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6.xml" ContentType="application/vnd.openxmlformats-officedocument.drawing+xml"/>
  <Override PartName="/xl/charts/chart18.xml" ContentType="application/vnd.openxmlformats-officedocument.drawingml.chart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8.xml" ContentType="application/vnd.openxmlformats-officedocument.drawing+xml"/>
  <Override PartName="/xl/charts/chart2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2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0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1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2.xml" ContentType="application/vnd.openxmlformats-officedocument.drawing+xml"/>
  <Override PartName="/xl/charts/chart33.xml" ContentType="application/vnd.openxmlformats-officedocument.drawingml.chart+xml"/>
  <Override PartName="/xl/drawings/drawing13.xml" ContentType="application/vnd.openxmlformats-officedocument.drawing+xml"/>
  <Override PartName="/xl/charts/chart3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rles\Documents\A Real Statistics Website 2016\Latest\"/>
    </mc:Choice>
  </mc:AlternateContent>
  <bookViews>
    <workbookView xWindow="480" yWindow="1740" windowWidth="19875" windowHeight="6330"/>
  </bookViews>
  <sheets>
    <sheet name="TOC0" sheetId="36" r:id="rId1"/>
    <sheet name="TOC" sheetId="1" r:id="rId2"/>
    <sheet name="Desc" sheetId="2" r:id="rId3"/>
    <sheet name="Bivar" sheetId="85" r:id="rId4"/>
    <sheet name="Bivar 1" sheetId="84" r:id="rId5"/>
    <sheet name="Hotel 1" sheetId="3" r:id="rId6"/>
    <sheet name="Hotel 2P" sheetId="4" r:id="rId7"/>
    <sheet name="Hotel 2" sheetId="5" r:id="rId8"/>
    <sheet name="Hotel 2a" sheetId="7" r:id="rId9"/>
    <sheet name="Hotel 3" sheetId="6" r:id="rId10"/>
    <sheet name="Hotel 3a" sheetId="12" r:id="rId11"/>
    <sheet name="Hotel 3b" sheetId="66" r:id="rId12"/>
    <sheet name="Rep Measures 1" sheetId="64" r:id="rId13"/>
    <sheet name="Rep Measures 2" sheetId="68" r:id="rId14"/>
    <sheet name="Rep Measures 3" sheetId="69" r:id="rId15"/>
    <sheet name="Box 2" sheetId="11" r:id="rId16"/>
    <sheet name="Box 2a" sheetId="9" r:id="rId17"/>
    <sheet name="Box 3a" sheetId="13" r:id="rId18"/>
    <sheet name="Box 3b" sheetId="38" r:id="rId19"/>
    <sheet name="Manova 1" sheetId="15" r:id="rId20"/>
    <sheet name="Manova 1a" sheetId="21" r:id="rId21"/>
    <sheet name="Manova 1b" sheetId="29" r:id="rId22"/>
    <sheet name="Manova 1c" sheetId="14" r:id="rId23"/>
    <sheet name="Manova 1d" sheetId="31" r:id="rId24"/>
    <sheet name="Manova 1e" sheetId="30" r:id="rId25"/>
    <sheet name="Manova 1f" sheetId="32" r:id="rId26"/>
    <sheet name="Manova 1g" sheetId="33" r:id="rId27"/>
    <sheet name="Manova 1h" sheetId="17" r:id="rId28"/>
    <sheet name="Manova 1i" sheetId="18" r:id="rId29"/>
    <sheet name="Manova 1j" sheetId="34" r:id="rId30"/>
    <sheet name="Manova 1k" sheetId="35" r:id="rId31"/>
    <sheet name="Box" sheetId="37" r:id="rId32"/>
    <sheet name="PCA" sheetId="39" r:id="rId33"/>
    <sheet name="Factor" sheetId="40" r:id="rId34"/>
    <sheet name="Box Factor" sheetId="41" r:id="rId35"/>
    <sheet name="Varimax" sheetId="42" r:id="rId36"/>
    <sheet name="Varimax 1" sheetId="43" r:id="rId37"/>
    <sheet name="KMO" sheetId="44" r:id="rId38"/>
    <sheet name="Clust 1" sheetId="79" r:id="rId39"/>
    <sheet name="Clust 1a" sheetId="77" r:id="rId40"/>
    <sheet name="Clust 2" sheetId="78" r:id="rId41"/>
    <sheet name="Clust 3" sheetId="76" r:id="rId42"/>
    <sheet name="Clust 3a" sheetId="75" r:id="rId43"/>
    <sheet name="Clust 3b" sheetId="74" r:id="rId44"/>
    <sheet name="Jenks 1" sheetId="83" r:id="rId45"/>
    <sheet name="Jenks 2" sheetId="82" r:id="rId46"/>
    <sheet name="Jenks 3" sheetId="81" r:id="rId47"/>
    <sheet name="Jenks 4" sheetId="80" r:id="rId48"/>
    <sheet name="Discrim 1" sheetId="86" r:id="rId49"/>
    <sheet name="Discrim 2" sheetId="87" r:id="rId50"/>
    <sheet name="Discrim 3" sheetId="88" r:id="rId51"/>
    <sheet name="Discrim 4" sheetId="89" r:id="rId52"/>
    <sheet name="CA 1" sheetId="90" r:id="rId53"/>
    <sheet name="CA 2" sheetId="91" r:id="rId54"/>
    <sheet name="CA 3" sheetId="92" r:id="rId55"/>
    <sheet name="CA 4" sheetId="93" r:id="rId56"/>
    <sheet name="QR 1" sheetId="59" r:id="rId57"/>
    <sheet name="QR 2" sheetId="61" r:id="rId58"/>
    <sheet name="Eigen 1" sheetId="62" r:id="rId59"/>
    <sheet name="Eigen 2" sheetId="70" r:id="rId60"/>
    <sheet name="QR" sheetId="49" r:id="rId61"/>
    <sheet name="Spectral" sheetId="57" r:id="rId62"/>
    <sheet name="SVD" sheetId="58" r:id="rId63"/>
    <sheet name="Matrix 1" sheetId="71" r:id="rId64"/>
    <sheet name="Matrix 2" sheetId="72" r:id="rId65"/>
    <sheet name="Par Cor" sheetId="47" r:id="rId66"/>
    <sheet name="SQRT" sheetId="48" r:id="rId67"/>
    <sheet name="Fact PCA" sheetId="51" r:id="rId68"/>
    <sheet name="PAF Comm" sheetId="55" r:id="rId69"/>
    <sheet name="Fact PAF" sheetId="54" r:id="rId70"/>
    <sheet name="Gram" sheetId="56" r:id="rId71"/>
    <sheet name="Cholesky" sheetId="63" r:id="rId72"/>
  </sheets>
  <calcPr calcId="152511"/>
</workbook>
</file>

<file path=xl/calcChain.xml><?xml version="1.0" encoding="utf-8"?>
<calcChain xmlns="http://schemas.openxmlformats.org/spreadsheetml/2006/main">
  <c r="W25" i="93" l="1" a="1"/>
  <c r="W25" i="93" s="1"/>
  <c r="W15" i="93"/>
  <c r="W14" i="93"/>
  <c r="W13" i="93"/>
  <c r="W12" i="93"/>
  <c r="P12" i="93"/>
  <c r="N11" i="93" s="1"/>
  <c r="O11" i="93"/>
  <c r="M11" i="93"/>
  <c r="K11" i="93"/>
  <c r="W11" i="93" s="1"/>
  <c r="AI10" i="93" s="1"/>
  <c r="W10" i="93"/>
  <c r="AI9" i="93" s="1"/>
  <c r="O10" i="93"/>
  <c r="M10" i="93"/>
  <c r="K10" i="93"/>
  <c r="I10" i="93"/>
  <c r="E10" i="93"/>
  <c r="D10" i="93"/>
  <c r="C10" i="93"/>
  <c r="B10" i="93"/>
  <c r="F10" i="93" s="1"/>
  <c r="W9" i="93"/>
  <c r="AI8" i="93" s="1"/>
  <c r="O9" i="93"/>
  <c r="N9" i="93"/>
  <c r="M9" i="93"/>
  <c r="L9" i="93"/>
  <c r="K9" i="93"/>
  <c r="F9" i="93"/>
  <c r="W8" i="93"/>
  <c r="AI7" i="93" s="1"/>
  <c r="O8" i="93"/>
  <c r="N8" i="93"/>
  <c r="M8" i="93"/>
  <c r="L8" i="93"/>
  <c r="K8" i="93"/>
  <c r="F8" i="93"/>
  <c r="W7" i="93"/>
  <c r="AI6" i="93" s="1"/>
  <c r="R7" i="93"/>
  <c r="R8" i="93" s="1"/>
  <c r="O7" i="93"/>
  <c r="N7" i="93"/>
  <c r="M7" i="93"/>
  <c r="L7" i="93"/>
  <c r="P7" i="93" s="1"/>
  <c r="Y7" i="93" s="1"/>
  <c r="K7" i="93"/>
  <c r="F7" i="93"/>
  <c r="O6" i="93"/>
  <c r="O12" i="93" s="1"/>
  <c r="N6" i="93"/>
  <c r="M6" i="93"/>
  <c r="M12" i="93" s="1"/>
  <c r="L6" i="93"/>
  <c r="P6" i="93" s="1"/>
  <c r="K6" i="93"/>
  <c r="W6" i="93" s="1"/>
  <c r="AI5" i="93" s="1"/>
  <c r="F6" i="93"/>
  <c r="O5" i="93"/>
  <c r="N5" i="93"/>
  <c r="M5" i="93"/>
  <c r="L5" i="93"/>
  <c r="W21" i="93" s="1" a="1"/>
  <c r="F5" i="93"/>
  <c r="F4" i="93"/>
  <c r="W25" i="92" a="1"/>
  <c r="W25" i="92" s="1"/>
  <c r="W15" i="92"/>
  <c r="W14" i="92"/>
  <c r="W13" i="92"/>
  <c r="W12" i="92"/>
  <c r="P12" i="92"/>
  <c r="L11" i="92" s="1"/>
  <c r="N11" i="92"/>
  <c r="M11" i="92"/>
  <c r="K11" i="92"/>
  <c r="W11" i="92" s="1"/>
  <c r="M10" i="92"/>
  <c r="L10" i="92"/>
  <c r="K10" i="92"/>
  <c r="W10" i="92" s="1"/>
  <c r="I10" i="92"/>
  <c r="E10" i="92"/>
  <c r="D10" i="92"/>
  <c r="C10" i="92"/>
  <c r="B10" i="92"/>
  <c r="F10" i="92" s="1"/>
  <c r="O9" i="92"/>
  <c r="N9" i="92"/>
  <c r="M9" i="92"/>
  <c r="L9" i="92"/>
  <c r="P9" i="92" s="1"/>
  <c r="Y9" i="92" s="1"/>
  <c r="K9" i="92"/>
  <c r="W9" i="92" s="1"/>
  <c r="F9" i="92"/>
  <c r="W8" i="92"/>
  <c r="O8" i="92"/>
  <c r="N8" i="92"/>
  <c r="M8" i="92"/>
  <c r="L8" i="92"/>
  <c r="P8" i="92" s="1"/>
  <c r="Y8" i="92" s="1"/>
  <c r="K8" i="92"/>
  <c r="F8" i="92"/>
  <c r="W7" i="92"/>
  <c r="R7" i="92"/>
  <c r="R8" i="92" s="1"/>
  <c r="O7" i="92"/>
  <c r="N7" i="92"/>
  <c r="M7" i="92"/>
  <c r="L7" i="92"/>
  <c r="P7" i="92" s="1"/>
  <c r="Y7" i="92" s="1"/>
  <c r="K7" i="92"/>
  <c r="F7" i="92"/>
  <c r="O6" i="92"/>
  <c r="N6" i="92"/>
  <c r="M6" i="92"/>
  <c r="L6" i="92"/>
  <c r="L12" i="92" s="1"/>
  <c r="K6" i="92"/>
  <c r="W6" i="92" s="1"/>
  <c r="F6" i="92"/>
  <c r="O5" i="92"/>
  <c r="N5" i="92"/>
  <c r="M5" i="92"/>
  <c r="L5" i="92"/>
  <c r="W21" i="92" s="1" a="1"/>
  <c r="F5" i="92"/>
  <c r="F4" i="92"/>
  <c r="T15" i="91"/>
  <c r="T14" i="91"/>
  <c r="T13" i="91"/>
  <c r="T12" i="91"/>
  <c r="M12" i="91"/>
  <c r="T11" i="91"/>
  <c r="L11" i="91"/>
  <c r="K11" i="91"/>
  <c r="J11" i="91"/>
  <c r="I11" i="91"/>
  <c r="H11" i="91"/>
  <c r="L10" i="91"/>
  <c r="K10" i="91"/>
  <c r="J10" i="91"/>
  <c r="I10" i="91"/>
  <c r="M10" i="91" s="1"/>
  <c r="V10" i="91" s="1"/>
  <c r="H10" i="91"/>
  <c r="T10" i="91" s="1"/>
  <c r="E10" i="91"/>
  <c r="D10" i="91"/>
  <c r="C10" i="91"/>
  <c r="B10" i="91"/>
  <c r="F10" i="91" s="1"/>
  <c r="L9" i="91"/>
  <c r="K9" i="91"/>
  <c r="J9" i="91"/>
  <c r="I9" i="91"/>
  <c r="M9" i="91" s="1"/>
  <c r="V9" i="91" s="1"/>
  <c r="H9" i="91"/>
  <c r="T9" i="91" s="1"/>
  <c r="F9" i="91"/>
  <c r="L8" i="91"/>
  <c r="K8" i="91"/>
  <c r="J8" i="91"/>
  <c r="I8" i="91"/>
  <c r="H8" i="91"/>
  <c r="T8" i="91" s="1"/>
  <c r="F8" i="91"/>
  <c r="O7" i="91"/>
  <c r="O8" i="91" s="1"/>
  <c r="L7" i="91"/>
  <c r="K7" i="91"/>
  <c r="J7" i="91"/>
  <c r="I7" i="91"/>
  <c r="H7" i="91"/>
  <c r="T7" i="91" s="1"/>
  <c r="F7" i="91"/>
  <c r="L6" i="91"/>
  <c r="K6" i="91"/>
  <c r="J6" i="91"/>
  <c r="I6" i="91"/>
  <c r="H6" i="91"/>
  <c r="T6" i="91" s="1"/>
  <c r="F6" i="91"/>
  <c r="L5" i="91"/>
  <c r="K5" i="91"/>
  <c r="J5" i="91"/>
  <c r="I5" i="91"/>
  <c r="F5" i="91"/>
  <c r="F4" i="91"/>
  <c r="AK64" i="90"/>
  <c r="AL63" i="90"/>
  <c r="AL59" i="90"/>
  <c r="AZ42" i="90"/>
  <c r="AZ41" i="90"/>
  <c r="AZ40" i="90"/>
  <c r="AZ39" i="90"/>
  <c r="AZ38" i="90"/>
  <c r="AZ37" i="90"/>
  <c r="AC37" i="90"/>
  <c r="AC38" i="90" s="1"/>
  <c r="AZ36" i="90"/>
  <c r="AZ35" i="90"/>
  <c r="AZ34" i="90"/>
  <c r="AZ33" i="90"/>
  <c r="E21" i="90"/>
  <c r="D21" i="90"/>
  <c r="C21" i="90"/>
  <c r="B21" i="90"/>
  <c r="F20" i="90"/>
  <c r="A20" i="90"/>
  <c r="F19" i="90"/>
  <c r="A19" i="90"/>
  <c r="F18" i="90"/>
  <c r="A18" i="90"/>
  <c r="F17" i="90"/>
  <c r="A17" i="90"/>
  <c r="J16" i="90"/>
  <c r="I16" i="90"/>
  <c r="K16" i="90" s="1"/>
  <c r="F16" i="90"/>
  <c r="A16" i="90"/>
  <c r="F15" i="90"/>
  <c r="A15" i="90"/>
  <c r="E14" i="90"/>
  <c r="D14" i="90"/>
  <c r="C14" i="90"/>
  <c r="B14" i="90"/>
  <c r="A14" i="90"/>
  <c r="W12" i="90"/>
  <c r="E10" i="90"/>
  <c r="D10" i="90"/>
  <c r="C10" i="90"/>
  <c r="B10" i="90"/>
  <c r="F10" i="90" s="1"/>
  <c r="O9" i="90"/>
  <c r="F9" i="90"/>
  <c r="O8" i="90"/>
  <c r="V17" i="90" s="1"/>
  <c r="F8" i="90"/>
  <c r="O7" i="90"/>
  <c r="V16" i="90" s="1"/>
  <c r="F7" i="90"/>
  <c r="O6" i="90"/>
  <c r="F6" i="90"/>
  <c r="O5" i="90"/>
  <c r="V14" i="90" s="1"/>
  <c r="F5" i="90"/>
  <c r="O4" i="90"/>
  <c r="AJ14" i="90" s="1"/>
  <c r="F4" i="90"/>
  <c r="S3" i="90"/>
  <c r="Z12" i="90" s="1"/>
  <c r="R3" i="90"/>
  <c r="Y12" i="90" s="1"/>
  <c r="Q3" i="90"/>
  <c r="X12" i="90" s="1"/>
  <c r="P3" i="90"/>
  <c r="C20" i="76"/>
  <c r="M20" i="76"/>
  <c r="H20" i="76"/>
  <c r="O7" i="68"/>
  <c r="A23" i="63" a="1"/>
  <c r="U10" i="56" a="1"/>
  <c r="M163" i="54" a="1"/>
  <c r="M108" i="54" a="1"/>
  <c r="M91" i="54" a="1"/>
  <c r="A10" i="56" a="1"/>
  <c r="M59" i="54" a="1"/>
  <c r="W28" i="54" a="1"/>
  <c r="T40" i="55"/>
  <c r="T36" i="55"/>
  <c r="T39" i="55"/>
  <c r="T35" i="55"/>
  <c r="T33" i="55"/>
  <c r="M86" i="54" a="1"/>
  <c r="M14" i="54" a="1"/>
  <c r="T38" i="55"/>
  <c r="T34" i="55"/>
  <c r="JQ19" i="55" a="1"/>
  <c r="KC19" i="55" a="1"/>
  <c r="T41" i="55"/>
  <c r="KO19" i="55" a="1"/>
  <c r="T37" i="55"/>
  <c r="LM19" i="55" a="1"/>
  <c r="IS19" i="55" a="1"/>
  <c r="LA19" i="55" a="1"/>
  <c r="JE19" i="55" a="1"/>
  <c r="HI19" i="55" a="1"/>
  <c r="MK19" i="55" a="1"/>
  <c r="HU19" i="55" a="1"/>
  <c r="IG19" i="55" a="1"/>
  <c r="GW19" i="55" a="1"/>
  <c r="FM19" i="55" a="1"/>
  <c r="FY19" i="55" a="1"/>
  <c r="LY19" i="55" a="1"/>
  <c r="GK19" i="55" a="1"/>
  <c r="EO19" i="55" a="1"/>
  <c r="EC19" i="55" a="1"/>
  <c r="CG19" i="55" a="1"/>
  <c r="AK19" i="55" a="1"/>
  <c r="CS19" i="55" a="1"/>
  <c r="AW19" i="55" a="1"/>
  <c r="FA19" i="55" a="1"/>
  <c r="DE19" i="55" a="1"/>
  <c r="BI19" i="55" a="1"/>
  <c r="Y19" i="55" a="1"/>
  <c r="BU19" i="55" a="1"/>
  <c r="DQ19" i="55" a="1"/>
  <c r="F13" i="47" a="1"/>
  <c r="P3" i="72" a="1"/>
  <c r="F13" i="71" a="1"/>
  <c r="Z3" i="71" a="1"/>
  <c r="S58" i="58" a="1"/>
  <c r="I52" i="58" a="1"/>
  <c r="U17" i="58" a="1"/>
  <c r="F4" i="49" a="1"/>
  <c r="L38" i="70" a="1"/>
  <c r="R33" i="70" a="1"/>
  <c r="R26" i="70" a="1"/>
  <c r="M59" i="51" a="1"/>
  <c r="W28" i="51" a="1"/>
  <c r="E9" i="48" a="1"/>
  <c r="K17" i="72" a="1"/>
  <c r="K3" i="72" a="1"/>
  <c r="U10" i="71" a="1"/>
  <c r="U3" i="71" a="1"/>
  <c r="E52" i="58" a="1"/>
  <c r="U11" i="57" a="1"/>
  <c r="U5" i="57" a="1"/>
  <c r="V33" i="70" a="1"/>
  <c r="A7" i="70" a="1"/>
  <c r="M24" i="62" a="1"/>
  <c r="Q17" i="62" a="1"/>
  <c r="M10" i="62" a="1"/>
  <c r="I3" i="62" a="1"/>
  <c r="I4" i="61" a="1"/>
  <c r="B13" i="93" a="1"/>
  <c r="AB12" i="92" a="1"/>
  <c r="Y12" i="91" a="1"/>
  <c r="AK42" i="90" a="1"/>
  <c r="AD42" i="90" a="1"/>
  <c r="M6" i="55" a="1"/>
  <c r="M114" i="51" a="1"/>
  <c r="A9" i="48" a="1"/>
  <c r="F13" i="72" a="1"/>
  <c r="F3" i="72" a="1"/>
  <c r="P10" i="71" a="1"/>
  <c r="P3" i="71" a="1"/>
  <c r="N53" i="58" a="1"/>
  <c r="K35" i="58" a="1"/>
  <c r="D34" i="58" a="1"/>
  <c r="O11" i="58" a="1"/>
  <c r="AA10" i="58" a="1"/>
  <c r="I10" i="58" a="1"/>
  <c r="E4" i="57" a="1"/>
  <c r="A37" i="70" a="1"/>
  <c r="E12" i="70" a="1"/>
  <c r="R8" i="70" a="1"/>
  <c r="Q24" i="62" a="1"/>
  <c r="E21" i="62" a="1"/>
  <c r="E17" i="62" a="1"/>
  <c r="M3" i="62" a="1"/>
  <c r="AA18" i="61" a="1"/>
  <c r="T18" i="61" a="1"/>
  <c r="AB12" i="93" a="1"/>
  <c r="AB25" i="92" a="1"/>
  <c r="AB6" i="92" a="1"/>
  <c r="S6" i="92" a="1"/>
  <c r="Y6" i="91" a="1"/>
  <c r="P6" i="91" a="1"/>
  <c r="AQ61" i="90" a="1"/>
  <c r="V41" i="90" a="1"/>
  <c r="AD36" i="90" a="1"/>
  <c r="M14" i="51" a="1"/>
  <c r="E52" i="70" a="1"/>
  <c r="E28" i="62" a="1"/>
  <c r="E24" i="62" a="1"/>
  <c r="I17" i="62" a="1"/>
  <c r="M10" i="61" a="1"/>
  <c r="E4" i="61" a="1"/>
  <c r="AB25" i="93" a="1"/>
  <c r="AB6" i="93" a="1"/>
  <c r="AB21" i="92" a="1"/>
  <c r="AR49" i="90" a="1"/>
  <c r="V32" i="90" a="1"/>
  <c r="P13" i="90" a="1"/>
  <c r="AD4" i="90" a="1"/>
  <c r="J8" i="89" a="1"/>
  <c r="G7" i="89" a="1"/>
  <c r="G23" i="88"/>
  <c r="F16" i="88" a="1"/>
  <c r="N7" i="88" a="1"/>
  <c r="G18" i="87" a="1"/>
  <c r="G6" i="87" a="1"/>
  <c r="G5" i="86"/>
  <c r="U13" i="82"/>
  <c r="K3" i="82" a="1"/>
  <c r="H22" i="74" a="1"/>
  <c r="H4" i="74" a="1"/>
  <c r="W4" i="75" a="1"/>
  <c r="J4" i="78" a="1"/>
  <c r="AI15" i="43" a="1"/>
  <c r="AP4" i="43" a="1"/>
  <c r="EK26" i="40" a="1"/>
  <c r="I9" i="48" a="1"/>
  <c r="S52" i="58" a="1"/>
  <c r="I6" i="70" a="1"/>
  <c r="I24" i="62" a="1"/>
  <c r="E3" i="62" a="1"/>
  <c r="AB21" i="93" a="1"/>
  <c r="B13" i="92" a="1"/>
  <c r="I25" i="90"/>
  <c r="V23" i="90" a="1"/>
  <c r="AH4" i="90" a="1"/>
  <c r="V4" i="90" a="1"/>
  <c r="F8" i="88" a="1"/>
  <c r="G30" i="87" a="1"/>
  <c r="AC13" i="86" a="1"/>
  <c r="K14" i="80" a="1"/>
  <c r="W10" i="82" a="1"/>
  <c r="V15" i="43" a="1"/>
  <c r="AI15" i="42" a="1"/>
  <c r="AP4" i="42" a="1"/>
  <c r="M8" i="41" a="1"/>
  <c r="K10" i="72" a="1"/>
  <c r="U17" i="71" a="1"/>
  <c r="K10" i="71" a="1"/>
  <c r="F3" i="71" a="1"/>
  <c r="G34" i="58" a="1"/>
  <c r="E10" i="58" a="1"/>
  <c r="L10" i="70" a="1"/>
  <c r="E10" i="62" a="1"/>
  <c r="S6" i="93" a="1"/>
  <c r="Y21" i="91" a="1"/>
  <c r="I21" i="90"/>
  <c r="K24" i="89"/>
  <c r="P17" i="89" a="1"/>
  <c r="P7" i="89" a="1"/>
  <c r="G24" i="87" a="1"/>
  <c r="AM14" i="87" a="1"/>
  <c r="K4" i="80" a="1"/>
  <c r="P10" i="82" a="1"/>
  <c r="V15" i="42" a="1"/>
  <c r="A67" i="40" a="1"/>
  <c r="B18" i="40" a="1"/>
  <c r="AR46" i="90" a="1"/>
  <c r="I20" i="90"/>
  <c r="R22" i="87"/>
  <c r="B19" i="41" a="1"/>
  <c r="I44" i="40" a="1"/>
  <c r="AI4" i="39" a="1"/>
  <c r="AC4" i="37" a="1"/>
  <c r="V22" i="35" a="1"/>
  <c r="G7" i="35"/>
  <c r="I6" i="35"/>
  <c r="K5" i="35"/>
  <c r="G5" i="35"/>
  <c r="K4" i="35"/>
  <c r="G4" i="35"/>
  <c r="H29" i="18"/>
  <c r="P7" i="18" a="1"/>
  <c r="H29" i="17"/>
  <c r="G7" i="33"/>
  <c r="M34" i="32"/>
  <c r="M30" i="32"/>
  <c r="M26" i="32"/>
  <c r="M22" i="32"/>
  <c r="M18" i="32"/>
  <c r="M14" i="32"/>
  <c r="M10" i="32"/>
  <c r="M6" i="32"/>
  <c r="N67" i="31"/>
  <c r="N66" i="31"/>
  <c r="Z51" i="31"/>
  <c r="Z50" i="31"/>
  <c r="O44" i="31"/>
  <c r="O43" i="31"/>
  <c r="AA28" i="31"/>
  <c r="AA27" i="31"/>
  <c r="F26" i="31" a="1"/>
  <c r="L21" i="31"/>
  <c r="L20" i="31"/>
  <c r="X5" i="31"/>
  <c r="Y4" i="31"/>
  <c r="AA10" i="14" a="1"/>
  <c r="J15" i="29" a="1"/>
  <c r="F7" i="29" a="1"/>
  <c r="G7" i="21"/>
  <c r="H6" i="21"/>
  <c r="I5" i="21"/>
  <c r="R4" i="21" a="1"/>
  <c r="J4" i="21"/>
  <c r="AG6" i="15"/>
  <c r="L9" i="38"/>
  <c r="L6" i="38"/>
  <c r="W7" i="13"/>
  <c r="W5" i="13"/>
  <c r="L8" i="69"/>
  <c r="M7" i="69"/>
  <c r="J7" i="69" a="1"/>
  <c r="K6" i="69"/>
  <c r="AH57" i="68"/>
  <c r="AF51" i="68" a="1"/>
  <c r="AA24" i="68" a="1"/>
  <c r="AF23" i="68" a="1"/>
  <c r="BB13" i="68" a="1"/>
  <c r="AY8" i="68"/>
  <c r="O8" i="68"/>
  <c r="P7" i="68"/>
  <c r="AA6" i="68" a="1"/>
  <c r="P6" i="68"/>
  <c r="Y24" i="64"/>
  <c r="I6" i="66" a="1"/>
  <c r="J29" i="12"/>
  <c r="J28" i="12"/>
  <c r="I11" i="12" a="1"/>
  <c r="J29" i="6"/>
  <c r="J30" i="7"/>
  <c r="M11" i="7" a="1"/>
  <c r="J31" i="5"/>
  <c r="U36" i="4"/>
  <c r="I35" i="3"/>
  <c r="I31" i="3"/>
  <c r="H12" i="3" a="1"/>
  <c r="D3" i="84" a="1"/>
  <c r="M19" i="85" a="1"/>
  <c r="I19" i="85" a="1"/>
  <c r="E17" i="85"/>
  <c r="G14" i="85"/>
  <c r="G12" i="85"/>
  <c r="O11" i="85"/>
  <c r="U7" i="85"/>
  <c r="S5" i="85"/>
  <c r="D5" i="85" a="1"/>
  <c r="H4" i="2" a="1"/>
  <c r="M17" i="62" a="1"/>
  <c r="I10" i="62" a="1"/>
  <c r="W240" i="59" a="1"/>
  <c r="L20" i="44" a="1"/>
  <c r="DY26" i="40" a="1"/>
  <c r="X44" i="35"/>
  <c r="R29" i="35" a="1"/>
  <c r="R14" i="35" a="1"/>
  <c r="R9" i="35" a="1"/>
  <c r="AN6" i="35"/>
  <c r="H6" i="35"/>
  <c r="J5" i="35"/>
  <c r="AN4" i="35"/>
  <c r="R4" i="35" a="1"/>
  <c r="J4" i="35"/>
  <c r="AN3" i="35"/>
  <c r="G38" i="34" a="1"/>
  <c r="N22" i="34" a="1"/>
  <c r="G12" i="34" a="1"/>
  <c r="F22" i="18" a="1"/>
  <c r="F7" i="18" a="1"/>
  <c r="F22" i="17" a="1"/>
  <c r="G6" i="33"/>
  <c r="J3" i="33" a="1"/>
  <c r="M33" i="32"/>
  <c r="M29" i="32"/>
  <c r="M25" i="32"/>
  <c r="M21" i="32"/>
  <c r="M17" i="32"/>
  <c r="M13" i="32"/>
  <c r="M9" i="32"/>
  <c r="M5" i="32"/>
  <c r="I4" i="32" a="1"/>
  <c r="M67" i="31"/>
  <c r="M66" i="31"/>
  <c r="Y51" i="31"/>
  <c r="Y50" i="31"/>
  <c r="N44" i="31"/>
  <c r="N43" i="31"/>
  <c r="Z28" i="31"/>
  <c r="Z27" i="31"/>
  <c r="O21" i="31"/>
  <c r="O20" i="31"/>
  <c r="AA5" i="31"/>
  <c r="F5" i="31" a="1"/>
  <c r="X4" i="31"/>
  <c r="I50" i="14" a="1"/>
  <c r="AN8" i="14" a="1"/>
  <c r="J26" i="29" a="1"/>
  <c r="N3" i="29" a="1"/>
  <c r="J3" i="29" a="1"/>
  <c r="R29" i="21" a="1"/>
  <c r="R19" i="21" a="1"/>
  <c r="N14" i="21" a="1"/>
  <c r="K6" i="21"/>
  <c r="G6" i="21"/>
  <c r="H5" i="21"/>
  <c r="I4" i="21"/>
  <c r="T32" i="15" a="1"/>
  <c r="AG5" i="15"/>
  <c r="L8" i="38"/>
  <c r="I6" i="38"/>
  <c r="S12" i="13" a="1"/>
  <c r="T7" i="13"/>
  <c r="T5" i="13"/>
  <c r="K8" i="69"/>
  <c r="L7" i="69"/>
  <c r="I7" i="69"/>
  <c r="J6" i="69"/>
  <c r="AH43" i="68"/>
  <c r="AF37" i="68" a="1"/>
  <c r="AA18" i="68" a="1"/>
  <c r="AA12" i="68" a="1"/>
  <c r="R8" i="68"/>
  <c r="AY7" i="68"/>
  <c r="V6" i="68" a="1"/>
  <c r="O6" i="68"/>
  <c r="N6" i="64" a="1"/>
  <c r="J32" i="12"/>
  <c r="J32" i="6"/>
  <c r="J28" i="6"/>
  <c r="I11" i="6" a="1"/>
  <c r="J29" i="7"/>
  <c r="J30" i="5"/>
  <c r="M11" i="5" a="1"/>
  <c r="U35" i="4"/>
  <c r="Z14" i="4" a="1"/>
  <c r="I34" i="3"/>
  <c r="O19" i="85"/>
  <c r="J19" i="85" a="1"/>
  <c r="G18" i="85"/>
  <c r="G16" i="85"/>
  <c r="U13" i="85"/>
  <c r="U11" i="85"/>
  <c r="G11" i="85"/>
  <c r="S7" i="85"/>
  <c r="O5" i="85"/>
  <c r="H11" i="2" a="1"/>
  <c r="V10" i="58" a="1"/>
  <c r="I10" i="57" a="1"/>
  <c r="K4" i="49" a="1"/>
  <c r="B13" i="91" a="1"/>
  <c r="X4" i="89" a="1"/>
  <c r="N16" i="88" a="1"/>
  <c r="U7" i="88" a="1"/>
  <c r="G12" i="87" a="1"/>
  <c r="F9" i="86" a="1"/>
  <c r="K3" i="81" a="1"/>
  <c r="P3" i="82" a="1"/>
  <c r="H4" i="77" a="1"/>
  <c r="DR12" i="40" a="1"/>
  <c r="M18" i="39" a="1"/>
  <c r="M4" i="39" a="1"/>
  <c r="V37" i="35" a="1"/>
  <c r="R19" i="35" a="1"/>
  <c r="AN7" i="35"/>
  <c r="K6" i="35"/>
  <c r="G6" i="35"/>
  <c r="I5" i="35"/>
  <c r="I4" i="35"/>
  <c r="R14" i="18"/>
  <c r="H44" i="17"/>
  <c r="H14" i="17"/>
  <c r="G5" i="33"/>
  <c r="G3" i="33"/>
  <c r="M32" i="32"/>
  <c r="M28" i="32"/>
  <c r="M24" i="32"/>
  <c r="M20" i="32"/>
  <c r="M16" i="32"/>
  <c r="M12" i="32"/>
  <c r="M8" i="32"/>
  <c r="R4" i="32"/>
  <c r="F3" i="30" a="1"/>
  <c r="L67" i="31"/>
  <c r="L66" i="31"/>
  <c r="X51" i="31"/>
  <c r="X50" i="31"/>
  <c r="M44" i="31"/>
  <c r="M43" i="31"/>
  <c r="Y28" i="31"/>
  <c r="Y27" i="31"/>
  <c r="N21" i="31"/>
  <c r="N20" i="31"/>
  <c r="Z5" i="31"/>
  <c r="AA4" i="31"/>
  <c r="F33" i="14" a="1"/>
  <c r="F5" i="14" a="1"/>
  <c r="F13" i="29" a="1"/>
  <c r="J6" i="21"/>
  <c r="K5" i="21"/>
  <c r="G5" i="21"/>
  <c r="N4" i="21" a="1"/>
  <c r="H4" i="21"/>
  <c r="L7" i="38"/>
  <c r="L5" i="38"/>
  <c r="W9" i="13"/>
  <c r="W6" i="13"/>
  <c r="I9" i="69"/>
  <c r="J8" i="69"/>
  <c r="K7" i="69"/>
  <c r="M6" i="69"/>
  <c r="I6" i="69"/>
  <c r="AA30" i="68" a="1"/>
  <c r="V18" i="68" a="1"/>
  <c r="AY9" i="68"/>
  <c r="AF9" i="68" a="1"/>
  <c r="Q8" i="68"/>
  <c r="R7" i="68"/>
  <c r="AY6" i="68"/>
  <c r="R6" i="68"/>
  <c r="AY5" i="68"/>
  <c r="Q6" i="64" a="1"/>
  <c r="J31" i="12"/>
  <c r="M11" i="12" a="1"/>
  <c r="J31" i="6"/>
  <c r="J32" i="7"/>
  <c r="J28" i="7"/>
  <c r="I11" i="7" a="1"/>
  <c r="J29" i="5"/>
  <c r="U6" i="5" a="1"/>
  <c r="U34" i="4"/>
  <c r="I33" i="3"/>
  <c r="N12" i="3" a="1"/>
  <c r="K19" i="85" a="1"/>
  <c r="E18" i="85"/>
  <c r="O15" i="85"/>
  <c r="S13" i="85"/>
  <c r="O10" i="85"/>
  <c r="U6" i="85"/>
  <c r="I5" i="85" a="1"/>
  <c r="X29" i="35"/>
  <c r="J6" i="35"/>
  <c r="G25" i="34" a="1"/>
  <c r="H14" i="18"/>
  <c r="F37" i="17" a="1"/>
  <c r="G4" i="33"/>
  <c r="M27" i="32"/>
  <c r="M11" i="32"/>
  <c r="AA51" i="31"/>
  <c r="L44" i="31"/>
  <c r="I86" i="14" a="1"/>
  <c r="R9" i="21" a="1"/>
  <c r="K4" i="21"/>
  <c r="I5" i="38"/>
  <c r="T6" i="13"/>
  <c r="L6" i="69"/>
  <c r="AH15" i="68"/>
  <c r="P8" i="68"/>
  <c r="Y25" i="64"/>
  <c r="J30" i="12"/>
  <c r="M11" i="6" a="1"/>
  <c r="T14" i="4" a="1"/>
  <c r="D10" i="84" a="1"/>
  <c r="G17" i="85"/>
  <c r="G10" i="85"/>
  <c r="H20" i="2" a="1"/>
  <c r="V7" i="35" a="1"/>
  <c r="M31" i="32"/>
  <c r="O66" i="31"/>
  <c r="Y5" i="31"/>
  <c r="R14" i="21" a="1"/>
  <c r="W8" i="13"/>
  <c r="P5" i="69" a="1"/>
  <c r="T6" i="64" a="1"/>
  <c r="L28" i="12" a="1"/>
  <c r="U33" i="4"/>
  <c r="G5" i="85"/>
  <c r="AI18" i="39" a="1"/>
  <c r="R24" i="35" a="1"/>
  <c r="X14" i="35"/>
  <c r="AN5" i="35"/>
  <c r="AI4" i="35" a="1"/>
  <c r="M23" i="32"/>
  <c r="M7" i="32"/>
  <c r="AA50" i="31"/>
  <c r="L43" i="31"/>
  <c r="M21" i="31"/>
  <c r="Z4" i="31"/>
  <c r="F19" i="14" a="1"/>
  <c r="F3" i="29" a="1"/>
  <c r="I6" i="21"/>
  <c r="G4" i="21"/>
  <c r="M8" i="69"/>
  <c r="Q7" i="68"/>
  <c r="J30" i="6"/>
  <c r="J32" i="5"/>
  <c r="I32" i="3"/>
  <c r="L19" i="85" a="1"/>
  <c r="G15" i="85"/>
  <c r="U5" i="85"/>
  <c r="N4" i="2" a="1"/>
  <c r="H4" i="35"/>
  <c r="F7" i="17" a="1"/>
  <c r="F49" i="31" a="1"/>
  <c r="X15" i="15" a="1"/>
  <c r="Q6" i="68"/>
  <c r="I11" i="5" a="1"/>
  <c r="S11" i="85" a="1"/>
  <c r="N14" i="35" a="1"/>
  <c r="H5" i="35"/>
  <c r="N4" i="35" a="1"/>
  <c r="N9" i="34" a="1"/>
  <c r="M35" i="32"/>
  <c r="M19" i="32"/>
  <c r="M4" i="32"/>
  <c r="O67" i="31"/>
  <c r="X28" i="31"/>
  <c r="M20" i="31"/>
  <c r="R24" i="21" a="1"/>
  <c r="J5" i="21"/>
  <c r="P32" i="15" a="1"/>
  <c r="H12" i="38" a="1"/>
  <c r="I8" i="69"/>
  <c r="AH29" i="68"/>
  <c r="AS6" i="68" a="1"/>
  <c r="J28" i="5"/>
  <c r="U37" i="4"/>
  <c r="G13" i="85"/>
  <c r="AQ12" i="35" a="1"/>
  <c r="N35" i="34" a="1"/>
  <c r="M15" i="32"/>
  <c r="X27" i="31"/>
  <c r="I7" i="38"/>
  <c r="O9" i="68"/>
  <c r="J31" i="7"/>
  <c r="N37" i="34" l="1"/>
  <c r="P35" i="34"/>
  <c r="P36" i="34"/>
  <c r="O35" i="34"/>
  <c r="P37" i="34"/>
  <c r="O36" i="34"/>
  <c r="N35" i="34"/>
  <c r="O37" i="34"/>
  <c r="N36" i="34"/>
  <c r="AS12" i="35"/>
  <c r="AR12" i="35"/>
  <c r="AQ12" i="35"/>
  <c r="AU9" i="68"/>
  <c r="AU8" i="68"/>
  <c r="AU7" i="68"/>
  <c r="AU6" i="68"/>
  <c r="AT9" i="68"/>
  <c r="AT8" i="68"/>
  <c r="AT7" i="68"/>
  <c r="AT6" i="68"/>
  <c r="AS9" i="68"/>
  <c r="AS8" i="68"/>
  <c r="AS7" i="68"/>
  <c r="AS6" i="68"/>
  <c r="AV7" i="68"/>
  <c r="AV8" i="68"/>
  <c r="AV6" i="68"/>
  <c r="AV9" i="68"/>
  <c r="H14" i="38"/>
  <c r="J12" i="38"/>
  <c r="J13" i="38"/>
  <c r="I12" i="38"/>
  <c r="J14" i="38"/>
  <c r="I13" i="38"/>
  <c r="H12" i="38"/>
  <c r="I14" i="38"/>
  <c r="H13" i="38"/>
  <c r="P34" i="15"/>
  <c r="R32" i="15"/>
  <c r="R33" i="15"/>
  <c r="Q32" i="15"/>
  <c r="R34" i="15"/>
  <c r="Q33" i="15"/>
  <c r="P32" i="15"/>
  <c r="Q34" i="15"/>
  <c r="P33" i="15"/>
  <c r="R26" i="21"/>
  <c r="T24" i="21"/>
  <c r="T25" i="21"/>
  <c r="S24" i="21"/>
  <c r="T26" i="21"/>
  <c r="S25" i="21"/>
  <c r="R24" i="21"/>
  <c r="S26" i="21"/>
  <c r="R25" i="21"/>
  <c r="N11" i="34"/>
  <c r="P9" i="34"/>
  <c r="P10" i="34"/>
  <c r="O9" i="34"/>
  <c r="P11" i="34"/>
  <c r="O10" i="34"/>
  <c r="N9" i="34"/>
  <c r="O11" i="34"/>
  <c r="N10" i="34"/>
  <c r="N6" i="35"/>
  <c r="P4" i="35"/>
  <c r="P5" i="35"/>
  <c r="O4" i="35"/>
  <c r="P6" i="35"/>
  <c r="O5" i="35"/>
  <c r="N4" i="35"/>
  <c r="O6" i="35"/>
  <c r="N5" i="35"/>
  <c r="N16" i="35"/>
  <c r="P14" i="35"/>
  <c r="P15" i="35"/>
  <c r="O14" i="35"/>
  <c r="P16" i="35"/>
  <c r="O15" i="35"/>
  <c r="N14" i="35"/>
  <c r="O16" i="35"/>
  <c r="N15" i="35"/>
  <c r="S11" i="85"/>
  <c r="I13" i="5"/>
  <c r="K11" i="5"/>
  <c r="K12" i="5"/>
  <c r="J11" i="5"/>
  <c r="K13" i="5"/>
  <c r="J12" i="5"/>
  <c r="I11" i="5"/>
  <c r="J13" i="5"/>
  <c r="I12" i="5"/>
  <c r="Z15" i="15"/>
  <c r="Y15" i="15"/>
  <c r="X15" i="15"/>
  <c r="H57" i="31"/>
  <c r="H56" i="31"/>
  <c r="H55" i="31"/>
  <c r="H54" i="31"/>
  <c r="H53" i="31"/>
  <c r="H52" i="31"/>
  <c r="H51" i="31"/>
  <c r="H50" i="31"/>
  <c r="H49" i="31"/>
  <c r="G57" i="31"/>
  <c r="G56" i="31"/>
  <c r="G55" i="31"/>
  <c r="G54" i="31"/>
  <c r="G53" i="31"/>
  <c r="G52" i="31"/>
  <c r="G51" i="31"/>
  <c r="G50" i="31"/>
  <c r="G49" i="31"/>
  <c r="F57" i="31"/>
  <c r="F56" i="31"/>
  <c r="F55" i="31"/>
  <c r="F54" i="31"/>
  <c r="F53" i="31"/>
  <c r="F52" i="31"/>
  <c r="F51" i="31"/>
  <c r="F50" i="31"/>
  <c r="F49" i="31"/>
  <c r="I55" i="31"/>
  <c r="I51" i="31"/>
  <c r="I54" i="31"/>
  <c r="I50" i="31"/>
  <c r="I52" i="31"/>
  <c r="I57" i="31"/>
  <c r="I53" i="31"/>
  <c r="I49" i="31"/>
  <c r="I56" i="31"/>
  <c r="F9" i="17"/>
  <c r="F8" i="17"/>
  <c r="F7" i="17"/>
  <c r="F10" i="17"/>
  <c r="P8" i="2"/>
  <c r="Q7" i="2"/>
  <c r="R6" i="2"/>
  <c r="N6" i="2"/>
  <c r="O5" i="2"/>
  <c r="P4" i="2"/>
  <c r="O8" i="2"/>
  <c r="P7" i="2"/>
  <c r="Q6" i="2"/>
  <c r="R5" i="2"/>
  <c r="N5" i="2"/>
  <c r="O4" i="2"/>
  <c r="R8" i="2"/>
  <c r="N8" i="2"/>
  <c r="O7" i="2"/>
  <c r="P6" i="2"/>
  <c r="Q5" i="2"/>
  <c r="R4" i="2"/>
  <c r="N4" i="2"/>
  <c r="R7" i="2"/>
  <c r="Q4" i="2"/>
  <c r="N7" i="2"/>
  <c r="O6" i="2"/>
  <c r="Q8" i="2"/>
  <c r="P5" i="2"/>
  <c r="L20" i="85"/>
  <c r="L19" i="85"/>
  <c r="F5" i="29"/>
  <c r="H3" i="29"/>
  <c r="H4" i="29"/>
  <c r="G3" i="29"/>
  <c r="H5" i="29"/>
  <c r="G4" i="29"/>
  <c r="F3" i="29"/>
  <c r="F4" i="29"/>
  <c r="G5" i="29"/>
  <c r="H27" i="14"/>
  <c r="H26" i="14"/>
  <c r="H25" i="14"/>
  <c r="H24" i="14"/>
  <c r="H23" i="14"/>
  <c r="H22" i="14"/>
  <c r="H21" i="14"/>
  <c r="H20" i="14"/>
  <c r="H19" i="14"/>
  <c r="G27" i="14"/>
  <c r="G26" i="14"/>
  <c r="G25" i="14"/>
  <c r="G24" i="14"/>
  <c r="G23" i="14"/>
  <c r="G22" i="14"/>
  <c r="G21" i="14"/>
  <c r="G20" i="14"/>
  <c r="G19" i="14"/>
  <c r="F27" i="14"/>
  <c r="F26" i="14"/>
  <c r="F25" i="14"/>
  <c r="F24" i="14"/>
  <c r="F23" i="14"/>
  <c r="F22" i="14"/>
  <c r="F21" i="14"/>
  <c r="F20" i="14"/>
  <c r="F19" i="14"/>
  <c r="I27" i="14"/>
  <c r="I23" i="14"/>
  <c r="I19" i="14"/>
  <c r="I26" i="14"/>
  <c r="I22" i="14"/>
  <c r="I20" i="14"/>
  <c r="I25" i="14"/>
  <c r="I21" i="14"/>
  <c r="I24" i="14"/>
  <c r="AI6" i="35"/>
  <c r="AK4" i="35"/>
  <c r="AK5" i="35"/>
  <c r="AJ4" i="35"/>
  <c r="AK6" i="35"/>
  <c r="AJ5" i="35"/>
  <c r="AI4" i="35"/>
  <c r="AI5" i="35"/>
  <c r="AJ6" i="35"/>
  <c r="R26" i="35"/>
  <c r="T24" i="35"/>
  <c r="T25" i="35"/>
  <c r="S24" i="35"/>
  <c r="T26" i="35"/>
  <c r="S25" i="35"/>
  <c r="R24" i="35"/>
  <c r="R25" i="35"/>
  <c r="S26" i="35"/>
  <c r="AQ27" i="39"/>
  <c r="AM27" i="39"/>
  <c r="AI27" i="39"/>
  <c r="AN26" i="39"/>
  <c r="AL27" i="39"/>
  <c r="AP26" i="39"/>
  <c r="AK26" i="39"/>
  <c r="AP25" i="39"/>
  <c r="AL25" i="39"/>
  <c r="AQ24" i="39"/>
  <c r="AM24" i="39"/>
  <c r="AI24" i="39"/>
  <c r="AN23" i="39"/>
  <c r="AJ23" i="39"/>
  <c r="AO22" i="39"/>
  <c r="AK22" i="39"/>
  <c r="AP21" i="39"/>
  <c r="AL21" i="39"/>
  <c r="AQ20" i="39"/>
  <c r="AM20" i="39"/>
  <c r="AI20" i="39"/>
  <c r="AN19" i="39"/>
  <c r="AJ19" i="39"/>
  <c r="AO18" i="39"/>
  <c r="AK18" i="39"/>
  <c r="AP27" i="39"/>
  <c r="AK27" i="39"/>
  <c r="AO26" i="39"/>
  <c r="AJ26" i="39"/>
  <c r="AO25" i="39"/>
  <c r="AK25" i="39"/>
  <c r="AP24" i="39"/>
  <c r="AL24" i="39"/>
  <c r="AQ23" i="39"/>
  <c r="AM23" i="39"/>
  <c r="AI23" i="39"/>
  <c r="AN22" i="39"/>
  <c r="AJ22" i="39"/>
  <c r="AO21" i="39"/>
  <c r="AK21" i="39"/>
  <c r="AP20" i="39"/>
  <c r="AL20" i="39"/>
  <c r="AQ19" i="39"/>
  <c r="AM19" i="39"/>
  <c r="AI19" i="39"/>
  <c r="AN18" i="39"/>
  <c r="AJ18" i="39"/>
  <c r="AO27" i="39"/>
  <c r="AJ27" i="39"/>
  <c r="AM26" i="39"/>
  <c r="AI26" i="39"/>
  <c r="AN25" i="39"/>
  <c r="AJ25" i="39"/>
  <c r="AO24" i="39"/>
  <c r="AK24" i="39"/>
  <c r="AP23" i="39"/>
  <c r="AL23" i="39"/>
  <c r="AQ22" i="39"/>
  <c r="AM22" i="39"/>
  <c r="AI22" i="39"/>
  <c r="AN21" i="39"/>
  <c r="AJ21" i="39"/>
  <c r="AO20" i="39"/>
  <c r="AK20" i="39"/>
  <c r="AP19" i="39"/>
  <c r="AL19" i="39"/>
  <c r="AQ18" i="39"/>
  <c r="AM18" i="39"/>
  <c r="AI18" i="39"/>
  <c r="AN27" i="39"/>
  <c r="AM25" i="39"/>
  <c r="AO23" i="39"/>
  <c r="AQ21" i="39"/>
  <c r="AJ20" i="39"/>
  <c r="AL18" i="39"/>
  <c r="AL22" i="39"/>
  <c r="AQ26" i="39"/>
  <c r="AI25" i="39"/>
  <c r="AK23" i="39"/>
  <c r="AM21" i="39"/>
  <c r="AO19" i="39"/>
  <c r="AQ25" i="39"/>
  <c r="AN20" i="39"/>
  <c r="AL26" i="39"/>
  <c r="AN24" i="39"/>
  <c r="AP22" i="39"/>
  <c r="AI21" i="39"/>
  <c r="AK19" i="39"/>
  <c r="AJ24" i="39"/>
  <c r="AP18" i="39"/>
  <c r="L31" i="12"/>
  <c r="L29" i="12"/>
  <c r="M32" i="12"/>
  <c r="M30" i="12"/>
  <c r="M28" i="12"/>
  <c r="L32" i="12"/>
  <c r="L30" i="12"/>
  <c r="L28" i="12"/>
  <c r="M31" i="12"/>
  <c r="M29" i="12"/>
  <c r="T9" i="64"/>
  <c r="T7" i="64"/>
  <c r="U10" i="64"/>
  <c r="U8" i="64"/>
  <c r="U6" i="64"/>
  <c r="T10" i="64"/>
  <c r="T8" i="64"/>
  <c r="T6" i="64"/>
  <c r="U9" i="64"/>
  <c r="U7" i="64"/>
  <c r="Q12" i="69"/>
  <c r="P11" i="69"/>
  <c r="R9" i="69"/>
  <c r="Q8" i="69"/>
  <c r="P7" i="69"/>
  <c r="R5" i="69"/>
  <c r="P12" i="69"/>
  <c r="R10" i="69"/>
  <c r="Q9" i="69"/>
  <c r="P8" i="69"/>
  <c r="R6" i="69"/>
  <c r="Q5" i="69"/>
  <c r="R11" i="69"/>
  <c r="Q10" i="69"/>
  <c r="P9" i="69"/>
  <c r="R7" i="69"/>
  <c r="Q6" i="69"/>
  <c r="P5" i="69"/>
  <c r="R8" i="69"/>
  <c r="R12" i="69"/>
  <c r="Q7" i="69"/>
  <c r="P10" i="69"/>
  <c r="Q11" i="69"/>
  <c r="P6" i="69"/>
  <c r="R16" i="21"/>
  <c r="T14" i="21"/>
  <c r="T15" i="21"/>
  <c r="S14" i="21"/>
  <c r="T16" i="21"/>
  <c r="S15" i="21"/>
  <c r="R14" i="21"/>
  <c r="S16" i="21"/>
  <c r="R15" i="21"/>
  <c r="V9" i="35"/>
  <c r="V8" i="35"/>
  <c r="V7" i="35"/>
  <c r="V10" i="35"/>
  <c r="I25" i="2"/>
  <c r="J24" i="2"/>
  <c r="K23" i="2"/>
  <c r="L22" i="2"/>
  <c r="H22" i="2"/>
  <c r="I21" i="2"/>
  <c r="J20" i="2"/>
  <c r="L25" i="2"/>
  <c r="H25" i="2"/>
  <c r="I24" i="2"/>
  <c r="J23" i="2"/>
  <c r="K22" i="2"/>
  <c r="L21" i="2"/>
  <c r="H21" i="2"/>
  <c r="I20" i="2"/>
  <c r="K25" i="2"/>
  <c r="L24" i="2"/>
  <c r="H24" i="2"/>
  <c r="I23" i="2"/>
  <c r="J22" i="2"/>
  <c r="K21" i="2"/>
  <c r="L20" i="2"/>
  <c r="H20" i="2"/>
  <c r="H23" i="2"/>
  <c r="J25" i="2"/>
  <c r="I22" i="2"/>
  <c r="K24" i="2"/>
  <c r="J21" i="2"/>
  <c r="L23" i="2"/>
  <c r="K20" i="2"/>
  <c r="D11" i="84"/>
  <c r="E12" i="84"/>
  <c r="E10" i="84"/>
  <c r="D12" i="84"/>
  <c r="D10" i="84"/>
  <c r="E11" i="84"/>
  <c r="V18" i="4"/>
  <c r="W17" i="4"/>
  <c r="X16" i="4"/>
  <c r="T16" i="4"/>
  <c r="U15" i="4"/>
  <c r="V14" i="4"/>
  <c r="U18" i="4"/>
  <c r="V17" i="4"/>
  <c r="W16" i="4"/>
  <c r="X15" i="4"/>
  <c r="T15" i="4"/>
  <c r="U14" i="4"/>
  <c r="X18" i="4"/>
  <c r="T18" i="4"/>
  <c r="U17" i="4"/>
  <c r="V16" i="4"/>
  <c r="W15" i="4"/>
  <c r="X14" i="4"/>
  <c r="T14" i="4"/>
  <c r="T17" i="4"/>
  <c r="U16" i="4"/>
  <c r="W14" i="4"/>
  <c r="W18" i="4"/>
  <c r="V15" i="4"/>
  <c r="X17" i="4"/>
  <c r="M13" i="6"/>
  <c r="O11" i="6"/>
  <c r="O12" i="6"/>
  <c r="N11" i="6"/>
  <c r="O13" i="6"/>
  <c r="N12" i="6"/>
  <c r="M11" i="6"/>
  <c r="M12" i="6"/>
  <c r="N13" i="6"/>
  <c r="R11" i="21"/>
  <c r="T9" i="21"/>
  <c r="T10" i="21"/>
  <c r="S9" i="21"/>
  <c r="T11" i="21"/>
  <c r="S10" i="21"/>
  <c r="R9" i="21"/>
  <c r="R10" i="21"/>
  <c r="S11" i="21"/>
  <c r="I88" i="14"/>
  <c r="K86" i="14"/>
  <c r="K87" i="14"/>
  <c r="J86" i="14"/>
  <c r="K88" i="14"/>
  <c r="J87" i="14"/>
  <c r="I86" i="14"/>
  <c r="I87" i="14"/>
  <c r="J88" i="14"/>
  <c r="F39" i="17"/>
  <c r="F38" i="17"/>
  <c r="F37" i="17"/>
  <c r="F40" i="17"/>
  <c r="I25" i="34"/>
  <c r="H25" i="34"/>
  <c r="G25" i="34"/>
  <c r="J5" i="85"/>
  <c r="I5" i="85"/>
  <c r="J6" i="85"/>
  <c r="I6" i="85"/>
  <c r="K20" i="85"/>
  <c r="K19" i="85"/>
  <c r="O16" i="3"/>
  <c r="P15" i="3"/>
  <c r="Q14" i="3"/>
  <c r="R13" i="3"/>
  <c r="N13" i="3"/>
  <c r="O12" i="3"/>
  <c r="R16" i="3"/>
  <c r="N16" i="3"/>
  <c r="O15" i="3"/>
  <c r="P14" i="3"/>
  <c r="Q13" i="3"/>
  <c r="R12" i="3"/>
  <c r="N12" i="3"/>
  <c r="Q16" i="3"/>
  <c r="R15" i="3"/>
  <c r="N15" i="3"/>
  <c r="O14" i="3"/>
  <c r="P13" i="3"/>
  <c r="Q12" i="3"/>
  <c r="R14" i="3"/>
  <c r="Q15" i="3"/>
  <c r="N14" i="3"/>
  <c r="P12" i="3"/>
  <c r="P16" i="3"/>
  <c r="O13" i="3"/>
  <c r="V10" i="5"/>
  <c r="V8" i="5"/>
  <c r="V6" i="5"/>
  <c r="U10" i="5"/>
  <c r="U8" i="5"/>
  <c r="U6" i="5"/>
  <c r="V9" i="5"/>
  <c r="V7" i="5"/>
  <c r="U9" i="5"/>
  <c r="U7" i="5"/>
  <c r="K12" i="7"/>
  <c r="J11" i="7"/>
  <c r="K13" i="7"/>
  <c r="J12" i="7"/>
  <c r="I11" i="7"/>
  <c r="J13" i="7"/>
  <c r="I12" i="7"/>
  <c r="K11" i="7"/>
  <c r="I13" i="7"/>
  <c r="O12" i="12"/>
  <c r="N11" i="12"/>
  <c r="O13" i="12"/>
  <c r="N12" i="12"/>
  <c r="M11" i="12"/>
  <c r="N13" i="12"/>
  <c r="M12" i="12"/>
  <c r="M13" i="12"/>
  <c r="O11" i="12"/>
  <c r="R10" i="64"/>
  <c r="R8" i="64"/>
  <c r="R6" i="64"/>
  <c r="Q10" i="64"/>
  <c r="Q8" i="64"/>
  <c r="Q6" i="64"/>
  <c r="R9" i="64"/>
  <c r="R7" i="64"/>
  <c r="Q9" i="64"/>
  <c r="Q7" i="64"/>
  <c r="AF10" i="68"/>
  <c r="AF9" i="68"/>
  <c r="AF11" i="68"/>
  <c r="W21" i="68"/>
  <c r="W20" i="68"/>
  <c r="W19" i="68"/>
  <c r="W18" i="68"/>
  <c r="V21" i="68"/>
  <c r="V20" i="68"/>
  <c r="V19" i="68"/>
  <c r="V18" i="68"/>
  <c r="Y21" i="68"/>
  <c r="Y20" i="68"/>
  <c r="Y19" i="68"/>
  <c r="Y18" i="68"/>
  <c r="X21" i="68"/>
  <c r="X18" i="68"/>
  <c r="X20" i="68"/>
  <c r="X19" i="68"/>
  <c r="AB33" i="68"/>
  <c r="AB32" i="68"/>
  <c r="AB31" i="68"/>
  <c r="AB30" i="68"/>
  <c r="AA33" i="68"/>
  <c r="AA32" i="68"/>
  <c r="AA31" i="68"/>
  <c r="AA30" i="68"/>
  <c r="AD33" i="68"/>
  <c r="AD32" i="68"/>
  <c r="AD31" i="68"/>
  <c r="AD30" i="68"/>
  <c r="AC31" i="68"/>
  <c r="AC30" i="68"/>
  <c r="AC33" i="68"/>
  <c r="AC32" i="68"/>
  <c r="P5" i="21"/>
  <c r="O4" i="21"/>
  <c r="P6" i="21"/>
  <c r="O5" i="21"/>
  <c r="N4" i="21"/>
  <c r="O6" i="21"/>
  <c r="N5" i="21"/>
  <c r="P4" i="21"/>
  <c r="N6" i="21"/>
  <c r="H14" i="29"/>
  <c r="G13" i="29"/>
  <c r="H15" i="29"/>
  <c r="G14" i="29"/>
  <c r="F13" i="29"/>
  <c r="G15" i="29"/>
  <c r="F14" i="29"/>
  <c r="F15" i="29"/>
  <c r="H13" i="29"/>
  <c r="G13" i="14"/>
  <c r="G12" i="14"/>
  <c r="G11" i="14"/>
  <c r="G10" i="14"/>
  <c r="G9" i="14"/>
  <c r="G8" i="14"/>
  <c r="G7" i="14"/>
  <c r="G6" i="14"/>
  <c r="G5" i="14"/>
  <c r="F13" i="14"/>
  <c r="F12" i="14"/>
  <c r="F11" i="14"/>
  <c r="F10" i="14"/>
  <c r="F9" i="14"/>
  <c r="F8" i="14"/>
  <c r="F7" i="14"/>
  <c r="F6" i="14"/>
  <c r="F5" i="14"/>
  <c r="I13" i="14"/>
  <c r="I12" i="14"/>
  <c r="I11" i="14"/>
  <c r="I10" i="14"/>
  <c r="I9" i="14"/>
  <c r="I8" i="14"/>
  <c r="I7" i="14"/>
  <c r="I6" i="14"/>
  <c r="I5" i="14"/>
  <c r="H13" i="14"/>
  <c r="H9" i="14"/>
  <c r="H5" i="14"/>
  <c r="H12" i="14"/>
  <c r="H8" i="14"/>
  <c r="H10" i="14"/>
  <c r="H11" i="14"/>
  <c r="H7" i="14"/>
  <c r="H6" i="14"/>
  <c r="G41" i="14"/>
  <c r="G40" i="14"/>
  <c r="G39" i="14"/>
  <c r="G38" i="14"/>
  <c r="G37" i="14"/>
  <c r="G36" i="14"/>
  <c r="G35" i="14"/>
  <c r="G34" i="14"/>
  <c r="G33" i="14"/>
  <c r="F41" i="14"/>
  <c r="F40" i="14"/>
  <c r="F39" i="14"/>
  <c r="F38" i="14"/>
  <c r="F37" i="14"/>
  <c r="F36" i="14"/>
  <c r="F35" i="14"/>
  <c r="F34" i="14"/>
  <c r="F33" i="14"/>
  <c r="I41" i="14"/>
  <c r="I40" i="14"/>
  <c r="I39" i="14"/>
  <c r="I38" i="14"/>
  <c r="I37" i="14"/>
  <c r="I36" i="14"/>
  <c r="I35" i="14"/>
  <c r="I34" i="14"/>
  <c r="I33" i="14"/>
  <c r="H40" i="14"/>
  <c r="H36" i="14"/>
  <c r="H33" i="14"/>
  <c r="H39" i="14"/>
  <c r="H35" i="14"/>
  <c r="H37" i="14"/>
  <c r="H38" i="14"/>
  <c r="H34" i="14"/>
  <c r="H41" i="14"/>
  <c r="G11" i="30"/>
  <c r="G10" i="30"/>
  <c r="G9" i="30"/>
  <c r="G8" i="30"/>
  <c r="G7" i="30"/>
  <c r="G6" i="30"/>
  <c r="G5" i="30"/>
  <c r="G4" i="30"/>
  <c r="G3" i="30"/>
  <c r="F11" i="30"/>
  <c r="F10" i="30"/>
  <c r="F9" i="30"/>
  <c r="F8" i="30"/>
  <c r="F7" i="30"/>
  <c r="F6" i="30"/>
  <c r="F5" i="30"/>
  <c r="F4" i="30"/>
  <c r="F3" i="30"/>
  <c r="I11" i="30"/>
  <c r="I10" i="30"/>
  <c r="I9" i="30"/>
  <c r="I8" i="30"/>
  <c r="I7" i="30"/>
  <c r="I6" i="30"/>
  <c r="I5" i="30"/>
  <c r="I4" i="30"/>
  <c r="I3" i="30"/>
  <c r="H8" i="30"/>
  <c r="H4" i="30"/>
  <c r="H9" i="30"/>
  <c r="H11" i="30"/>
  <c r="H7" i="30"/>
  <c r="H3" i="30"/>
  <c r="H5" i="30"/>
  <c r="H10" i="30"/>
  <c r="H6" i="30"/>
  <c r="T20" i="35"/>
  <c r="S19" i="35"/>
  <c r="T21" i="35"/>
  <c r="S20" i="35"/>
  <c r="R19" i="35"/>
  <c r="S21" i="35"/>
  <c r="R20" i="35"/>
  <c r="T19" i="35"/>
  <c r="R21" i="35"/>
  <c r="V38" i="35"/>
  <c r="V37" i="35"/>
  <c r="V40" i="35"/>
  <c r="V39" i="35"/>
  <c r="R12" i="39"/>
  <c r="N12" i="39"/>
  <c r="S11" i="39"/>
  <c r="O11" i="39"/>
  <c r="T10" i="39"/>
  <c r="P10" i="39"/>
  <c r="U9" i="39"/>
  <c r="Q9" i="39"/>
  <c r="M9" i="39"/>
  <c r="R8" i="39"/>
  <c r="N8" i="39"/>
  <c r="S7" i="39"/>
  <c r="O7" i="39"/>
  <c r="T6" i="39"/>
  <c r="P6" i="39"/>
  <c r="U5" i="39"/>
  <c r="Q5" i="39"/>
  <c r="M5" i="39"/>
  <c r="R4" i="39"/>
  <c r="N4" i="39"/>
  <c r="U12" i="39"/>
  <c r="Q12" i="39"/>
  <c r="M12" i="39"/>
  <c r="R11" i="39"/>
  <c r="N11" i="39"/>
  <c r="S10" i="39"/>
  <c r="O10" i="39"/>
  <c r="T9" i="39"/>
  <c r="P9" i="39"/>
  <c r="U8" i="39"/>
  <c r="Q8" i="39"/>
  <c r="M8" i="39"/>
  <c r="R7" i="39"/>
  <c r="N7" i="39"/>
  <c r="S6" i="39"/>
  <c r="O6" i="39"/>
  <c r="T5" i="39"/>
  <c r="P5" i="39"/>
  <c r="U4" i="39"/>
  <c r="Q4" i="39"/>
  <c r="M4" i="39"/>
  <c r="T12" i="39"/>
  <c r="P12" i="39"/>
  <c r="U11" i="39"/>
  <c r="Q11" i="39"/>
  <c r="M11" i="39"/>
  <c r="R10" i="39"/>
  <c r="N10" i="39"/>
  <c r="S9" i="39"/>
  <c r="O9" i="39"/>
  <c r="T8" i="39"/>
  <c r="P8" i="39"/>
  <c r="U7" i="39"/>
  <c r="Q7" i="39"/>
  <c r="M7" i="39"/>
  <c r="R6" i="39"/>
  <c r="N6" i="39"/>
  <c r="S5" i="39"/>
  <c r="O5" i="39"/>
  <c r="T4" i="39"/>
  <c r="P4" i="39"/>
  <c r="P11" i="39"/>
  <c r="R9" i="39"/>
  <c r="T7" i="39"/>
  <c r="M6" i="39"/>
  <c r="O4" i="39"/>
  <c r="O8" i="39"/>
  <c r="S4" i="39"/>
  <c r="S12" i="39"/>
  <c r="U10" i="39"/>
  <c r="N9" i="39"/>
  <c r="P7" i="39"/>
  <c r="R5" i="39"/>
  <c r="M10" i="39"/>
  <c r="O12" i="39"/>
  <c r="Q10" i="39"/>
  <c r="S8" i="39"/>
  <c r="U6" i="39"/>
  <c r="N5" i="39"/>
  <c r="T11" i="39"/>
  <c r="Q6" i="39"/>
  <c r="U27" i="39"/>
  <c r="Q27" i="39"/>
  <c r="M27" i="39"/>
  <c r="R26" i="39"/>
  <c r="N26" i="39"/>
  <c r="S25" i="39"/>
  <c r="O25" i="39"/>
  <c r="T24" i="39"/>
  <c r="P24" i="39"/>
  <c r="U23" i="39"/>
  <c r="Q23" i="39"/>
  <c r="M23" i="39"/>
  <c r="R22" i="39"/>
  <c r="N22" i="39"/>
  <c r="S21" i="39"/>
  <c r="O21" i="39"/>
  <c r="T20" i="39"/>
  <c r="P20" i="39"/>
  <c r="U19" i="39"/>
  <c r="Q19" i="39"/>
  <c r="M19" i="39"/>
  <c r="R18" i="39"/>
  <c r="N18" i="39"/>
  <c r="T27" i="39"/>
  <c r="P27" i="39"/>
  <c r="U26" i="39"/>
  <c r="Q26" i="39"/>
  <c r="M26" i="39"/>
  <c r="R25" i="39"/>
  <c r="N25" i="39"/>
  <c r="S24" i="39"/>
  <c r="O24" i="39"/>
  <c r="T23" i="39"/>
  <c r="P23" i="39"/>
  <c r="U22" i="39"/>
  <c r="Q22" i="39"/>
  <c r="M22" i="39"/>
  <c r="R21" i="39"/>
  <c r="N21" i="39"/>
  <c r="S20" i="39"/>
  <c r="O20" i="39"/>
  <c r="T19" i="39"/>
  <c r="P19" i="39"/>
  <c r="U18" i="39"/>
  <c r="Q18" i="39"/>
  <c r="M18" i="39"/>
  <c r="S27" i="39"/>
  <c r="O27" i="39"/>
  <c r="T26" i="39"/>
  <c r="P26" i="39"/>
  <c r="U25" i="39"/>
  <c r="Q25" i="39"/>
  <c r="M25" i="39"/>
  <c r="R24" i="39"/>
  <c r="N24" i="39"/>
  <c r="S23" i="39"/>
  <c r="O23" i="39"/>
  <c r="T22" i="39"/>
  <c r="P22" i="39"/>
  <c r="U21" i="39"/>
  <c r="Q21" i="39"/>
  <c r="M21" i="39"/>
  <c r="R20" i="39"/>
  <c r="N20" i="39"/>
  <c r="S19" i="39"/>
  <c r="O19" i="39"/>
  <c r="T18" i="39"/>
  <c r="P18" i="39"/>
  <c r="S26" i="39"/>
  <c r="U24" i="39"/>
  <c r="N23" i="39"/>
  <c r="P21" i="39"/>
  <c r="R19" i="39"/>
  <c r="N27" i="39"/>
  <c r="M20" i="39"/>
  <c r="O26" i="39"/>
  <c r="Q24" i="39"/>
  <c r="S22" i="39"/>
  <c r="U20" i="39"/>
  <c r="N19" i="39"/>
  <c r="P25" i="39"/>
  <c r="T21" i="39"/>
  <c r="R27" i="39"/>
  <c r="T25" i="39"/>
  <c r="M24" i="39"/>
  <c r="O22" i="39"/>
  <c r="Q20" i="39"/>
  <c r="S18" i="39"/>
  <c r="R23" i="39"/>
  <c r="O18" i="39"/>
  <c r="DT15" i="40"/>
  <c r="DT14" i="40"/>
  <c r="DT13" i="40"/>
  <c r="DT12" i="40"/>
  <c r="DR15" i="40"/>
  <c r="DR14" i="40"/>
  <c r="DR13" i="40"/>
  <c r="DR12" i="40"/>
  <c r="DU14" i="40"/>
  <c r="DU12" i="40"/>
  <c r="DS14" i="40"/>
  <c r="DS12" i="40"/>
  <c r="DU15" i="40"/>
  <c r="DU13" i="40"/>
  <c r="DS13" i="40"/>
  <c r="DS15" i="40"/>
  <c r="H10" i="77"/>
  <c r="H6" i="77"/>
  <c r="H13" i="77"/>
  <c r="H9" i="77"/>
  <c r="H5" i="77"/>
  <c r="H12" i="77"/>
  <c r="H8" i="77"/>
  <c r="H4" i="77"/>
  <c r="H11" i="77"/>
  <c r="H7" i="77"/>
  <c r="R7" i="82"/>
  <c r="R6" i="82"/>
  <c r="R5" i="82"/>
  <c r="R4" i="82"/>
  <c r="R3" i="82"/>
  <c r="Q7" i="82"/>
  <c r="Q6" i="82"/>
  <c r="Q5" i="82"/>
  <c r="Q4" i="82"/>
  <c r="Q3" i="82"/>
  <c r="P7" i="82"/>
  <c r="P6" i="82"/>
  <c r="P5" i="82"/>
  <c r="P4" i="82"/>
  <c r="P3" i="82"/>
  <c r="S4" i="82"/>
  <c r="S7" i="82"/>
  <c r="S3" i="82"/>
  <c r="S6" i="82"/>
  <c r="S5" i="82"/>
  <c r="M7" i="81"/>
  <c r="M6" i="81"/>
  <c r="M5" i="81"/>
  <c r="M4" i="81"/>
  <c r="M3" i="81"/>
  <c r="L7" i="81"/>
  <c r="L6" i="81"/>
  <c r="L5" i="81"/>
  <c r="L4" i="81"/>
  <c r="L3" i="81"/>
  <c r="K7" i="81"/>
  <c r="K6" i="81"/>
  <c r="K5" i="81"/>
  <c r="K4" i="81"/>
  <c r="K3" i="81"/>
  <c r="N4" i="81"/>
  <c r="N7" i="81"/>
  <c r="N3" i="81"/>
  <c r="N6" i="81"/>
  <c r="N5" i="81"/>
  <c r="F11" i="86"/>
  <c r="H9" i="86"/>
  <c r="H10" i="86"/>
  <c r="G9" i="86"/>
  <c r="H11" i="86"/>
  <c r="G10" i="86"/>
  <c r="F9" i="86"/>
  <c r="G11" i="86"/>
  <c r="F10" i="86"/>
  <c r="I15" i="87"/>
  <c r="I14" i="87"/>
  <c r="I13" i="87"/>
  <c r="I12" i="87"/>
  <c r="H15" i="87"/>
  <c r="H14" i="87"/>
  <c r="H13" i="87"/>
  <c r="H12" i="87"/>
  <c r="G15" i="87"/>
  <c r="G14" i="87"/>
  <c r="G13" i="87"/>
  <c r="G12" i="87"/>
  <c r="J13" i="87"/>
  <c r="J12" i="87"/>
  <c r="J15" i="87"/>
  <c r="J14" i="87"/>
  <c r="W39" i="88"/>
  <c r="X38" i="88"/>
  <c r="Y37" i="88"/>
  <c r="U37" i="88"/>
  <c r="V36" i="88"/>
  <c r="W35" i="88"/>
  <c r="X34" i="88"/>
  <c r="Y33" i="88"/>
  <c r="U33" i="88"/>
  <c r="V32" i="88"/>
  <c r="W31" i="88"/>
  <c r="X30" i="88"/>
  <c r="Y29" i="88"/>
  <c r="U29" i="88"/>
  <c r="V28" i="88"/>
  <c r="W27" i="88"/>
  <c r="X26" i="88"/>
  <c r="Y25" i="88"/>
  <c r="U25" i="88"/>
  <c r="V24" i="88"/>
  <c r="W23" i="88"/>
  <c r="X22" i="88"/>
  <c r="Y21" i="88"/>
  <c r="U21" i="88"/>
  <c r="V20" i="88"/>
  <c r="W19" i="88"/>
  <c r="X18" i="88"/>
  <c r="Y17" i="88"/>
  <c r="U17" i="88"/>
  <c r="V16" i="88"/>
  <c r="W15" i="88"/>
  <c r="X14" i="88"/>
  <c r="Y13" i="88"/>
  <c r="U13" i="88"/>
  <c r="V12" i="88"/>
  <c r="W11" i="88"/>
  <c r="X10" i="88"/>
  <c r="Y9" i="88"/>
  <c r="U9" i="88"/>
  <c r="V8" i="88"/>
  <c r="W7" i="88"/>
  <c r="V39" i="88"/>
  <c r="W38" i="88"/>
  <c r="X37" i="88"/>
  <c r="Y36" i="88"/>
  <c r="U36" i="88"/>
  <c r="V35" i="88"/>
  <c r="W34" i="88"/>
  <c r="X33" i="88"/>
  <c r="Y32" i="88"/>
  <c r="U32" i="88"/>
  <c r="V31" i="88"/>
  <c r="W30" i="88"/>
  <c r="X29" i="88"/>
  <c r="Y28" i="88"/>
  <c r="U28" i="88"/>
  <c r="V27" i="88"/>
  <c r="W26" i="88"/>
  <c r="X25" i="88"/>
  <c r="Y24" i="88"/>
  <c r="U24" i="88"/>
  <c r="V23" i="88"/>
  <c r="W22" i="88"/>
  <c r="X21" i="88"/>
  <c r="Y20" i="88"/>
  <c r="U20" i="88"/>
  <c r="V19" i="88"/>
  <c r="W18" i="88"/>
  <c r="X17" i="88"/>
  <c r="Y16" i="88"/>
  <c r="U16" i="88"/>
  <c r="V15" i="88"/>
  <c r="W14" i="88"/>
  <c r="X13" i="88"/>
  <c r="Y12" i="88"/>
  <c r="U12" i="88"/>
  <c r="V11" i="88"/>
  <c r="W10" i="88"/>
  <c r="X9" i="88"/>
  <c r="Y8" i="88"/>
  <c r="U8" i="88"/>
  <c r="V7" i="88"/>
  <c r="Y39" i="88"/>
  <c r="U39" i="88"/>
  <c r="V38" i="88"/>
  <c r="W37" i="88"/>
  <c r="X36" i="88"/>
  <c r="Y35" i="88"/>
  <c r="U35" i="88"/>
  <c r="V34" i="88"/>
  <c r="W33" i="88"/>
  <c r="X32" i="88"/>
  <c r="Y31" i="88"/>
  <c r="U31" i="88"/>
  <c r="V30" i="88"/>
  <c r="W29" i="88"/>
  <c r="X28" i="88"/>
  <c r="Y27" i="88"/>
  <c r="U27" i="88"/>
  <c r="V26" i="88"/>
  <c r="W25" i="88"/>
  <c r="X24" i="88"/>
  <c r="Y23" i="88"/>
  <c r="U23" i="88"/>
  <c r="V22" i="88"/>
  <c r="W21" i="88"/>
  <c r="X20" i="88"/>
  <c r="Y19" i="88"/>
  <c r="U19" i="88"/>
  <c r="V18" i="88"/>
  <c r="W17" i="88"/>
  <c r="X16" i="88"/>
  <c r="Y15" i="88"/>
  <c r="U15" i="88"/>
  <c r="V14" i="88"/>
  <c r="W13" i="88"/>
  <c r="X12" i="88"/>
  <c r="Y11" i="88"/>
  <c r="U11" i="88"/>
  <c r="V10" i="88"/>
  <c r="W9" i="88"/>
  <c r="X8" i="88"/>
  <c r="Y7" i="88"/>
  <c r="U7" i="88"/>
  <c r="V37" i="88"/>
  <c r="U34" i="88"/>
  <c r="Y30" i="88"/>
  <c r="X27" i="88"/>
  <c r="W24" i="88"/>
  <c r="V21" i="88"/>
  <c r="U18" i="88"/>
  <c r="Y14" i="88"/>
  <c r="X11" i="88"/>
  <c r="W8" i="88"/>
  <c r="X39" i="88"/>
  <c r="W36" i="88"/>
  <c r="V33" i="88"/>
  <c r="U30" i="88"/>
  <c r="Y26" i="88"/>
  <c r="X23" i="88"/>
  <c r="W20" i="88"/>
  <c r="V17" i="88"/>
  <c r="U14" i="88"/>
  <c r="Y10" i="88"/>
  <c r="X7" i="88"/>
  <c r="Y38" i="88"/>
  <c r="X35" i="88"/>
  <c r="W32" i="88"/>
  <c r="V29" i="88"/>
  <c r="U26" i="88"/>
  <c r="Y22" i="88"/>
  <c r="X19" i="88"/>
  <c r="W16" i="88"/>
  <c r="V13" i="88"/>
  <c r="U10" i="88"/>
  <c r="Y34" i="88"/>
  <c r="U22" i="88"/>
  <c r="V9" i="88"/>
  <c r="X31" i="88"/>
  <c r="Y18" i="88"/>
  <c r="W28" i="88"/>
  <c r="X15" i="88"/>
  <c r="U38" i="88"/>
  <c r="V25" i="88"/>
  <c r="W12" i="88"/>
  <c r="O21" i="88"/>
  <c r="P20" i="88"/>
  <c r="Q19" i="88"/>
  <c r="R18" i="88"/>
  <c r="N18" i="88"/>
  <c r="O17" i="88"/>
  <c r="P16" i="88"/>
  <c r="R21" i="88"/>
  <c r="N21" i="88"/>
  <c r="O20" i="88"/>
  <c r="P19" i="88"/>
  <c r="Q18" i="88"/>
  <c r="R17" i="88"/>
  <c r="N17" i="88"/>
  <c r="O16" i="88"/>
  <c r="Q21" i="88"/>
  <c r="R20" i="88"/>
  <c r="N20" i="88"/>
  <c r="O19" i="88"/>
  <c r="P18" i="88"/>
  <c r="Q17" i="88"/>
  <c r="R16" i="88"/>
  <c r="N16" i="88"/>
  <c r="Q20" i="88"/>
  <c r="P17" i="88"/>
  <c r="R19" i="88"/>
  <c r="Q16" i="88"/>
  <c r="N19" i="88"/>
  <c r="O18" i="88"/>
  <c r="P21" i="88"/>
  <c r="Z40" i="89"/>
  <c r="AB39" i="89"/>
  <c r="X39" i="89"/>
  <c r="Z38" i="89"/>
  <c r="AB37" i="89"/>
  <c r="X37" i="89"/>
  <c r="Z36" i="89"/>
  <c r="AB35" i="89"/>
  <c r="X35" i="89"/>
  <c r="Z34" i="89"/>
  <c r="AB33" i="89"/>
  <c r="X33" i="89"/>
  <c r="Z32" i="89"/>
  <c r="AB31" i="89"/>
  <c r="X31" i="89"/>
  <c r="Z30" i="89"/>
  <c r="AB29" i="89"/>
  <c r="X29" i="89"/>
  <c r="Z28" i="89"/>
  <c r="AB27" i="89"/>
  <c r="X27" i="89"/>
  <c r="Z26" i="89"/>
  <c r="AB25" i="89"/>
  <c r="X25" i="89"/>
  <c r="Z24" i="89"/>
  <c r="AB23" i="89"/>
  <c r="X23" i="89"/>
  <c r="Z22" i="89"/>
  <c r="AB21" i="89"/>
  <c r="X21" i="89"/>
  <c r="Z20" i="89"/>
  <c r="AB19" i="89"/>
  <c r="X19" i="89"/>
  <c r="Z18" i="89"/>
  <c r="AB17" i="89"/>
  <c r="X17" i="89"/>
  <c r="Z16" i="89"/>
  <c r="AB15" i="89"/>
  <c r="X15" i="89"/>
  <c r="Z14" i="89"/>
  <c r="AB13" i="89"/>
  <c r="X13" i="89"/>
  <c r="Z12" i="89"/>
  <c r="AB11" i="89"/>
  <c r="X11" i="89"/>
  <c r="Z10" i="89"/>
  <c r="AB9" i="89"/>
  <c r="X9" i="89"/>
  <c r="Z8" i="89"/>
  <c r="AB7" i="89"/>
  <c r="X7" i="89"/>
  <c r="Z6" i="89"/>
  <c r="AB5" i="89"/>
  <c r="X5" i="89"/>
  <c r="Z4" i="89"/>
  <c r="AC40" i="89"/>
  <c r="Y40" i="89"/>
  <c r="AA39" i="89"/>
  <c r="AC38" i="89"/>
  <c r="Y38" i="89"/>
  <c r="AA37" i="89"/>
  <c r="AC36" i="89"/>
  <c r="Y36" i="89"/>
  <c r="AA35" i="89"/>
  <c r="AC34" i="89"/>
  <c r="Y34" i="89"/>
  <c r="AA33" i="89"/>
  <c r="AC32" i="89"/>
  <c r="Y32" i="89"/>
  <c r="AA31" i="89"/>
  <c r="AC30" i="89"/>
  <c r="Y30" i="89"/>
  <c r="AA29" i="89"/>
  <c r="AC28" i="89"/>
  <c r="Y28" i="89"/>
  <c r="AA27" i="89"/>
  <c r="AC26" i="89"/>
  <c r="Y26" i="89"/>
  <c r="AA25" i="89"/>
  <c r="AC24" i="89"/>
  <c r="Y24" i="89"/>
  <c r="AA23" i="89"/>
  <c r="AC22" i="89"/>
  <c r="Y22" i="89"/>
  <c r="AA21" i="89"/>
  <c r="AC20" i="89"/>
  <c r="Y20" i="89"/>
  <c r="AA19" i="89"/>
  <c r="AC18" i="89"/>
  <c r="Y18" i="89"/>
  <c r="AA17" i="89"/>
  <c r="AC16" i="89"/>
  <c r="Y16" i="89"/>
  <c r="AA15" i="89"/>
  <c r="AC14" i="89"/>
  <c r="Y14" i="89"/>
  <c r="AA13" i="89"/>
  <c r="AC12" i="89"/>
  <c r="Y12" i="89"/>
  <c r="AA11" i="89"/>
  <c r="AC10" i="89"/>
  <c r="Y10" i="89"/>
  <c r="AA9" i="89"/>
  <c r="AC8" i="89"/>
  <c r="Y8" i="89"/>
  <c r="AA7" i="89"/>
  <c r="AC6" i="89"/>
  <c r="Y6" i="89"/>
  <c r="AA5" i="89"/>
  <c r="AC4" i="89"/>
  <c r="Y4" i="89"/>
  <c r="AB40" i="89"/>
  <c r="X40" i="89"/>
  <c r="Z39" i="89"/>
  <c r="AB38" i="89"/>
  <c r="X38" i="89"/>
  <c r="Z37" i="89"/>
  <c r="AB36" i="89"/>
  <c r="X36" i="89"/>
  <c r="Z35" i="89"/>
  <c r="AB34" i="89"/>
  <c r="X34" i="89"/>
  <c r="Z33" i="89"/>
  <c r="AB32" i="89"/>
  <c r="X32" i="89"/>
  <c r="Z31" i="89"/>
  <c r="AB30" i="89"/>
  <c r="X30" i="89"/>
  <c r="Z29" i="89"/>
  <c r="AB28" i="89"/>
  <c r="X28" i="89"/>
  <c r="Z27" i="89"/>
  <c r="AB26" i="89"/>
  <c r="X26" i="89"/>
  <c r="Z25" i="89"/>
  <c r="AB24" i="89"/>
  <c r="X24" i="89"/>
  <c r="Z23" i="89"/>
  <c r="AB22" i="89"/>
  <c r="X22" i="89"/>
  <c r="Z21" i="89"/>
  <c r="AB20" i="89"/>
  <c r="X20" i="89"/>
  <c r="Z19" i="89"/>
  <c r="AB18" i="89"/>
  <c r="X18" i="89"/>
  <c r="Z17" i="89"/>
  <c r="AB16" i="89"/>
  <c r="X16" i="89"/>
  <c r="Z15" i="89"/>
  <c r="AB14" i="89"/>
  <c r="X14" i="89"/>
  <c r="Z13" i="89"/>
  <c r="AB12" i="89"/>
  <c r="X12" i="89"/>
  <c r="Z11" i="89"/>
  <c r="AB10" i="89"/>
  <c r="X10" i="89"/>
  <c r="Z9" i="89"/>
  <c r="AB8" i="89"/>
  <c r="X8" i="89"/>
  <c r="Z7" i="89"/>
  <c r="AB6" i="89"/>
  <c r="X6" i="89"/>
  <c r="Z5" i="89"/>
  <c r="AB4" i="89"/>
  <c r="X4" i="89"/>
  <c r="AC39" i="89"/>
  <c r="Y37" i="89"/>
  <c r="AA34" i="89"/>
  <c r="AC31" i="89"/>
  <c r="Y29" i="89"/>
  <c r="AA26" i="89"/>
  <c r="AC23" i="89"/>
  <c r="Y21" i="89"/>
  <c r="AA18" i="89"/>
  <c r="AC15" i="89"/>
  <c r="Y13" i="89"/>
  <c r="AA10" i="89"/>
  <c r="AC7" i="89"/>
  <c r="Y5" i="89"/>
  <c r="Y39" i="89"/>
  <c r="AA36" i="89"/>
  <c r="AC33" i="89"/>
  <c r="Y31" i="89"/>
  <c r="AA28" i="89"/>
  <c r="AC25" i="89"/>
  <c r="Y23" i="89"/>
  <c r="AA20" i="89"/>
  <c r="AC17" i="89"/>
  <c r="Y15" i="89"/>
  <c r="AA12" i="89"/>
  <c r="AC9" i="89"/>
  <c r="Y7" i="89"/>
  <c r="AA4" i="89"/>
  <c r="AA38" i="89"/>
  <c r="AC35" i="89"/>
  <c r="Y33" i="89"/>
  <c r="AA30" i="89"/>
  <c r="AC27" i="89"/>
  <c r="Y25" i="89"/>
  <c r="AA22" i="89"/>
  <c r="AC19" i="89"/>
  <c r="Y17" i="89"/>
  <c r="AA14" i="89"/>
  <c r="AC11" i="89"/>
  <c r="Y9" i="89"/>
  <c r="AA6" i="89"/>
  <c r="AA32" i="89"/>
  <c r="AC21" i="89"/>
  <c r="Y11" i="89"/>
  <c r="AA40" i="89"/>
  <c r="AC29" i="89"/>
  <c r="Y19" i="89"/>
  <c r="AA8" i="89"/>
  <c r="AC37" i="89"/>
  <c r="Y27" i="89"/>
  <c r="AA16" i="89"/>
  <c r="AC5" i="89"/>
  <c r="Y35" i="89"/>
  <c r="AA24" i="89"/>
  <c r="AC13" i="89"/>
  <c r="D16" i="91"/>
  <c r="D15" i="91"/>
  <c r="D14" i="91"/>
  <c r="D13" i="91"/>
  <c r="C16" i="91"/>
  <c r="C15" i="91"/>
  <c r="C14" i="91"/>
  <c r="C13" i="91"/>
  <c r="B16" i="91"/>
  <c r="B14" i="91"/>
  <c r="E15" i="91"/>
  <c r="E13" i="91"/>
  <c r="B15" i="91"/>
  <c r="B13" i="91"/>
  <c r="E16" i="91"/>
  <c r="E14" i="91"/>
  <c r="M13" i="49"/>
  <c r="M12" i="49"/>
  <c r="M11" i="49"/>
  <c r="M10" i="49"/>
  <c r="M9" i="49"/>
  <c r="M8" i="49"/>
  <c r="M7" i="49"/>
  <c r="M6" i="49"/>
  <c r="M5" i="49"/>
  <c r="M4" i="49"/>
  <c r="L13" i="49"/>
  <c r="L12" i="49"/>
  <c r="L11" i="49"/>
  <c r="L10" i="49"/>
  <c r="L9" i="49"/>
  <c r="L8" i="49"/>
  <c r="L7" i="49"/>
  <c r="L6" i="49"/>
  <c r="L5" i="49"/>
  <c r="L4" i="49"/>
  <c r="K13" i="49"/>
  <c r="K12" i="49"/>
  <c r="K11" i="49"/>
  <c r="K10" i="49"/>
  <c r="K9" i="49"/>
  <c r="K8" i="49"/>
  <c r="K7" i="49"/>
  <c r="K6" i="49"/>
  <c r="K5" i="49"/>
  <c r="K4" i="49"/>
  <c r="N10" i="49"/>
  <c r="N6" i="49"/>
  <c r="N13" i="49"/>
  <c r="N9" i="49"/>
  <c r="N5" i="49"/>
  <c r="N12" i="49"/>
  <c r="N8" i="49"/>
  <c r="N4" i="49"/>
  <c r="N11" i="49"/>
  <c r="N7" i="49"/>
  <c r="I12" i="57"/>
  <c r="K10" i="57"/>
  <c r="K11" i="57"/>
  <c r="J10" i="57"/>
  <c r="K12" i="57"/>
  <c r="J11" i="57"/>
  <c r="I10" i="57"/>
  <c r="J12" i="57"/>
  <c r="I11" i="57"/>
  <c r="X14" i="58"/>
  <c r="X13" i="58"/>
  <c r="X12" i="58"/>
  <c r="X11" i="58"/>
  <c r="X10" i="58"/>
  <c r="W14" i="58"/>
  <c r="W13" i="58"/>
  <c r="W12" i="58"/>
  <c r="W11" i="58"/>
  <c r="W10" i="58"/>
  <c r="V14" i="58"/>
  <c r="V13" i="58"/>
  <c r="V12" i="58"/>
  <c r="V11" i="58"/>
  <c r="V10" i="58"/>
  <c r="Y12" i="58"/>
  <c r="Y11" i="58"/>
  <c r="Y14" i="58"/>
  <c r="Y10" i="58"/>
  <c r="Y13" i="58"/>
  <c r="L15" i="2"/>
  <c r="H15" i="2"/>
  <c r="I14" i="2"/>
  <c r="J13" i="2"/>
  <c r="K12" i="2"/>
  <c r="L11" i="2"/>
  <c r="H11" i="2"/>
  <c r="K15" i="2"/>
  <c r="L14" i="2"/>
  <c r="H14" i="2"/>
  <c r="I13" i="2"/>
  <c r="J12" i="2"/>
  <c r="K11" i="2"/>
  <c r="J15" i="2"/>
  <c r="K14" i="2"/>
  <c r="L13" i="2"/>
  <c r="H13" i="2"/>
  <c r="I12" i="2"/>
  <c r="J11" i="2"/>
  <c r="L12" i="2"/>
  <c r="I15" i="2"/>
  <c r="H12" i="2"/>
  <c r="J14" i="2"/>
  <c r="I11" i="2"/>
  <c r="K13" i="2"/>
  <c r="J19" i="85"/>
  <c r="J20" i="85"/>
  <c r="AD18" i="4"/>
  <c r="Z18" i="4"/>
  <c r="AA17" i="4"/>
  <c r="AB16" i="4"/>
  <c r="AC15" i="4"/>
  <c r="AD14" i="4"/>
  <c r="Z14" i="4"/>
  <c r="AC18" i="4"/>
  <c r="AD17" i="4"/>
  <c r="Z17" i="4"/>
  <c r="AA16" i="4"/>
  <c r="AB15" i="4"/>
  <c r="AC14" i="4"/>
  <c r="AB18" i="4"/>
  <c r="AC17" i="4"/>
  <c r="AD16" i="4"/>
  <c r="Z16" i="4"/>
  <c r="AA15" i="4"/>
  <c r="AB14" i="4"/>
  <c r="AA18" i="4"/>
  <c r="Z15" i="4"/>
  <c r="AB17" i="4"/>
  <c r="AA14" i="4"/>
  <c r="AD15" i="4"/>
  <c r="AC16" i="4"/>
  <c r="O13" i="5"/>
  <c r="N12" i="5"/>
  <c r="M11" i="5"/>
  <c r="N13" i="5"/>
  <c r="M12" i="5"/>
  <c r="M13" i="5"/>
  <c r="O11" i="5"/>
  <c r="N11" i="5"/>
  <c r="O12" i="5"/>
  <c r="K13" i="6"/>
  <c r="J12" i="6"/>
  <c r="I11" i="6"/>
  <c r="J13" i="6"/>
  <c r="I12" i="6"/>
  <c r="I13" i="6"/>
  <c r="K11" i="6"/>
  <c r="K12" i="6"/>
  <c r="J11" i="6"/>
  <c r="N10" i="64"/>
  <c r="N8" i="64"/>
  <c r="N6" i="64"/>
  <c r="O9" i="64"/>
  <c r="O7" i="64"/>
  <c r="N9" i="64"/>
  <c r="N7" i="64"/>
  <c r="O6" i="64"/>
  <c r="O8" i="64"/>
  <c r="O10" i="64"/>
  <c r="V9" i="68"/>
  <c r="V8" i="68"/>
  <c r="V7" i="68"/>
  <c r="V6" i="68"/>
  <c r="Y9" i="68"/>
  <c r="Y8" i="68"/>
  <c r="Y7" i="68"/>
  <c r="Y6" i="68"/>
  <c r="X9" i="68"/>
  <c r="X8" i="68"/>
  <c r="X7" i="68"/>
  <c r="X6" i="68"/>
  <c r="W8" i="68"/>
  <c r="W9" i="68"/>
  <c r="W7" i="68"/>
  <c r="W6" i="68"/>
  <c r="AA15" i="68"/>
  <c r="AA14" i="68"/>
  <c r="AA13" i="68"/>
  <c r="AA12" i="68"/>
  <c r="AD15" i="68"/>
  <c r="AD14" i="68"/>
  <c r="AD13" i="68"/>
  <c r="AD12" i="68"/>
  <c r="AC15" i="68"/>
  <c r="AC14" i="68"/>
  <c r="AC13" i="68"/>
  <c r="AC12" i="68"/>
  <c r="AB13" i="68"/>
  <c r="AB12" i="68"/>
  <c r="AB14" i="68"/>
  <c r="AB15" i="68"/>
  <c r="AA21" i="68"/>
  <c r="AA20" i="68"/>
  <c r="AA19" i="68"/>
  <c r="AA18" i="68"/>
  <c r="AD21" i="68"/>
  <c r="AD20" i="68"/>
  <c r="AD19" i="68"/>
  <c r="AD18" i="68"/>
  <c r="AC21" i="68"/>
  <c r="AC20" i="68"/>
  <c r="AC19" i="68"/>
  <c r="AC18" i="68"/>
  <c r="AB21" i="68"/>
  <c r="AB20" i="68"/>
  <c r="AB18" i="68"/>
  <c r="AB19" i="68"/>
  <c r="AF37" i="68"/>
  <c r="AF39" i="68"/>
  <c r="AF38" i="68"/>
  <c r="U14" i="13"/>
  <c r="T13" i="13"/>
  <c r="S12" i="13"/>
  <c r="T14" i="13"/>
  <c r="S13" i="13"/>
  <c r="S14" i="13"/>
  <c r="U12" i="13"/>
  <c r="U13" i="13"/>
  <c r="T12" i="13"/>
  <c r="V34" i="15"/>
  <c r="U33" i="15"/>
  <c r="T32" i="15"/>
  <c r="U34" i="15"/>
  <c r="T33" i="15"/>
  <c r="T34" i="15"/>
  <c r="V32" i="15"/>
  <c r="V33" i="15"/>
  <c r="U32" i="15"/>
  <c r="P16" i="21"/>
  <c r="O15" i="21"/>
  <c r="N14" i="21"/>
  <c r="O16" i="21"/>
  <c r="N15" i="21"/>
  <c r="N16" i="21"/>
  <c r="P14" i="21"/>
  <c r="P15" i="21"/>
  <c r="O14" i="21"/>
  <c r="T21" i="21"/>
  <c r="S20" i="21"/>
  <c r="R19" i="21"/>
  <c r="S21" i="21"/>
  <c r="R20" i="21"/>
  <c r="R21" i="21"/>
  <c r="T19" i="21"/>
  <c r="S19" i="21"/>
  <c r="T20" i="21"/>
  <c r="T31" i="21"/>
  <c r="S30" i="21"/>
  <c r="R29" i="21"/>
  <c r="S31" i="21"/>
  <c r="R30" i="21"/>
  <c r="R31" i="21"/>
  <c r="T29" i="21"/>
  <c r="S29" i="21"/>
  <c r="T30" i="21"/>
  <c r="J11" i="29"/>
  <c r="L9" i="29"/>
  <c r="K8" i="29"/>
  <c r="J7" i="29"/>
  <c r="L5" i="29"/>
  <c r="K4" i="29"/>
  <c r="J3" i="29"/>
  <c r="L10" i="29"/>
  <c r="K9" i="29"/>
  <c r="J8" i="29"/>
  <c r="L6" i="29"/>
  <c r="K5" i="29"/>
  <c r="J4" i="29"/>
  <c r="L11" i="29"/>
  <c r="K10" i="29"/>
  <c r="J9" i="29"/>
  <c r="L7" i="29"/>
  <c r="K6" i="29"/>
  <c r="J5" i="29"/>
  <c r="L3" i="29"/>
  <c r="K11" i="29"/>
  <c r="J6" i="29"/>
  <c r="J10" i="29"/>
  <c r="L4" i="29"/>
  <c r="L8" i="29"/>
  <c r="K3" i="29"/>
  <c r="K7" i="29"/>
  <c r="N12" i="29"/>
  <c r="N11" i="29"/>
  <c r="N10" i="29"/>
  <c r="N9" i="29"/>
  <c r="N8" i="29"/>
  <c r="N7" i="29"/>
  <c r="N6" i="29"/>
  <c r="N5" i="29"/>
  <c r="N4" i="29"/>
  <c r="N3" i="29"/>
  <c r="Q12" i="29"/>
  <c r="Q11" i="29"/>
  <c r="Q10" i="29"/>
  <c r="Q9" i="29"/>
  <c r="Q8" i="29"/>
  <c r="Q7" i="29"/>
  <c r="Q6" i="29"/>
  <c r="Q5" i="29"/>
  <c r="Q4" i="29"/>
  <c r="Q3" i="29"/>
  <c r="P12" i="29"/>
  <c r="P11" i="29"/>
  <c r="P10" i="29"/>
  <c r="P9" i="29"/>
  <c r="P8" i="29"/>
  <c r="P7" i="29"/>
  <c r="P6" i="29"/>
  <c r="P5" i="29"/>
  <c r="P4" i="29"/>
  <c r="P3" i="29"/>
  <c r="O10" i="29"/>
  <c r="O6" i="29"/>
  <c r="O7" i="29"/>
  <c r="O9" i="29"/>
  <c r="O5" i="29"/>
  <c r="O3" i="29"/>
  <c r="O12" i="29"/>
  <c r="O8" i="29"/>
  <c r="O4" i="29"/>
  <c r="O11" i="29"/>
  <c r="K35" i="29"/>
  <c r="J34" i="29"/>
  <c r="L32" i="29"/>
  <c r="K31" i="29"/>
  <c r="J30" i="29"/>
  <c r="L28" i="29"/>
  <c r="K27" i="29"/>
  <c r="J26" i="29"/>
  <c r="J35" i="29"/>
  <c r="L33" i="29"/>
  <c r="K32" i="29"/>
  <c r="J31" i="29"/>
  <c r="L29" i="29"/>
  <c r="K28" i="29"/>
  <c r="J27" i="29"/>
  <c r="L34" i="29"/>
  <c r="K33" i="29"/>
  <c r="J32" i="29"/>
  <c r="L30" i="29"/>
  <c r="K29" i="29"/>
  <c r="J28" i="29"/>
  <c r="L26" i="29"/>
  <c r="L31" i="29"/>
  <c r="K26" i="29"/>
  <c r="L27" i="29"/>
  <c r="L35" i="29"/>
  <c r="K30" i="29"/>
  <c r="J33" i="29"/>
  <c r="K34" i="29"/>
  <c r="J29" i="29"/>
  <c r="AN12" i="14"/>
  <c r="AN8" i="14"/>
  <c r="AN15" i="14"/>
  <c r="AN11" i="14"/>
  <c r="AN14" i="14"/>
  <c r="AN10" i="14"/>
  <c r="AN9" i="14"/>
  <c r="AN13" i="14"/>
  <c r="K52" i="14"/>
  <c r="J51" i="14"/>
  <c r="I50" i="14"/>
  <c r="J52" i="14"/>
  <c r="I51" i="14"/>
  <c r="I52" i="14"/>
  <c r="K50" i="14"/>
  <c r="K51" i="14"/>
  <c r="J50" i="14"/>
  <c r="F13" i="31"/>
  <c r="F12" i="31"/>
  <c r="F11" i="31"/>
  <c r="F10" i="31"/>
  <c r="F9" i="31"/>
  <c r="F8" i="31"/>
  <c r="F7" i="31"/>
  <c r="F6" i="31"/>
  <c r="F5" i="31"/>
  <c r="I13" i="31"/>
  <c r="I12" i="31"/>
  <c r="I11" i="31"/>
  <c r="I10" i="31"/>
  <c r="I9" i="31"/>
  <c r="I8" i="31"/>
  <c r="I7" i="31"/>
  <c r="I6" i="31"/>
  <c r="I5" i="31"/>
  <c r="H13" i="31"/>
  <c r="H12" i="31"/>
  <c r="H11" i="31"/>
  <c r="H10" i="31"/>
  <c r="H9" i="31"/>
  <c r="H8" i="31"/>
  <c r="H7" i="31"/>
  <c r="H6" i="31"/>
  <c r="H5" i="31"/>
  <c r="G13" i="31"/>
  <c r="G9" i="31"/>
  <c r="G5" i="31"/>
  <c r="G12" i="31"/>
  <c r="G8" i="31"/>
  <c r="G6" i="31"/>
  <c r="G11" i="31"/>
  <c r="G7" i="31"/>
  <c r="G10" i="31"/>
  <c r="K6" i="32"/>
  <c r="J5" i="32"/>
  <c r="I4" i="32"/>
  <c r="J6" i="32"/>
  <c r="I5" i="32"/>
  <c r="I6" i="32"/>
  <c r="K4" i="32"/>
  <c r="J4" i="32"/>
  <c r="K5" i="32"/>
  <c r="J7" i="33"/>
  <c r="J3" i="33"/>
  <c r="J6" i="33"/>
  <c r="J5" i="33"/>
  <c r="J4" i="33"/>
  <c r="F22" i="17"/>
  <c r="F25" i="17"/>
  <c r="F24" i="17"/>
  <c r="F23" i="17"/>
  <c r="F7" i="18"/>
  <c r="F10" i="18"/>
  <c r="F9" i="18"/>
  <c r="F8" i="18"/>
  <c r="F22" i="18"/>
  <c r="F25" i="18"/>
  <c r="F24" i="18"/>
  <c r="F23" i="18"/>
  <c r="G12" i="34"/>
  <c r="I12" i="34"/>
  <c r="H12" i="34"/>
  <c r="P24" i="34"/>
  <c r="O23" i="34"/>
  <c r="N22" i="34"/>
  <c r="O24" i="34"/>
  <c r="N23" i="34"/>
  <c r="N24" i="34"/>
  <c r="P22" i="34"/>
  <c r="P23" i="34"/>
  <c r="O22" i="34"/>
  <c r="G38" i="34"/>
  <c r="I38" i="34"/>
  <c r="H38" i="34"/>
  <c r="T6" i="35"/>
  <c r="S5" i="35"/>
  <c r="R4" i="35"/>
  <c r="S6" i="35"/>
  <c r="R5" i="35"/>
  <c r="R6" i="35"/>
  <c r="T4" i="35"/>
  <c r="S4" i="35"/>
  <c r="T5" i="35"/>
  <c r="T11" i="35"/>
  <c r="S10" i="35"/>
  <c r="R9" i="35"/>
  <c r="S11" i="35"/>
  <c r="R10" i="35"/>
  <c r="R11" i="35"/>
  <c r="T9" i="35"/>
  <c r="T10" i="35"/>
  <c r="S9" i="35"/>
  <c r="T16" i="35"/>
  <c r="S15" i="35"/>
  <c r="R14" i="35"/>
  <c r="S16" i="35"/>
  <c r="R15" i="35"/>
  <c r="R16" i="35"/>
  <c r="T14" i="35"/>
  <c r="S14" i="35"/>
  <c r="T15" i="35"/>
  <c r="T31" i="35"/>
  <c r="S30" i="35"/>
  <c r="R29" i="35"/>
  <c r="S31" i="35"/>
  <c r="R30" i="35"/>
  <c r="R31" i="35"/>
  <c r="T29" i="35"/>
  <c r="T30" i="35"/>
  <c r="S29" i="35"/>
  <c r="DY29" i="40"/>
  <c r="DY28" i="40"/>
  <c r="DY27" i="40"/>
  <c r="DY26" i="40"/>
  <c r="EA29" i="40"/>
  <c r="EA28" i="40"/>
  <c r="EA27" i="40"/>
  <c r="EA26" i="40"/>
  <c r="DZ28" i="40"/>
  <c r="DZ26" i="40"/>
  <c r="EB29" i="40"/>
  <c r="EB27" i="40"/>
  <c r="DZ29" i="40"/>
  <c r="DZ27" i="40"/>
  <c r="EB26" i="40"/>
  <c r="EB28" i="40"/>
  <c r="L26" i="44"/>
  <c r="L22" i="44"/>
  <c r="L25" i="44"/>
  <c r="L21" i="44"/>
  <c r="L28" i="44"/>
  <c r="L24" i="44"/>
  <c r="L20" i="44"/>
  <c r="L23" i="44"/>
  <c r="L27" i="44"/>
  <c r="X243" i="59"/>
  <c r="W242" i="59"/>
  <c r="Y240" i="59"/>
  <c r="W243" i="59"/>
  <c r="Y241" i="59"/>
  <c r="X240" i="59"/>
  <c r="X241" i="59"/>
  <c r="Y243" i="59"/>
  <c r="W241" i="59"/>
  <c r="Y242" i="59"/>
  <c r="W240" i="59"/>
  <c r="X242" i="59"/>
  <c r="K14" i="62"/>
  <c r="J13" i="62"/>
  <c r="I12" i="62"/>
  <c r="K10" i="62"/>
  <c r="K15" i="62"/>
  <c r="J14" i="62"/>
  <c r="I13" i="62"/>
  <c r="K11" i="62"/>
  <c r="J10" i="62"/>
  <c r="I14" i="62"/>
  <c r="J11" i="62"/>
  <c r="K13" i="62"/>
  <c r="I11" i="62"/>
  <c r="J15" i="62"/>
  <c r="K12" i="62"/>
  <c r="I10" i="62"/>
  <c r="J12" i="62"/>
  <c r="I15" i="62"/>
  <c r="O21" i="62"/>
  <c r="N20" i="62"/>
  <c r="M19" i="62"/>
  <c r="O17" i="62"/>
  <c r="O22" i="62"/>
  <c r="N21" i="62"/>
  <c r="M20" i="62"/>
  <c r="O18" i="62"/>
  <c r="N17" i="62"/>
  <c r="M21" i="62"/>
  <c r="N18" i="62"/>
  <c r="O20" i="62"/>
  <c r="M18" i="62"/>
  <c r="N22" i="62"/>
  <c r="O19" i="62"/>
  <c r="M17" i="62"/>
  <c r="N19" i="62"/>
  <c r="M22" i="62"/>
  <c r="L8" i="2"/>
  <c r="H8" i="2"/>
  <c r="I7" i="2"/>
  <c r="J6" i="2"/>
  <c r="K5" i="2"/>
  <c r="L4" i="2"/>
  <c r="H4" i="2"/>
  <c r="K8" i="2"/>
  <c r="L7" i="2"/>
  <c r="H7" i="2"/>
  <c r="I6" i="2"/>
  <c r="J5" i="2"/>
  <c r="K4" i="2"/>
  <c r="J4" i="2"/>
  <c r="J8" i="2"/>
  <c r="K7" i="2"/>
  <c r="L6" i="2"/>
  <c r="H6" i="2"/>
  <c r="I5" i="2"/>
  <c r="K6" i="2"/>
  <c r="L5" i="2"/>
  <c r="I8" i="2"/>
  <c r="H5" i="2"/>
  <c r="J7" i="2"/>
  <c r="I4" i="2"/>
  <c r="E6" i="85"/>
  <c r="D6" i="85"/>
  <c r="E5" i="85"/>
  <c r="D5" i="85"/>
  <c r="I20" i="85"/>
  <c r="I19" i="85"/>
  <c r="M20" i="85"/>
  <c r="M19" i="85"/>
  <c r="E8" i="84"/>
  <c r="E6" i="84"/>
  <c r="E4" i="84"/>
  <c r="D8" i="84"/>
  <c r="D6" i="84"/>
  <c r="D4" i="84"/>
  <c r="E7" i="84"/>
  <c r="E5" i="84"/>
  <c r="E3" i="84"/>
  <c r="D3" i="84"/>
  <c r="D7" i="84"/>
  <c r="D5" i="84"/>
  <c r="K16" i="3"/>
  <c r="L15" i="3"/>
  <c r="H15" i="3"/>
  <c r="I14" i="3"/>
  <c r="J13" i="3"/>
  <c r="K12" i="3"/>
  <c r="J16" i="3"/>
  <c r="K15" i="3"/>
  <c r="L14" i="3"/>
  <c r="H14" i="3"/>
  <c r="I13" i="3"/>
  <c r="J12" i="3"/>
  <c r="I16" i="3"/>
  <c r="J15" i="3"/>
  <c r="K14" i="3"/>
  <c r="L13" i="3"/>
  <c r="H13" i="3"/>
  <c r="I12" i="3"/>
  <c r="L16" i="3"/>
  <c r="K13" i="3"/>
  <c r="H16" i="3"/>
  <c r="L12" i="3"/>
  <c r="I15" i="3"/>
  <c r="H12" i="3"/>
  <c r="J14" i="3"/>
  <c r="N13" i="7"/>
  <c r="M12" i="7"/>
  <c r="M13" i="7"/>
  <c r="O11" i="7"/>
  <c r="O12" i="7"/>
  <c r="N11" i="7"/>
  <c r="O13" i="7"/>
  <c r="N12" i="7"/>
  <c r="M11" i="7"/>
  <c r="J13" i="12"/>
  <c r="I12" i="12"/>
  <c r="I13" i="12"/>
  <c r="K11" i="12"/>
  <c r="K12" i="12"/>
  <c r="J11" i="12"/>
  <c r="I11" i="12"/>
  <c r="J12" i="12"/>
  <c r="K13" i="12"/>
  <c r="J9" i="66"/>
  <c r="J7" i="66"/>
  <c r="I9" i="66"/>
  <c r="I7" i="66"/>
  <c r="J10" i="66"/>
  <c r="J8" i="66"/>
  <c r="J6" i="66"/>
  <c r="I10" i="66"/>
  <c r="I8" i="66"/>
  <c r="I6" i="66"/>
  <c r="AD9" i="68"/>
  <c r="AD8" i="68"/>
  <c r="AD7" i="68"/>
  <c r="AD6" i="68"/>
  <c r="AC9" i="68"/>
  <c r="AC8" i="68"/>
  <c r="AC7" i="68"/>
  <c r="AC6" i="68"/>
  <c r="AB9" i="68"/>
  <c r="AB8" i="68"/>
  <c r="AB7" i="68"/>
  <c r="AB6" i="68"/>
  <c r="AA8" i="68"/>
  <c r="AA7" i="68"/>
  <c r="AA9" i="68"/>
  <c r="AA6" i="68"/>
  <c r="BE13" i="68"/>
  <c r="BD13" i="68"/>
  <c r="BC13" i="68"/>
  <c r="BB13" i="68"/>
  <c r="AF25" i="68"/>
  <c r="AF24" i="68"/>
  <c r="AF23" i="68"/>
  <c r="AD27" i="68"/>
  <c r="AD26" i="68"/>
  <c r="AD25" i="68"/>
  <c r="AD24" i="68"/>
  <c r="AC27" i="68"/>
  <c r="AC26" i="68"/>
  <c r="AC25" i="68"/>
  <c r="AC24" i="68"/>
  <c r="AB27" i="68"/>
  <c r="AB26" i="68"/>
  <c r="AB25" i="68"/>
  <c r="AB24" i="68"/>
  <c r="AA26" i="68"/>
  <c r="AA25" i="68"/>
  <c r="AA27" i="68"/>
  <c r="AA24" i="68"/>
  <c r="AF53" i="68"/>
  <c r="AF52" i="68"/>
  <c r="AF51" i="68"/>
  <c r="J7" i="69"/>
  <c r="S6" i="21"/>
  <c r="R5" i="21"/>
  <c r="R6" i="21"/>
  <c r="T4" i="21"/>
  <c r="T5" i="21"/>
  <c r="S4" i="21"/>
  <c r="S5" i="21"/>
  <c r="R4" i="21"/>
  <c r="T6" i="21"/>
  <c r="G9" i="29"/>
  <c r="F8" i="29"/>
  <c r="F9" i="29"/>
  <c r="H7" i="29"/>
  <c r="H8" i="29"/>
  <c r="G7" i="29"/>
  <c r="G8" i="29"/>
  <c r="H9" i="29"/>
  <c r="F7" i="29"/>
  <c r="J24" i="29"/>
  <c r="L22" i="29"/>
  <c r="K21" i="29"/>
  <c r="J20" i="29"/>
  <c r="L18" i="29"/>
  <c r="K17" i="29"/>
  <c r="J16" i="29"/>
  <c r="L23" i="29"/>
  <c r="K22" i="29"/>
  <c r="J21" i="29"/>
  <c r="L19" i="29"/>
  <c r="K18" i="29"/>
  <c r="J17" i="29"/>
  <c r="L15" i="29"/>
  <c r="L24" i="29"/>
  <c r="K23" i="29"/>
  <c r="J22" i="29"/>
  <c r="L20" i="29"/>
  <c r="K19" i="29"/>
  <c r="J18" i="29"/>
  <c r="L16" i="29"/>
  <c r="K15" i="29"/>
  <c r="K20" i="29"/>
  <c r="J15" i="29"/>
  <c r="K24" i="29"/>
  <c r="J19" i="29"/>
  <c r="K16" i="29"/>
  <c r="J23" i="29"/>
  <c r="L17" i="29"/>
  <c r="L21" i="29"/>
  <c r="AA41" i="14"/>
  <c r="AA37" i="14"/>
  <c r="AA33" i="14"/>
  <c r="AA29" i="14"/>
  <c r="AA25" i="14"/>
  <c r="AA21" i="14"/>
  <c r="AA17" i="14"/>
  <c r="AA13" i="14"/>
  <c r="AA40" i="14"/>
  <c r="AA36" i="14"/>
  <c r="AA32" i="14"/>
  <c r="AA28" i="14"/>
  <c r="AA24" i="14"/>
  <c r="AA20" i="14"/>
  <c r="AA16" i="14"/>
  <c r="AA12" i="14"/>
  <c r="AA39" i="14"/>
  <c r="AA35" i="14"/>
  <c r="AA31" i="14"/>
  <c r="AA27" i="14"/>
  <c r="AA23" i="14"/>
  <c r="AA19" i="14"/>
  <c r="AA15" i="14"/>
  <c r="AA11" i="14"/>
  <c r="AA30" i="14"/>
  <c r="AA14" i="14"/>
  <c r="AA34" i="14"/>
  <c r="AA26" i="14"/>
  <c r="AA10" i="14"/>
  <c r="AA38" i="14"/>
  <c r="AA22" i="14"/>
  <c r="AA18" i="14"/>
  <c r="I34" i="31"/>
  <c r="I33" i="31"/>
  <c r="I32" i="31"/>
  <c r="I31" i="31"/>
  <c r="I30" i="31"/>
  <c r="I29" i="31"/>
  <c r="I28" i="31"/>
  <c r="I27" i="31"/>
  <c r="I26" i="31"/>
  <c r="H34" i="31"/>
  <c r="H33" i="31"/>
  <c r="H32" i="31"/>
  <c r="H31" i="31"/>
  <c r="H30" i="31"/>
  <c r="H29" i="31"/>
  <c r="H28" i="31"/>
  <c r="H27" i="31"/>
  <c r="H26" i="31"/>
  <c r="G34" i="31"/>
  <c r="G33" i="31"/>
  <c r="G32" i="31"/>
  <c r="G31" i="31"/>
  <c r="G30" i="31"/>
  <c r="G29" i="31"/>
  <c r="G28" i="31"/>
  <c r="G27" i="31"/>
  <c r="G26" i="31"/>
  <c r="F34" i="31"/>
  <c r="F30" i="31"/>
  <c r="F26" i="31"/>
  <c r="F31" i="31"/>
  <c r="F27" i="31"/>
  <c r="F33" i="31"/>
  <c r="F29" i="31"/>
  <c r="F32" i="31"/>
  <c r="F28" i="31"/>
  <c r="P10" i="18"/>
  <c r="P9" i="18"/>
  <c r="P8" i="18"/>
  <c r="P7" i="18"/>
  <c r="V25" i="35"/>
  <c r="V24" i="35"/>
  <c r="V23" i="35"/>
  <c r="V22" i="35"/>
  <c r="AC7" i="37"/>
  <c r="AC6" i="37"/>
  <c r="AC5" i="37"/>
  <c r="AC8" i="37"/>
  <c r="AC4" i="37"/>
  <c r="AP12" i="39"/>
  <c r="AL12" i="39"/>
  <c r="AQ11" i="39"/>
  <c r="AM11" i="39"/>
  <c r="AI11" i="39"/>
  <c r="AN10" i="39"/>
  <c r="AJ10" i="39"/>
  <c r="AO9" i="39"/>
  <c r="AK9" i="39"/>
  <c r="AP8" i="39"/>
  <c r="AL8" i="39"/>
  <c r="AQ7" i="39"/>
  <c r="AM7" i="39"/>
  <c r="AI7" i="39"/>
  <c r="AN6" i="39"/>
  <c r="AJ6" i="39"/>
  <c r="AO5" i="39"/>
  <c r="AK5" i="39"/>
  <c r="AP4" i="39"/>
  <c r="AL4" i="39"/>
  <c r="AO12" i="39"/>
  <c r="AK12" i="39"/>
  <c r="AP11" i="39"/>
  <c r="AL11" i="39"/>
  <c r="AQ10" i="39"/>
  <c r="AM10" i="39"/>
  <c r="AI10" i="39"/>
  <c r="AN9" i="39"/>
  <c r="AJ9" i="39"/>
  <c r="AO8" i="39"/>
  <c r="AK8" i="39"/>
  <c r="AP7" i="39"/>
  <c r="AL7" i="39"/>
  <c r="AQ6" i="39"/>
  <c r="AM6" i="39"/>
  <c r="AI6" i="39"/>
  <c r="AN5" i="39"/>
  <c r="AJ5" i="39"/>
  <c r="AO4" i="39"/>
  <c r="AK4" i="39"/>
  <c r="AN12" i="39"/>
  <c r="AJ12" i="39"/>
  <c r="AO11" i="39"/>
  <c r="AK11" i="39"/>
  <c r="AP10" i="39"/>
  <c r="AL10" i="39"/>
  <c r="AQ9" i="39"/>
  <c r="AM9" i="39"/>
  <c r="AI9" i="39"/>
  <c r="AN8" i="39"/>
  <c r="AJ8" i="39"/>
  <c r="AO7" i="39"/>
  <c r="AK7" i="39"/>
  <c r="AP6" i="39"/>
  <c r="AL6" i="39"/>
  <c r="AQ5" i="39"/>
  <c r="AM5" i="39"/>
  <c r="AI5" i="39"/>
  <c r="AN4" i="39"/>
  <c r="AJ4" i="39"/>
  <c r="AQ12" i="39"/>
  <c r="AJ11" i="39"/>
  <c r="AL9" i="39"/>
  <c r="AN7" i="39"/>
  <c r="AP5" i="39"/>
  <c r="AI4" i="39"/>
  <c r="AP9" i="39"/>
  <c r="AK6" i="39"/>
  <c r="AM12" i="39"/>
  <c r="AO10" i="39"/>
  <c r="AQ8" i="39"/>
  <c r="AJ7" i="39"/>
  <c r="AL5" i="39"/>
  <c r="AN11" i="39"/>
  <c r="AM4" i="39"/>
  <c r="AI12" i="39"/>
  <c r="AK10" i="39"/>
  <c r="AM8" i="39"/>
  <c r="AO6" i="39"/>
  <c r="AQ4" i="39"/>
  <c r="AI8" i="39"/>
  <c r="K52" i="40"/>
  <c r="K51" i="40"/>
  <c r="K50" i="40"/>
  <c r="K49" i="40"/>
  <c r="K48" i="40"/>
  <c r="K47" i="40"/>
  <c r="K46" i="40"/>
  <c r="K45" i="40"/>
  <c r="K44" i="40"/>
  <c r="I52" i="40"/>
  <c r="I51" i="40"/>
  <c r="I50" i="40"/>
  <c r="I49" i="40"/>
  <c r="I48" i="40"/>
  <c r="I47" i="40"/>
  <c r="I46" i="40"/>
  <c r="I45" i="40"/>
  <c r="I44" i="40"/>
  <c r="L51" i="40"/>
  <c r="L49" i="40"/>
  <c r="L47" i="40"/>
  <c r="L45" i="40"/>
  <c r="J51" i="40"/>
  <c r="J49" i="40"/>
  <c r="J47" i="40"/>
  <c r="J45" i="40"/>
  <c r="L52" i="40"/>
  <c r="L50" i="40"/>
  <c r="L48" i="40"/>
  <c r="L46" i="40"/>
  <c r="L44" i="40"/>
  <c r="J50" i="40"/>
  <c r="J44" i="40"/>
  <c r="J48" i="40"/>
  <c r="J46" i="40"/>
  <c r="J52" i="40"/>
  <c r="H27" i="41"/>
  <c r="D27" i="41"/>
  <c r="I26" i="41"/>
  <c r="E26" i="41"/>
  <c r="J25" i="41"/>
  <c r="F25" i="41"/>
  <c r="B25" i="41"/>
  <c r="G24" i="41"/>
  <c r="C24" i="41"/>
  <c r="H23" i="41"/>
  <c r="D23" i="41"/>
  <c r="I22" i="41"/>
  <c r="E22" i="41"/>
  <c r="J21" i="41"/>
  <c r="F21" i="41"/>
  <c r="B21" i="41"/>
  <c r="G20" i="41"/>
  <c r="C20" i="41"/>
  <c r="H19" i="41"/>
  <c r="D19" i="41"/>
  <c r="G27" i="41"/>
  <c r="C27" i="41"/>
  <c r="H26" i="41"/>
  <c r="D26" i="41"/>
  <c r="I25" i="41"/>
  <c r="E25" i="41"/>
  <c r="J24" i="41"/>
  <c r="F24" i="41"/>
  <c r="B24" i="41"/>
  <c r="G23" i="41"/>
  <c r="C23" i="41"/>
  <c r="H22" i="41"/>
  <c r="D22" i="41"/>
  <c r="I21" i="41"/>
  <c r="E21" i="41"/>
  <c r="J20" i="41"/>
  <c r="F20" i="41"/>
  <c r="B20" i="41"/>
  <c r="G19" i="41"/>
  <c r="C19" i="41"/>
  <c r="J27" i="41"/>
  <c r="F27" i="41"/>
  <c r="B27" i="41"/>
  <c r="G26" i="41"/>
  <c r="C26" i="41"/>
  <c r="H25" i="41"/>
  <c r="D25" i="41"/>
  <c r="I24" i="41"/>
  <c r="E24" i="41"/>
  <c r="J23" i="41"/>
  <c r="F23" i="41"/>
  <c r="B23" i="41"/>
  <c r="G22" i="41"/>
  <c r="C22" i="41"/>
  <c r="H21" i="41"/>
  <c r="D21" i="41"/>
  <c r="I20" i="41"/>
  <c r="E20" i="41"/>
  <c r="J19" i="41"/>
  <c r="F19" i="41"/>
  <c r="B19" i="41"/>
  <c r="I27" i="41"/>
  <c r="B26" i="41"/>
  <c r="D24" i="41"/>
  <c r="F22" i="41"/>
  <c r="H20" i="41"/>
  <c r="E27" i="41"/>
  <c r="G25" i="41"/>
  <c r="I23" i="41"/>
  <c r="B22" i="41"/>
  <c r="D20" i="41"/>
  <c r="J26" i="41"/>
  <c r="C25" i="41"/>
  <c r="E23" i="41"/>
  <c r="G21" i="41"/>
  <c r="I19" i="41"/>
  <c r="J22" i="41"/>
  <c r="C21" i="41"/>
  <c r="F26" i="41"/>
  <c r="E19" i="41"/>
  <c r="H24" i="41"/>
  <c r="AT46" i="90"/>
  <c r="AS46" i="90"/>
  <c r="AU46" i="90"/>
  <c r="AR46" i="90"/>
  <c r="J27" i="40"/>
  <c r="F27" i="40"/>
  <c r="B27" i="40"/>
  <c r="G26" i="40"/>
  <c r="C26" i="40"/>
  <c r="H25" i="40"/>
  <c r="D25" i="40"/>
  <c r="I24" i="40"/>
  <c r="E24" i="40"/>
  <c r="J23" i="40"/>
  <c r="F23" i="40"/>
  <c r="B23" i="40"/>
  <c r="G22" i="40"/>
  <c r="C22" i="40"/>
  <c r="H21" i="40"/>
  <c r="D21" i="40"/>
  <c r="I20" i="40"/>
  <c r="E20" i="40"/>
  <c r="J19" i="40"/>
  <c r="F19" i="40"/>
  <c r="B19" i="40"/>
  <c r="G18" i="40"/>
  <c r="C18" i="40"/>
  <c r="H27" i="40"/>
  <c r="D27" i="40"/>
  <c r="I26" i="40"/>
  <c r="E26" i="40"/>
  <c r="J25" i="40"/>
  <c r="F25" i="40"/>
  <c r="B25" i="40"/>
  <c r="G24" i="40"/>
  <c r="C24" i="40"/>
  <c r="H23" i="40"/>
  <c r="D23" i="40"/>
  <c r="I22" i="40"/>
  <c r="E22" i="40"/>
  <c r="J21" i="40"/>
  <c r="F21" i="40"/>
  <c r="B21" i="40"/>
  <c r="G20" i="40"/>
  <c r="C20" i="40"/>
  <c r="H19" i="40"/>
  <c r="D19" i="40"/>
  <c r="I18" i="40"/>
  <c r="E18" i="40"/>
  <c r="C27" i="40"/>
  <c r="D26" i="40"/>
  <c r="E25" i="40"/>
  <c r="F24" i="40"/>
  <c r="G23" i="40"/>
  <c r="H22" i="40"/>
  <c r="I21" i="40"/>
  <c r="J20" i="40"/>
  <c r="B20" i="40"/>
  <c r="C19" i="40"/>
  <c r="D18" i="40"/>
  <c r="I27" i="40"/>
  <c r="J26" i="40"/>
  <c r="B26" i="40"/>
  <c r="C25" i="40"/>
  <c r="D24" i="40"/>
  <c r="E23" i="40"/>
  <c r="F22" i="40"/>
  <c r="G21" i="40"/>
  <c r="H20" i="40"/>
  <c r="I19" i="40"/>
  <c r="J18" i="40"/>
  <c r="B18" i="40"/>
  <c r="G27" i="40"/>
  <c r="H26" i="40"/>
  <c r="I25" i="40"/>
  <c r="J24" i="40"/>
  <c r="B24" i="40"/>
  <c r="C23" i="40"/>
  <c r="D22" i="40"/>
  <c r="E21" i="40"/>
  <c r="F20" i="40"/>
  <c r="G19" i="40"/>
  <c r="H18" i="40"/>
  <c r="F26" i="40"/>
  <c r="J22" i="40"/>
  <c r="E19" i="40"/>
  <c r="E27" i="40"/>
  <c r="G25" i="40"/>
  <c r="B22" i="40"/>
  <c r="F18" i="40"/>
  <c r="I23" i="40"/>
  <c r="H24" i="40"/>
  <c r="C21" i="40"/>
  <c r="D20" i="40"/>
  <c r="F75" i="40"/>
  <c r="B75" i="40"/>
  <c r="F74" i="40"/>
  <c r="B74" i="40"/>
  <c r="F73" i="40"/>
  <c r="B73" i="40"/>
  <c r="F72" i="40"/>
  <c r="B72" i="40"/>
  <c r="F71" i="40"/>
  <c r="B71" i="40"/>
  <c r="F70" i="40"/>
  <c r="B70" i="40"/>
  <c r="F69" i="40"/>
  <c r="B69" i="40"/>
  <c r="F68" i="40"/>
  <c r="B68" i="40"/>
  <c r="F67" i="40"/>
  <c r="B67" i="40"/>
  <c r="E75" i="40"/>
  <c r="A75" i="40"/>
  <c r="E74" i="40"/>
  <c r="A74" i="40"/>
  <c r="H75" i="40"/>
  <c r="D75" i="40"/>
  <c r="H74" i="40"/>
  <c r="D74" i="40"/>
  <c r="H73" i="40"/>
  <c r="D73" i="40"/>
  <c r="H72" i="40"/>
  <c r="D72" i="40"/>
  <c r="H71" i="40"/>
  <c r="D71" i="40"/>
  <c r="H70" i="40"/>
  <c r="D70" i="40"/>
  <c r="H69" i="40"/>
  <c r="D69" i="40"/>
  <c r="H68" i="40"/>
  <c r="D68" i="40"/>
  <c r="H67" i="40"/>
  <c r="D67" i="40"/>
  <c r="G74" i="40"/>
  <c r="C73" i="40"/>
  <c r="C72" i="40"/>
  <c r="C71" i="40"/>
  <c r="C70" i="40"/>
  <c r="C69" i="40"/>
  <c r="C68" i="40"/>
  <c r="C67" i="40"/>
  <c r="C74" i="40"/>
  <c r="A73" i="40"/>
  <c r="A72" i="40"/>
  <c r="A71" i="40"/>
  <c r="A70" i="40"/>
  <c r="A69" i="40"/>
  <c r="A68" i="40"/>
  <c r="A67" i="40"/>
  <c r="G75" i="40"/>
  <c r="G73" i="40"/>
  <c r="G72" i="40"/>
  <c r="G71" i="40"/>
  <c r="G70" i="40"/>
  <c r="G69" i="40"/>
  <c r="G68" i="40"/>
  <c r="G67" i="40"/>
  <c r="E73" i="40"/>
  <c r="E69" i="40"/>
  <c r="C75" i="40"/>
  <c r="E72" i="40"/>
  <c r="E68" i="40"/>
  <c r="E70" i="40"/>
  <c r="E71" i="40"/>
  <c r="E67" i="40"/>
  <c r="AA23" i="42"/>
  <c r="W23" i="42"/>
  <c r="AA22" i="42"/>
  <c r="W22" i="42"/>
  <c r="AA21" i="42"/>
  <c r="W21" i="42"/>
  <c r="AA20" i="42"/>
  <c r="W20" i="42"/>
  <c r="AA19" i="42"/>
  <c r="W19" i="42"/>
  <c r="AA18" i="42"/>
  <c r="W18" i="42"/>
  <c r="AA17" i="42"/>
  <c r="W17" i="42"/>
  <c r="AA16" i="42"/>
  <c r="W16" i="42"/>
  <c r="AA15" i="42"/>
  <c r="W15" i="42"/>
  <c r="Z23" i="42"/>
  <c r="V23" i="42"/>
  <c r="Z22" i="42"/>
  <c r="V22" i="42"/>
  <c r="Z21" i="42"/>
  <c r="V21" i="42"/>
  <c r="Z20" i="42"/>
  <c r="V20" i="42"/>
  <c r="Z19" i="42"/>
  <c r="V19" i="42"/>
  <c r="Z18" i="42"/>
  <c r="V18" i="42"/>
  <c r="Z17" i="42"/>
  <c r="V17" i="42"/>
  <c r="Z16" i="42"/>
  <c r="V16" i="42"/>
  <c r="Z15" i="42"/>
  <c r="V15" i="42"/>
  <c r="AC23" i="42"/>
  <c r="Y23" i="42"/>
  <c r="AC22" i="42"/>
  <c r="Y22" i="42"/>
  <c r="AC21" i="42"/>
  <c r="Y21" i="42"/>
  <c r="AC20" i="42"/>
  <c r="Y20" i="42"/>
  <c r="AC19" i="42"/>
  <c r="Y19" i="42"/>
  <c r="AC18" i="42"/>
  <c r="Y18" i="42"/>
  <c r="AC17" i="42"/>
  <c r="Y17" i="42"/>
  <c r="AC16" i="42"/>
  <c r="Y16" i="42"/>
  <c r="AC15" i="42"/>
  <c r="Y15" i="42"/>
  <c r="AB23" i="42"/>
  <c r="AB21" i="42"/>
  <c r="AB19" i="42"/>
  <c r="AB17" i="42"/>
  <c r="AB15" i="42"/>
  <c r="X23" i="42"/>
  <c r="X21" i="42"/>
  <c r="X19" i="42"/>
  <c r="X17" i="42"/>
  <c r="X15" i="42"/>
  <c r="AB22" i="42"/>
  <c r="AB20" i="42"/>
  <c r="AB18" i="42"/>
  <c r="AB16" i="42"/>
  <c r="X18" i="42"/>
  <c r="X20" i="42"/>
  <c r="X16" i="42"/>
  <c r="X22" i="42"/>
  <c r="Q14" i="82"/>
  <c r="Q13" i="82"/>
  <c r="Q12" i="82"/>
  <c r="Q11" i="82"/>
  <c r="Q10" i="82"/>
  <c r="P14" i="82"/>
  <c r="P13" i="82"/>
  <c r="P12" i="82"/>
  <c r="P11" i="82"/>
  <c r="P10" i="82"/>
  <c r="S14" i="82"/>
  <c r="S13" i="82"/>
  <c r="S12" i="82"/>
  <c r="S11" i="82"/>
  <c r="S10" i="82"/>
  <c r="R14" i="82"/>
  <c r="R10" i="82"/>
  <c r="R13" i="82"/>
  <c r="R12" i="82"/>
  <c r="R11" i="82"/>
  <c r="L8" i="80"/>
  <c r="L7" i="80"/>
  <c r="L6" i="80"/>
  <c r="L5" i="80"/>
  <c r="L4" i="80"/>
  <c r="K8" i="80"/>
  <c r="K7" i="80"/>
  <c r="K6" i="80"/>
  <c r="K5" i="80"/>
  <c r="K4" i="80"/>
  <c r="N8" i="80"/>
  <c r="N7" i="80"/>
  <c r="N6" i="80"/>
  <c r="N5" i="80"/>
  <c r="N4" i="80"/>
  <c r="M8" i="80"/>
  <c r="M4" i="80"/>
  <c r="M7" i="80"/>
  <c r="M6" i="80"/>
  <c r="M5" i="80"/>
  <c r="AM15" i="87"/>
  <c r="AM18" i="87"/>
  <c r="AM14" i="87"/>
  <c r="AM17" i="87"/>
  <c r="AM16" i="87"/>
  <c r="H27" i="87"/>
  <c r="H26" i="87"/>
  <c r="H25" i="87"/>
  <c r="H24" i="87"/>
  <c r="G27" i="87"/>
  <c r="G26" i="87"/>
  <c r="G25" i="87"/>
  <c r="G24" i="87"/>
  <c r="J27" i="87"/>
  <c r="J26" i="87"/>
  <c r="J25" i="87"/>
  <c r="J24" i="87"/>
  <c r="I27" i="87"/>
  <c r="I26" i="87"/>
  <c r="I25" i="87"/>
  <c r="I24" i="87"/>
  <c r="S13" i="89"/>
  <c r="V12" i="89"/>
  <c r="R12" i="89"/>
  <c r="U11" i="89"/>
  <c r="Q11" i="89"/>
  <c r="T10" i="89"/>
  <c r="P10" i="89"/>
  <c r="S9" i="89"/>
  <c r="V8" i="89"/>
  <c r="R8" i="89"/>
  <c r="U7" i="89"/>
  <c r="Q7" i="89"/>
  <c r="V13" i="89"/>
  <c r="R13" i="89"/>
  <c r="U12" i="89"/>
  <c r="Q12" i="89"/>
  <c r="T11" i="89"/>
  <c r="P11" i="89"/>
  <c r="S10" i="89"/>
  <c r="V9" i="89"/>
  <c r="R9" i="89"/>
  <c r="U8" i="89"/>
  <c r="Q8" i="89"/>
  <c r="T7" i="89"/>
  <c r="P7" i="89"/>
  <c r="U13" i="89"/>
  <c r="Q13" i="89"/>
  <c r="T12" i="89"/>
  <c r="P12" i="89"/>
  <c r="S11" i="89"/>
  <c r="V10" i="89"/>
  <c r="R10" i="89"/>
  <c r="U9" i="89"/>
  <c r="Q9" i="89"/>
  <c r="T8" i="89"/>
  <c r="P8" i="89"/>
  <c r="S7" i="89"/>
  <c r="V11" i="89"/>
  <c r="T9" i="89"/>
  <c r="R7" i="89"/>
  <c r="T13" i="89"/>
  <c r="R11" i="89"/>
  <c r="P9" i="89"/>
  <c r="P13" i="89"/>
  <c r="U10" i="89"/>
  <c r="S8" i="89"/>
  <c r="V7" i="89"/>
  <c r="S12" i="89"/>
  <c r="Q10" i="89"/>
  <c r="S23" i="89"/>
  <c r="T22" i="89"/>
  <c r="P22" i="89"/>
  <c r="Q21" i="89"/>
  <c r="R20" i="89"/>
  <c r="S19" i="89"/>
  <c r="T18" i="89"/>
  <c r="P18" i="89"/>
  <c r="Q17" i="89"/>
  <c r="R23" i="89"/>
  <c r="S22" i="89"/>
  <c r="T21" i="89"/>
  <c r="P21" i="89"/>
  <c r="Q20" i="89"/>
  <c r="R19" i="89"/>
  <c r="S18" i="89"/>
  <c r="T17" i="89"/>
  <c r="P17" i="89"/>
  <c r="Q23" i="89"/>
  <c r="R22" i="89"/>
  <c r="S21" i="89"/>
  <c r="T20" i="89"/>
  <c r="P20" i="89"/>
  <c r="Q19" i="89"/>
  <c r="R18" i="89"/>
  <c r="S17" i="89"/>
  <c r="Q22" i="89"/>
  <c r="P19" i="89"/>
  <c r="R21" i="89"/>
  <c r="Q18" i="89"/>
  <c r="T23" i="89"/>
  <c r="S20" i="89"/>
  <c r="R17" i="89"/>
  <c r="T19" i="89"/>
  <c r="P23" i="89"/>
  <c r="Z23" i="91"/>
  <c r="Z21" i="91"/>
  <c r="Y23" i="91"/>
  <c r="Y21" i="91"/>
  <c r="Z22" i="91"/>
  <c r="Y22" i="91"/>
  <c r="Z24" i="91"/>
  <c r="Y24" i="91"/>
  <c r="S7" i="93"/>
  <c r="S6" i="93"/>
  <c r="S8" i="93"/>
  <c r="G11" i="62"/>
  <c r="F10" i="62"/>
  <c r="F11" i="62"/>
  <c r="E10" i="62"/>
  <c r="E11" i="62"/>
  <c r="G10" i="62"/>
  <c r="M10" i="70"/>
  <c r="L10" i="70"/>
  <c r="M11" i="70"/>
  <c r="L11" i="70"/>
  <c r="F13" i="58"/>
  <c r="E12" i="58"/>
  <c r="G10" i="58"/>
  <c r="E13" i="58"/>
  <c r="G11" i="58"/>
  <c r="F10" i="58"/>
  <c r="G12" i="58"/>
  <c r="F11" i="58"/>
  <c r="E10" i="58"/>
  <c r="F12" i="58"/>
  <c r="E11" i="58"/>
  <c r="G13" i="58"/>
  <c r="H37" i="58"/>
  <c r="G36" i="58"/>
  <c r="I34" i="58"/>
  <c r="G37" i="58"/>
  <c r="I35" i="58"/>
  <c r="H34" i="58"/>
  <c r="I36" i="58"/>
  <c r="H35" i="58"/>
  <c r="G34" i="58"/>
  <c r="H36" i="58"/>
  <c r="G35" i="58"/>
  <c r="I37" i="58"/>
  <c r="H9" i="71"/>
  <c r="H8" i="71"/>
  <c r="H7" i="71"/>
  <c r="H6" i="71"/>
  <c r="H5" i="71"/>
  <c r="H4" i="71"/>
  <c r="H3" i="71"/>
  <c r="G9" i="71"/>
  <c r="G8" i="71"/>
  <c r="G7" i="71"/>
  <c r="G6" i="71"/>
  <c r="G5" i="71"/>
  <c r="G4" i="71"/>
  <c r="G3" i="71"/>
  <c r="F9" i="71"/>
  <c r="F8" i="71"/>
  <c r="F7" i="71"/>
  <c r="F6" i="71"/>
  <c r="F5" i="71"/>
  <c r="F4" i="71"/>
  <c r="F3" i="71"/>
  <c r="I8" i="71"/>
  <c r="I4" i="71"/>
  <c r="I7" i="71"/>
  <c r="I3" i="71"/>
  <c r="I6" i="71"/>
  <c r="I5" i="71"/>
  <c r="I9" i="71"/>
  <c r="M13" i="71"/>
  <c r="M12" i="71"/>
  <c r="M11" i="71"/>
  <c r="M10" i="71"/>
  <c r="L13" i="71"/>
  <c r="L12" i="71"/>
  <c r="L11" i="71"/>
  <c r="L10" i="71"/>
  <c r="K13" i="71"/>
  <c r="K12" i="71"/>
  <c r="K11" i="71"/>
  <c r="K10" i="71"/>
  <c r="N11" i="71"/>
  <c r="N10" i="71"/>
  <c r="N13" i="71"/>
  <c r="N12" i="71"/>
  <c r="W20" i="71"/>
  <c r="W19" i="71"/>
  <c r="W18" i="71"/>
  <c r="W17" i="71"/>
  <c r="V20" i="71"/>
  <c r="V19" i="71"/>
  <c r="V18" i="71"/>
  <c r="V17" i="71"/>
  <c r="U20" i="71"/>
  <c r="U19" i="71"/>
  <c r="U18" i="71"/>
  <c r="U17" i="71"/>
  <c r="X18" i="71"/>
  <c r="X17" i="71"/>
  <c r="X20" i="71"/>
  <c r="X19" i="71"/>
  <c r="M13" i="72"/>
  <c r="M12" i="72"/>
  <c r="M11" i="72"/>
  <c r="M10" i="72"/>
  <c r="L13" i="72"/>
  <c r="L12" i="72"/>
  <c r="L11" i="72"/>
  <c r="L10" i="72"/>
  <c r="K13" i="72"/>
  <c r="K12" i="72"/>
  <c r="K11" i="72"/>
  <c r="K10" i="72"/>
  <c r="N11" i="72"/>
  <c r="N10" i="72"/>
  <c r="N13" i="72"/>
  <c r="N12" i="72"/>
  <c r="M12" i="41"/>
  <c r="M8" i="41"/>
  <c r="M11" i="41"/>
  <c r="M10" i="41"/>
  <c r="M9" i="41"/>
  <c r="AT12" i="42"/>
  <c r="AP12" i="42"/>
  <c r="AR11" i="42"/>
  <c r="AT10" i="42"/>
  <c r="AP10" i="42"/>
  <c r="AR9" i="42"/>
  <c r="AT8" i="42"/>
  <c r="AP8" i="42"/>
  <c r="AR7" i="42"/>
  <c r="AT6" i="42"/>
  <c r="AP6" i="42"/>
  <c r="AR5" i="42"/>
  <c r="AT4" i="42"/>
  <c r="AP4" i="42"/>
  <c r="AS12" i="42"/>
  <c r="AU11" i="42"/>
  <c r="AQ11" i="42"/>
  <c r="AS10" i="42"/>
  <c r="AU9" i="42"/>
  <c r="AQ9" i="42"/>
  <c r="AS8" i="42"/>
  <c r="AU7" i="42"/>
  <c r="AQ7" i="42"/>
  <c r="AS6" i="42"/>
  <c r="AU5" i="42"/>
  <c r="AQ5" i="42"/>
  <c r="AS4" i="42"/>
  <c r="AR12" i="42"/>
  <c r="AT11" i="42"/>
  <c r="AP11" i="42"/>
  <c r="AR10" i="42"/>
  <c r="AT9" i="42"/>
  <c r="AP9" i="42"/>
  <c r="AR8" i="42"/>
  <c r="AT7" i="42"/>
  <c r="AP7" i="42"/>
  <c r="AR6" i="42"/>
  <c r="AT5" i="42"/>
  <c r="AP5" i="42"/>
  <c r="AR4" i="42"/>
  <c r="AS11" i="42"/>
  <c r="AU8" i="42"/>
  <c r="AQ6" i="42"/>
  <c r="AU10" i="42"/>
  <c r="AQ8" i="42"/>
  <c r="AS5" i="42"/>
  <c r="AU12" i="42"/>
  <c r="AQ10" i="42"/>
  <c r="AS7" i="42"/>
  <c r="AU4" i="42"/>
  <c r="AU6" i="42"/>
  <c r="AQ4" i="42"/>
  <c r="AS9" i="42"/>
  <c r="AQ12" i="42"/>
  <c r="AI23" i="42"/>
  <c r="AI22" i="42"/>
  <c r="AI21" i="42"/>
  <c r="AI20" i="42"/>
  <c r="AI19" i="42"/>
  <c r="AI18" i="42"/>
  <c r="AI17" i="42"/>
  <c r="AI16" i="42"/>
  <c r="AI15" i="42"/>
  <c r="AL23" i="42"/>
  <c r="AL22" i="42"/>
  <c r="AL21" i="42"/>
  <c r="AL20" i="42"/>
  <c r="AL19" i="42"/>
  <c r="AL18" i="42"/>
  <c r="AL17" i="42"/>
  <c r="AL16" i="42"/>
  <c r="AL15" i="42"/>
  <c r="AK23" i="42"/>
  <c r="AK22" i="42"/>
  <c r="AK21" i="42"/>
  <c r="AK20" i="42"/>
  <c r="AK19" i="42"/>
  <c r="AK18" i="42"/>
  <c r="AK17" i="42"/>
  <c r="AK16" i="42"/>
  <c r="AK15" i="42"/>
  <c r="AJ22" i="42"/>
  <c r="AJ18" i="42"/>
  <c r="AJ21" i="42"/>
  <c r="AJ17" i="42"/>
  <c r="AJ20" i="42"/>
  <c r="AJ16" i="42"/>
  <c r="AJ19" i="42"/>
  <c r="AJ15" i="42"/>
  <c r="AJ23" i="42"/>
  <c r="Z23" i="43"/>
  <c r="V23" i="43"/>
  <c r="Z22" i="43"/>
  <c r="V22" i="43"/>
  <c r="Z21" i="43"/>
  <c r="V21" i="43"/>
  <c r="Z20" i="43"/>
  <c r="V20" i="43"/>
  <c r="Z19" i="43"/>
  <c r="V19" i="43"/>
  <c r="Z18" i="43"/>
  <c r="V18" i="43"/>
  <c r="Z17" i="43"/>
  <c r="V17" i="43"/>
  <c r="Z16" i="43"/>
  <c r="V16" i="43"/>
  <c r="Z15" i="43"/>
  <c r="V15" i="43"/>
  <c r="AC23" i="43"/>
  <c r="Y23" i="43"/>
  <c r="AC22" i="43"/>
  <c r="Y22" i="43"/>
  <c r="AC21" i="43"/>
  <c r="Y21" i="43"/>
  <c r="AC20" i="43"/>
  <c r="Y20" i="43"/>
  <c r="AC19" i="43"/>
  <c r="Y19" i="43"/>
  <c r="AC18" i="43"/>
  <c r="Y18" i="43"/>
  <c r="AC17" i="43"/>
  <c r="Y17" i="43"/>
  <c r="AC16" i="43"/>
  <c r="Y16" i="43"/>
  <c r="AC15" i="43"/>
  <c r="Y15" i="43"/>
  <c r="AB23" i="43"/>
  <c r="X23" i="43"/>
  <c r="AB22" i="43"/>
  <c r="X22" i="43"/>
  <c r="AB21" i="43"/>
  <c r="X21" i="43"/>
  <c r="AB20" i="43"/>
  <c r="X20" i="43"/>
  <c r="AB19" i="43"/>
  <c r="X19" i="43"/>
  <c r="AB18" i="43"/>
  <c r="X18" i="43"/>
  <c r="AB17" i="43"/>
  <c r="X17" i="43"/>
  <c r="AB16" i="43"/>
  <c r="X16" i="43"/>
  <c r="AB15" i="43"/>
  <c r="X15" i="43"/>
  <c r="W23" i="43"/>
  <c r="W21" i="43"/>
  <c r="W19" i="43"/>
  <c r="W17" i="43"/>
  <c r="W15" i="43"/>
  <c r="AA22" i="43"/>
  <c r="AA20" i="43"/>
  <c r="AA18" i="43"/>
  <c r="AA16" i="43"/>
  <c r="W22" i="43"/>
  <c r="W20" i="43"/>
  <c r="W18" i="43"/>
  <c r="W16" i="43"/>
  <c r="AA21" i="43"/>
  <c r="AA19" i="43"/>
  <c r="AA15" i="43"/>
  <c r="AA17" i="43"/>
  <c r="AA23" i="43"/>
  <c r="W10" i="82"/>
  <c r="W13" i="82"/>
  <c r="W12" i="82"/>
  <c r="W11" i="82"/>
  <c r="K18" i="80"/>
  <c r="K17" i="80"/>
  <c r="K16" i="80"/>
  <c r="K15" i="80"/>
  <c r="K14" i="80"/>
  <c r="N18" i="80"/>
  <c r="N17" i="80"/>
  <c r="N16" i="80"/>
  <c r="N15" i="80"/>
  <c r="N14" i="80"/>
  <c r="M18" i="80"/>
  <c r="M17" i="80"/>
  <c r="M16" i="80"/>
  <c r="M15" i="80"/>
  <c r="M14" i="80"/>
  <c r="L17" i="80"/>
  <c r="L16" i="80"/>
  <c r="L15" i="80"/>
  <c r="L18" i="80"/>
  <c r="L14" i="80"/>
  <c r="AC13" i="86"/>
  <c r="AC16" i="86"/>
  <c r="AC15" i="86"/>
  <c r="AC14" i="86"/>
  <c r="G33" i="87"/>
  <c r="G32" i="87"/>
  <c r="G31" i="87"/>
  <c r="G30" i="87"/>
  <c r="J33" i="87"/>
  <c r="J32" i="87"/>
  <c r="J31" i="87"/>
  <c r="J30" i="87"/>
  <c r="I33" i="87"/>
  <c r="I32" i="87"/>
  <c r="I31" i="87"/>
  <c r="I30" i="87"/>
  <c r="H33" i="87"/>
  <c r="H32" i="87"/>
  <c r="H31" i="87"/>
  <c r="H30" i="87"/>
  <c r="F8" i="88"/>
  <c r="F11" i="88"/>
  <c r="F10" i="88"/>
  <c r="F9" i="88"/>
  <c r="X9" i="90"/>
  <c r="Z8" i="90"/>
  <c r="V8" i="90"/>
  <c r="X7" i="90"/>
  <c r="Z6" i="90"/>
  <c r="V6" i="90"/>
  <c r="X5" i="90"/>
  <c r="Z4" i="90"/>
  <c r="V4" i="90"/>
  <c r="AA9" i="90"/>
  <c r="W9" i="90"/>
  <c r="Y8" i="90"/>
  <c r="AA7" i="90"/>
  <c r="W7" i="90"/>
  <c r="Y6" i="90"/>
  <c r="AA5" i="90"/>
  <c r="W5" i="90"/>
  <c r="Y4" i="90"/>
  <c r="Z9" i="90"/>
  <c r="V9" i="90"/>
  <c r="X8" i="90"/>
  <c r="Z7" i="90"/>
  <c r="V7" i="90"/>
  <c r="X6" i="90"/>
  <c r="Z5" i="90"/>
  <c r="V5" i="90"/>
  <c r="X4" i="90"/>
  <c r="Y7" i="90"/>
  <c r="AA4" i="90"/>
  <c r="Y9" i="90"/>
  <c r="AA6" i="90"/>
  <c r="W4" i="90"/>
  <c r="AA8" i="90"/>
  <c r="W6" i="90"/>
  <c r="W8" i="90"/>
  <c r="Y5" i="90"/>
  <c r="AJ6" i="90"/>
  <c r="AI5" i="90"/>
  <c r="AH4" i="90"/>
  <c r="AJ7" i="90"/>
  <c r="AI6" i="90"/>
  <c r="AH5" i="90"/>
  <c r="AI7" i="90"/>
  <c r="AH6" i="90"/>
  <c r="AJ4" i="90"/>
  <c r="AH7" i="90"/>
  <c r="AJ5" i="90"/>
  <c r="AI4" i="90"/>
  <c r="AA28" i="90"/>
  <c r="W28" i="90"/>
  <c r="Y27" i="90"/>
  <c r="AA26" i="90"/>
  <c r="W26" i="90"/>
  <c r="Z28" i="90"/>
  <c r="V28" i="90"/>
  <c r="X27" i="90"/>
  <c r="Z26" i="90"/>
  <c r="AA27" i="90"/>
  <c r="Y26" i="90"/>
  <c r="Z25" i="90"/>
  <c r="V25" i="90"/>
  <c r="X24" i="90"/>
  <c r="Z23" i="90"/>
  <c r="V23" i="90"/>
  <c r="Z27" i="90"/>
  <c r="X26" i="90"/>
  <c r="Y25" i="90"/>
  <c r="AA24" i="90"/>
  <c r="W24" i="90"/>
  <c r="Y23" i="90"/>
  <c r="Y28" i="90"/>
  <c r="W27" i="90"/>
  <c r="V26" i="90"/>
  <c r="X25" i="90"/>
  <c r="Z24" i="90"/>
  <c r="V24" i="90"/>
  <c r="X23" i="90"/>
  <c r="W25" i="90"/>
  <c r="X28" i="90"/>
  <c r="Y24" i="90"/>
  <c r="V27" i="90"/>
  <c r="AA23" i="90"/>
  <c r="AA25" i="90"/>
  <c r="W23" i="90"/>
  <c r="D16" i="92"/>
  <c r="D15" i="92"/>
  <c r="D14" i="92"/>
  <c r="D13" i="92"/>
  <c r="C16" i="92"/>
  <c r="C15" i="92"/>
  <c r="C14" i="92"/>
  <c r="C13" i="92"/>
  <c r="B15" i="92"/>
  <c r="B13" i="92"/>
  <c r="E16" i="92"/>
  <c r="E14" i="92"/>
  <c r="B16" i="92"/>
  <c r="B14" i="92"/>
  <c r="E15" i="92"/>
  <c r="E13" i="92"/>
  <c r="AB24" i="93"/>
  <c r="AB22" i="93"/>
  <c r="AC23" i="93"/>
  <c r="AC21" i="93"/>
  <c r="AB21" i="93"/>
  <c r="AC24" i="93"/>
  <c r="AB23" i="93"/>
  <c r="AC22" i="93"/>
  <c r="G3" i="62"/>
  <c r="G4" i="62"/>
  <c r="F3" i="62"/>
  <c r="E3" i="62"/>
  <c r="F4" i="62"/>
  <c r="E4" i="62"/>
  <c r="K28" i="62"/>
  <c r="J27" i="62"/>
  <c r="I26" i="62"/>
  <c r="K24" i="62"/>
  <c r="K29" i="62"/>
  <c r="J28" i="62"/>
  <c r="I27" i="62"/>
  <c r="K25" i="62"/>
  <c r="J24" i="62"/>
  <c r="J29" i="62"/>
  <c r="K26" i="62"/>
  <c r="I24" i="62"/>
  <c r="I29" i="62"/>
  <c r="J26" i="62"/>
  <c r="I28" i="62"/>
  <c r="J25" i="62"/>
  <c r="K27" i="62"/>
  <c r="I25" i="62"/>
  <c r="I9" i="70"/>
  <c r="I7" i="70"/>
  <c r="J10" i="70"/>
  <c r="J8" i="70"/>
  <c r="J6" i="70"/>
  <c r="I10" i="70"/>
  <c r="I6" i="70"/>
  <c r="J9" i="70"/>
  <c r="I8" i="70"/>
  <c r="J7" i="70"/>
  <c r="U55" i="58"/>
  <c r="U54" i="58"/>
  <c r="U53" i="58"/>
  <c r="U52" i="58"/>
  <c r="T55" i="58"/>
  <c r="T54" i="58"/>
  <c r="T53" i="58"/>
  <c r="T52" i="58"/>
  <c r="S55" i="58"/>
  <c r="S54" i="58"/>
  <c r="S53" i="58"/>
  <c r="S52" i="58"/>
  <c r="V52" i="58"/>
  <c r="V55" i="58"/>
  <c r="V54" i="58"/>
  <c r="V53" i="58"/>
  <c r="I11" i="48"/>
  <c r="K9" i="48"/>
  <c r="K10" i="48"/>
  <c r="J9" i="48"/>
  <c r="K11" i="48"/>
  <c r="J10" i="48"/>
  <c r="I9" i="48"/>
  <c r="I10" i="48"/>
  <c r="J11" i="48"/>
  <c r="EN29" i="40"/>
  <c r="EN28" i="40"/>
  <c r="EN27" i="40"/>
  <c r="EN26" i="40"/>
  <c r="EL29" i="40"/>
  <c r="EL28" i="40"/>
  <c r="EL27" i="40"/>
  <c r="EL26" i="40"/>
  <c r="EK28" i="40"/>
  <c r="EK26" i="40"/>
  <c r="EM29" i="40"/>
  <c r="EM27" i="40"/>
  <c r="EK29" i="40"/>
  <c r="EK27" i="40"/>
  <c r="EM28" i="40"/>
  <c r="EM26" i="40"/>
  <c r="AS12" i="43"/>
  <c r="AU11" i="43"/>
  <c r="AQ11" i="43"/>
  <c r="AS10" i="43"/>
  <c r="AU9" i="43"/>
  <c r="AQ9" i="43"/>
  <c r="AS8" i="43"/>
  <c r="AU7" i="43"/>
  <c r="AQ7" i="43"/>
  <c r="AS6" i="43"/>
  <c r="AU5" i="43"/>
  <c r="AQ5" i="43"/>
  <c r="AS4" i="43"/>
  <c r="AR12" i="43"/>
  <c r="AT11" i="43"/>
  <c r="AP11" i="43"/>
  <c r="AR10" i="43"/>
  <c r="AT9" i="43"/>
  <c r="AP9" i="43"/>
  <c r="AR8" i="43"/>
  <c r="AT7" i="43"/>
  <c r="AP7" i="43"/>
  <c r="AR6" i="43"/>
  <c r="AT5" i="43"/>
  <c r="AP5" i="43"/>
  <c r="AR4" i="43"/>
  <c r="AU12" i="43"/>
  <c r="AQ12" i="43"/>
  <c r="AS11" i="43"/>
  <c r="AU10" i="43"/>
  <c r="AQ10" i="43"/>
  <c r="AS9" i="43"/>
  <c r="AU8" i="43"/>
  <c r="AQ8" i="43"/>
  <c r="AS7" i="43"/>
  <c r="AU6" i="43"/>
  <c r="AQ6" i="43"/>
  <c r="AS5" i="43"/>
  <c r="AU4" i="43"/>
  <c r="AQ4" i="43"/>
  <c r="AT10" i="43"/>
  <c r="AP8" i="43"/>
  <c r="AR5" i="43"/>
  <c r="AT12" i="43"/>
  <c r="AP10" i="43"/>
  <c r="AR7" i="43"/>
  <c r="AT4" i="43"/>
  <c r="AP12" i="43"/>
  <c r="AR9" i="43"/>
  <c r="AT6" i="43"/>
  <c r="AP4" i="43"/>
  <c r="AR11" i="43"/>
  <c r="AT8" i="43"/>
  <c r="AP6" i="43"/>
  <c r="AL23" i="43"/>
  <c r="AL22" i="43"/>
  <c r="AL21" i="43"/>
  <c r="AL20" i="43"/>
  <c r="AL19" i="43"/>
  <c r="AL18" i="43"/>
  <c r="AL17" i="43"/>
  <c r="AL16" i="43"/>
  <c r="AL15" i="43"/>
  <c r="AK23" i="43"/>
  <c r="AK22" i="43"/>
  <c r="AK21" i="43"/>
  <c r="AK20" i="43"/>
  <c r="AK19" i="43"/>
  <c r="AK18" i="43"/>
  <c r="AK17" i="43"/>
  <c r="AK16" i="43"/>
  <c r="AK15" i="43"/>
  <c r="AJ23" i="43"/>
  <c r="AJ22" i="43"/>
  <c r="AJ21" i="43"/>
  <c r="AJ20" i="43"/>
  <c r="AJ19" i="43"/>
  <c r="AJ18" i="43"/>
  <c r="AJ17" i="43"/>
  <c r="AJ16" i="43"/>
  <c r="AJ15" i="43"/>
  <c r="AI21" i="43"/>
  <c r="AI17" i="43"/>
  <c r="AI20" i="43"/>
  <c r="AI16" i="43"/>
  <c r="AI23" i="43"/>
  <c r="AI19" i="43"/>
  <c r="AI15" i="43"/>
  <c r="AI22" i="43"/>
  <c r="AI18" i="43"/>
  <c r="J15" i="78"/>
  <c r="J11" i="78"/>
  <c r="J7" i="78"/>
  <c r="J18" i="78"/>
  <c r="J14" i="78"/>
  <c r="J10" i="78"/>
  <c r="J6" i="78"/>
  <c r="J17" i="78"/>
  <c r="J13" i="78"/>
  <c r="J9" i="78"/>
  <c r="J5" i="78"/>
  <c r="J16" i="78"/>
  <c r="J12" i="78"/>
  <c r="J8" i="78"/>
  <c r="J4" i="78"/>
  <c r="W15" i="75"/>
  <c r="W11" i="75"/>
  <c r="W7" i="75"/>
  <c r="W18" i="75"/>
  <c r="W14" i="75"/>
  <c r="W10" i="75"/>
  <c r="W6" i="75"/>
  <c r="W17" i="75"/>
  <c r="W13" i="75"/>
  <c r="W9" i="75"/>
  <c r="W5" i="75"/>
  <c r="W16" i="75"/>
  <c r="W12" i="75"/>
  <c r="W8" i="75"/>
  <c r="W4" i="75"/>
  <c r="H15" i="74"/>
  <c r="H11" i="74"/>
  <c r="H7" i="74"/>
  <c r="H18" i="74"/>
  <c r="H14" i="74"/>
  <c r="H10" i="74"/>
  <c r="H6" i="74"/>
  <c r="H17" i="74"/>
  <c r="H13" i="74"/>
  <c r="H9" i="74"/>
  <c r="H5" i="74"/>
  <c r="H16" i="74"/>
  <c r="H12" i="74"/>
  <c r="H8" i="74"/>
  <c r="H4" i="74"/>
  <c r="H33" i="74"/>
  <c r="H29" i="74"/>
  <c r="H25" i="74"/>
  <c r="H36" i="74"/>
  <c r="H32" i="74"/>
  <c r="H28" i="74"/>
  <c r="H24" i="74"/>
  <c r="H35" i="74"/>
  <c r="H31" i="74"/>
  <c r="H27" i="74"/>
  <c r="H23" i="74"/>
  <c r="H34" i="74"/>
  <c r="H30" i="74"/>
  <c r="H26" i="74"/>
  <c r="H22" i="74"/>
  <c r="N7" i="82"/>
  <c r="N6" i="82"/>
  <c r="N5" i="82"/>
  <c r="N4" i="82"/>
  <c r="N3" i="82"/>
  <c r="M7" i="82"/>
  <c r="M6" i="82"/>
  <c r="M5" i="82"/>
  <c r="M4" i="82"/>
  <c r="M3" i="82"/>
  <c r="L7" i="82"/>
  <c r="L6" i="82"/>
  <c r="L5" i="82"/>
  <c r="L4" i="82"/>
  <c r="L3" i="82"/>
  <c r="K6" i="82"/>
  <c r="K5" i="82"/>
  <c r="K4" i="82"/>
  <c r="K7" i="82"/>
  <c r="K3" i="82"/>
  <c r="J9" i="87"/>
  <c r="J8" i="87"/>
  <c r="J7" i="87"/>
  <c r="J6" i="87"/>
  <c r="I9" i="87"/>
  <c r="I8" i="87"/>
  <c r="I7" i="87"/>
  <c r="I6" i="87"/>
  <c r="H9" i="87"/>
  <c r="H8" i="87"/>
  <c r="H7" i="87"/>
  <c r="H6" i="87"/>
  <c r="G8" i="87"/>
  <c r="G7" i="87"/>
  <c r="G6" i="87"/>
  <c r="G9" i="87"/>
  <c r="J21" i="87"/>
  <c r="J20" i="87"/>
  <c r="J19" i="87"/>
  <c r="J18" i="87"/>
  <c r="I21" i="87"/>
  <c r="I20" i="87"/>
  <c r="I19" i="87"/>
  <c r="I18" i="87"/>
  <c r="H21" i="87"/>
  <c r="H20" i="87"/>
  <c r="H19" i="87"/>
  <c r="H18" i="87"/>
  <c r="G18" i="87"/>
  <c r="G21" i="87"/>
  <c r="G20" i="87"/>
  <c r="G19" i="87"/>
  <c r="S12" i="88"/>
  <c r="O12" i="88"/>
  <c r="Q11" i="88"/>
  <c r="S10" i="88"/>
  <c r="O10" i="88"/>
  <c r="Q9" i="88"/>
  <c r="S8" i="88"/>
  <c r="O8" i="88"/>
  <c r="Q7" i="88"/>
  <c r="R12" i="88"/>
  <c r="N12" i="88"/>
  <c r="P11" i="88"/>
  <c r="R10" i="88"/>
  <c r="N10" i="88"/>
  <c r="P9" i="88"/>
  <c r="R8" i="88"/>
  <c r="N8" i="88"/>
  <c r="P7" i="88"/>
  <c r="Q12" i="88"/>
  <c r="S11" i="88"/>
  <c r="O11" i="88"/>
  <c r="Q10" i="88"/>
  <c r="S9" i="88"/>
  <c r="O9" i="88"/>
  <c r="Q8" i="88"/>
  <c r="S7" i="88"/>
  <c r="O7" i="88"/>
  <c r="R11" i="88"/>
  <c r="N9" i="88"/>
  <c r="N11" i="88"/>
  <c r="P8" i="88"/>
  <c r="P10" i="88"/>
  <c r="R7" i="88"/>
  <c r="P12" i="88"/>
  <c r="R9" i="88"/>
  <c r="N7" i="88"/>
  <c r="J19" i="88"/>
  <c r="F19" i="88"/>
  <c r="G18" i="88"/>
  <c r="H17" i="88"/>
  <c r="I16" i="88"/>
  <c r="I19" i="88"/>
  <c r="J18" i="88"/>
  <c r="F18" i="88"/>
  <c r="G17" i="88"/>
  <c r="H16" i="88"/>
  <c r="H19" i="88"/>
  <c r="I18" i="88"/>
  <c r="J17" i="88"/>
  <c r="F17" i="88"/>
  <c r="G16" i="88"/>
  <c r="H18" i="88"/>
  <c r="I17" i="88"/>
  <c r="J16" i="88"/>
  <c r="G19" i="88"/>
  <c r="F16" i="88"/>
  <c r="G10" i="89"/>
  <c r="G9" i="89"/>
  <c r="G8" i="89"/>
  <c r="G11" i="89"/>
  <c r="G7" i="89"/>
  <c r="J11" i="89"/>
  <c r="J10" i="89"/>
  <c r="J9" i="89"/>
  <c r="J8" i="89"/>
  <c r="J12" i="89"/>
  <c r="AD9" i="90"/>
  <c r="AF7" i="90"/>
  <c r="AE6" i="90"/>
  <c r="AD5" i="90"/>
  <c r="AF8" i="90"/>
  <c r="AE7" i="90"/>
  <c r="AD6" i="90"/>
  <c r="AF4" i="90"/>
  <c r="AF9" i="90"/>
  <c r="AE8" i="90"/>
  <c r="AD7" i="90"/>
  <c r="AF5" i="90"/>
  <c r="AE4" i="90"/>
  <c r="AE9" i="90"/>
  <c r="AD4" i="90"/>
  <c r="AD8" i="90"/>
  <c r="AF6" i="90"/>
  <c r="AE5" i="90"/>
  <c r="S16" i="90"/>
  <c r="S15" i="90"/>
  <c r="S14" i="90"/>
  <c r="S13" i="90"/>
  <c r="R16" i="90"/>
  <c r="R15" i="90"/>
  <c r="R14" i="90"/>
  <c r="R13" i="90"/>
  <c r="Q16" i="90"/>
  <c r="Q15" i="90"/>
  <c r="Q14" i="90"/>
  <c r="Q13" i="90"/>
  <c r="P13" i="90"/>
  <c r="P16" i="90"/>
  <c r="P15" i="90"/>
  <c r="P14" i="90"/>
  <c r="W37" i="90"/>
  <c r="W36" i="90"/>
  <c r="W35" i="90"/>
  <c r="W34" i="90"/>
  <c r="W33" i="90"/>
  <c r="W32" i="90"/>
  <c r="V37" i="90"/>
  <c r="V36" i="90"/>
  <c r="V35" i="90"/>
  <c r="V34" i="90"/>
  <c r="V33" i="90"/>
  <c r="V32" i="90"/>
  <c r="Y37" i="90"/>
  <c r="Y35" i="90"/>
  <c r="Y33" i="90"/>
  <c r="X37" i="90"/>
  <c r="X35" i="90"/>
  <c r="X33" i="90"/>
  <c r="Y36" i="90"/>
  <c r="Y34" i="90"/>
  <c r="Y32" i="90"/>
  <c r="X32" i="90"/>
  <c r="X36" i="90"/>
  <c r="X34" i="90"/>
  <c r="AR52" i="90"/>
  <c r="AT50" i="90"/>
  <c r="AS49" i="90"/>
  <c r="AT51" i="90"/>
  <c r="AS50" i="90"/>
  <c r="AR49" i="90"/>
  <c r="AS51" i="90"/>
  <c r="AR51" i="90"/>
  <c r="AT52" i="90"/>
  <c r="AR50" i="90"/>
  <c r="AS52" i="90"/>
  <c r="AT49" i="90"/>
  <c r="AC23" i="92"/>
  <c r="AC21" i="92"/>
  <c r="AB23" i="92"/>
  <c r="AB21" i="92"/>
  <c r="AC24" i="92"/>
  <c r="AB24" i="92"/>
  <c r="AC22" i="92"/>
  <c r="AB22" i="92"/>
  <c r="AC10" i="93"/>
  <c r="AC8" i="93"/>
  <c r="AC6" i="93"/>
  <c r="AB10" i="93"/>
  <c r="AB8" i="93"/>
  <c r="AB6" i="93"/>
  <c r="AC9" i="93"/>
  <c r="AB9" i="93"/>
  <c r="AC11" i="93"/>
  <c r="AC7" i="93"/>
  <c r="AB11" i="93"/>
  <c r="AB7" i="93"/>
  <c r="AC25" i="93"/>
  <c r="AB25" i="93"/>
  <c r="G9" i="61"/>
  <c r="F8" i="61"/>
  <c r="E7" i="61"/>
  <c r="G5" i="61"/>
  <c r="F4" i="61"/>
  <c r="G10" i="61"/>
  <c r="F9" i="61"/>
  <c r="E8" i="61"/>
  <c r="G6" i="61"/>
  <c r="F5" i="61"/>
  <c r="E4" i="61"/>
  <c r="E9" i="61"/>
  <c r="F6" i="61"/>
  <c r="G8" i="61"/>
  <c r="E6" i="61"/>
  <c r="F10" i="61"/>
  <c r="G7" i="61"/>
  <c r="E5" i="61"/>
  <c r="E10" i="61"/>
  <c r="F7" i="61"/>
  <c r="G4" i="61"/>
  <c r="N13" i="61"/>
  <c r="N12" i="61"/>
  <c r="N11" i="61"/>
  <c r="N10" i="61"/>
  <c r="M13" i="61"/>
  <c r="M12" i="61"/>
  <c r="M11" i="61"/>
  <c r="M10" i="61"/>
  <c r="P13" i="61"/>
  <c r="P11" i="61"/>
  <c r="O13" i="61"/>
  <c r="O11" i="61"/>
  <c r="P12" i="61"/>
  <c r="P10" i="61"/>
  <c r="O12" i="61"/>
  <c r="O10" i="61"/>
  <c r="K22" i="62"/>
  <c r="J21" i="62"/>
  <c r="I20" i="62"/>
  <c r="K18" i="62"/>
  <c r="J17" i="62"/>
  <c r="J22" i="62"/>
  <c r="I21" i="62"/>
  <c r="K19" i="62"/>
  <c r="J18" i="62"/>
  <c r="I17" i="62"/>
  <c r="I22" i="62"/>
  <c r="J19" i="62"/>
  <c r="K21" i="62"/>
  <c r="I19" i="62"/>
  <c r="K20" i="62"/>
  <c r="I18" i="62"/>
  <c r="J20" i="62"/>
  <c r="K17" i="62"/>
  <c r="G25" i="62"/>
  <c r="F24" i="62"/>
  <c r="F25" i="62"/>
  <c r="E24" i="62"/>
  <c r="E25" i="62"/>
  <c r="G24" i="62"/>
  <c r="G29" i="62"/>
  <c r="F28" i="62"/>
  <c r="F29" i="62"/>
  <c r="E28" i="62"/>
  <c r="E29" i="62"/>
  <c r="G28" i="62"/>
  <c r="G56" i="70"/>
  <c r="F55" i="70"/>
  <c r="E54" i="70"/>
  <c r="G52" i="70"/>
  <c r="G57" i="70"/>
  <c r="F56" i="70"/>
  <c r="E55" i="70"/>
  <c r="G53" i="70"/>
  <c r="F52" i="70"/>
  <c r="F57" i="70"/>
  <c r="E56" i="70"/>
  <c r="G54" i="70"/>
  <c r="F53" i="70"/>
  <c r="E52" i="70"/>
  <c r="E57" i="70"/>
  <c r="G55" i="70"/>
  <c r="F54" i="70"/>
  <c r="E53" i="70"/>
  <c r="S22" i="51"/>
  <c r="O22" i="51"/>
  <c r="T21" i="51"/>
  <c r="P21" i="51"/>
  <c r="U20" i="51"/>
  <c r="Q20" i="51"/>
  <c r="M20" i="51"/>
  <c r="R19" i="51"/>
  <c r="N19" i="51"/>
  <c r="S18" i="51"/>
  <c r="O18" i="51"/>
  <c r="T17" i="51"/>
  <c r="P17" i="51"/>
  <c r="U16" i="51"/>
  <c r="Q16" i="51"/>
  <c r="M16" i="51"/>
  <c r="R15" i="51"/>
  <c r="N15" i="51"/>
  <c r="S14" i="51"/>
  <c r="O14" i="51"/>
  <c r="R22" i="51"/>
  <c r="N22" i="51"/>
  <c r="S21" i="51"/>
  <c r="O21" i="51"/>
  <c r="T20" i="51"/>
  <c r="P20" i="51"/>
  <c r="U19" i="51"/>
  <c r="Q19" i="51"/>
  <c r="M19" i="51"/>
  <c r="R18" i="51"/>
  <c r="N18" i="51"/>
  <c r="S17" i="51"/>
  <c r="O17" i="51"/>
  <c r="T16" i="51"/>
  <c r="P16" i="51"/>
  <c r="U15" i="51"/>
  <c r="Q15" i="51"/>
  <c r="M15" i="51"/>
  <c r="R14" i="51"/>
  <c r="N14" i="51"/>
  <c r="U22" i="51"/>
  <c r="Q22" i="51"/>
  <c r="M22" i="51"/>
  <c r="R21" i="51"/>
  <c r="N21" i="51"/>
  <c r="S20" i="51"/>
  <c r="O20" i="51"/>
  <c r="T19" i="51"/>
  <c r="P19" i="51"/>
  <c r="U18" i="51"/>
  <c r="Q18" i="51"/>
  <c r="M18" i="51"/>
  <c r="R17" i="51"/>
  <c r="N17" i="51"/>
  <c r="S16" i="51"/>
  <c r="O16" i="51"/>
  <c r="T15" i="51"/>
  <c r="P15" i="51"/>
  <c r="U14" i="51"/>
  <c r="Q14" i="51"/>
  <c r="M14" i="51"/>
  <c r="T22" i="51"/>
  <c r="M21" i="51"/>
  <c r="O19" i="51"/>
  <c r="Q17" i="51"/>
  <c r="S15" i="51"/>
  <c r="P22" i="51"/>
  <c r="R20" i="51"/>
  <c r="T18" i="51"/>
  <c r="M17" i="51"/>
  <c r="O15" i="51"/>
  <c r="U21" i="51"/>
  <c r="N20" i="51"/>
  <c r="P18" i="51"/>
  <c r="R16" i="51"/>
  <c r="T14" i="51"/>
  <c r="N16" i="51"/>
  <c r="U17" i="51"/>
  <c r="Q21" i="51"/>
  <c r="P14" i="51"/>
  <c r="S19" i="51"/>
  <c r="AD36" i="90"/>
  <c r="AD38" i="90"/>
  <c r="AD37" i="90"/>
  <c r="V44" i="90"/>
  <c r="V43" i="90"/>
  <c r="V42" i="90"/>
  <c r="V41" i="90"/>
  <c r="Y44" i="90"/>
  <c r="Y43" i="90"/>
  <c r="Y42" i="90"/>
  <c r="Y41" i="90"/>
  <c r="X43" i="90"/>
  <c r="X41" i="90"/>
  <c r="W43" i="90"/>
  <c r="W41" i="90"/>
  <c r="X44" i="90"/>
  <c r="X42" i="90"/>
  <c r="W42" i="90"/>
  <c r="W44" i="90"/>
  <c r="AQ61" i="90"/>
  <c r="AS61" i="90"/>
  <c r="AR61" i="90"/>
  <c r="P6" i="91"/>
  <c r="P8" i="91"/>
  <c r="P7" i="91"/>
  <c r="Y10" i="91"/>
  <c r="AC10" i="91" s="1"/>
  <c r="Y8" i="91"/>
  <c r="Y6" i="91"/>
  <c r="Z11" i="91"/>
  <c r="Z9" i="91"/>
  <c r="AD9" i="91" s="1"/>
  <c r="Z7" i="91"/>
  <c r="Y11" i="91"/>
  <c r="Y7" i="91"/>
  <c r="Z10" i="91"/>
  <c r="Z6" i="91"/>
  <c r="Y9" i="91"/>
  <c r="Z8" i="91"/>
  <c r="S6" i="92"/>
  <c r="AF9" i="92" s="1"/>
  <c r="S8" i="92"/>
  <c r="S7" i="92"/>
  <c r="AB10" i="92"/>
  <c r="AB8" i="92"/>
  <c r="AB6" i="92"/>
  <c r="AC11" i="92"/>
  <c r="AC9" i="92"/>
  <c r="AC7" i="92"/>
  <c r="AG7" i="92" s="1"/>
  <c r="AB9" i="92"/>
  <c r="AC8" i="92"/>
  <c r="AB11" i="92"/>
  <c r="AB7" i="92"/>
  <c r="AF7" i="92" s="1"/>
  <c r="AC10" i="92"/>
  <c r="AC6" i="92"/>
  <c r="AB25" i="92"/>
  <c r="AC25" i="92"/>
  <c r="AB14" i="93"/>
  <c r="AB12" i="93"/>
  <c r="AC15" i="93"/>
  <c r="AC13" i="93"/>
  <c r="AB13" i="93"/>
  <c r="AC12" i="93"/>
  <c r="AB15" i="93"/>
  <c r="AC14" i="93"/>
  <c r="T18" i="61"/>
  <c r="T20" i="61"/>
  <c r="T19" i="61"/>
  <c r="AC20" i="61"/>
  <c r="AB19" i="61"/>
  <c r="AA18" i="61"/>
  <c r="AB20" i="61"/>
  <c r="AA19" i="61"/>
  <c r="AC18" i="61"/>
  <c r="AB18" i="61"/>
  <c r="AA20" i="61"/>
  <c r="AC19" i="61"/>
  <c r="N8" i="62"/>
  <c r="M7" i="62"/>
  <c r="O5" i="62"/>
  <c r="N4" i="62"/>
  <c r="M3" i="62"/>
  <c r="M8" i="62"/>
  <c r="O6" i="62"/>
  <c r="N5" i="62"/>
  <c r="M4" i="62"/>
  <c r="O7" i="62"/>
  <c r="M5" i="62"/>
  <c r="N7" i="62"/>
  <c r="O4" i="62"/>
  <c r="N6" i="62"/>
  <c r="O3" i="62"/>
  <c r="N3" i="62"/>
  <c r="O8" i="62"/>
  <c r="M6" i="62"/>
  <c r="F18" i="62"/>
  <c r="E17" i="62"/>
  <c r="E18" i="62"/>
  <c r="G18" i="62"/>
  <c r="G17" i="62"/>
  <c r="F17" i="62"/>
  <c r="F22" i="62"/>
  <c r="E21" i="62"/>
  <c r="E22" i="62"/>
  <c r="G22" i="62"/>
  <c r="G21" i="62"/>
  <c r="F21" i="62"/>
  <c r="R29" i="62"/>
  <c r="Q28" i="62"/>
  <c r="S26" i="62"/>
  <c r="R25" i="62"/>
  <c r="Q24" i="62"/>
  <c r="Q29" i="62"/>
  <c r="S27" i="62"/>
  <c r="R26" i="62"/>
  <c r="Q25" i="62"/>
  <c r="R27" i="62"/>
  <c r="S24" i="62"/>
  <c r="S29" i="62"/>
  <c r="Q27" i="62"/>
  <c r="R24" i="62"/>
  <c r="S28" i="62"/>
  <c r="Q26" i="62"/>
  <c r="R28" i="62"/>
  <c r="S25" i="62"/>
  <c r="R8" i="70"/>
  <c r="T8" i="70"/>
  <c r="S8" i="70"/>
  <c r="G14" i="70"/>
  <c r="F13" i="70"/>
  <c r="E12" i="70"/>
  <c r="F14" i="70"/>
  <c r="E13" i="70"/>
  <c r="E14" i="70"/>
  <c r="G13" i="70"/>
  <c r="G12" i="70"/>
  <c r="F12" i="70"/>
  <c r="C38" i="70"/>
  <c r="B37" i="70"/>
  <c r="C39" i="70"/>
  <c r="B38" i="70"/>
  <c r="A37" i="70"/>
  <c r="B39" i="70"/>
  <c r="A38" i="70"/>
  <c r="C37" i="70"/>
  <c r="A39" i="70"/>
  <c r="E7" i="57"/>
  <c r="G5" i="57"/>
  <c r="F4" i="57"/>
  <c r="G6" i="57"/>
  <c r="F5" i="57"/>
  <c r="E4" i="57"/>
  <c r="G7" i="57"/>
  <c r="F6" i="57"/>
  <c r="E5" i="57"/>
  <c r="G4" i="57"/>
  <c r="F7" i="57"/>
  <c r="E6" i="57"/>
  <c r="M15" i="58"/>
  <c r="I15" i="58"/>
  <c r="J14" i="58"/>
  <c r="K13" i="58"/>
  <c r="L12" i="58"/>
  <c r="M11" i="58"/>
  <c r="I11" i="58"/>
  <c r="J10" i="58"/>
  <c r="L15" i="58"/>
  <c r="M14" i="58"/>
  <c r="I14" i="58"/>
  <c r="J13" i="58"/>
  <c r="K12" i="58"/>
  <c r="L11" i="58"/>
  <c r="M10" i="58"/>
  <c r="I10" i="58"/>
  <c r="K15" i="58"/>
  <c r="L14" i="58"/>
  <c r="M13" i="58"/>
  <c r="I13" i="58"/>
  <c r="J12" i="58"/>
  <c r="K11" i="58"/>
  <c r="L10" i="58"/>
  <c r="J15" i="58"/>
  <c r="I12" i="58"/>
  <c r="K14" i="58"/>
  <c r="J11" i="58"/>
  <c r="L13" i="58"/>
  <c r="K10" i="58"/>
  <c r="M12" i="58"/>
  <c r="AA11" i="58"/>
  <c r="AA10" i="58"/>
  <c r="AA12" i="58"/>
  <c r="Q12" i="58"/>
  <c r="P11" i="58"/>
  <c r="Q13" i="58"/>
  <c r="P12" i="58"/>
  <c r="O11" i="58"/>
  <c r="P13" i="58"/>
  <c r="O12" i="58"/>
  <c r="Q11" i="58"/>
  <c r="O13" i="58"/>
  <c r="E36" i="58"/>
  <c r="E34" i="58"/>
  <c r="D36" i="58"/>
  <c r="D34" i="58"/>
  <c r="E35" i="58"/>
  <c r="D35" i="58"/>
  <c r="L35" i="58"/>
  <c r="K35" i="58"/>
  <c r="L36" i="58"/>
  <c r="K36" i="58"/>
  <c r="P54" i="58"/>
  <c r="O53" i="58"/>
  <c r="P55" i="58"/>
  <c r="O54" i="58"/>
  <c r="N53" i="58"/>
  <c r="O55" i="58"/>
  <c r="N54" i="58"/>
  <c r="P53" i="58"/>
  <c r="N55" i="58"/>
  <c r="Q6" i="71"/>
  <c r="Q5" i="71"/>
  <c r="Q4" i="71"/>
  <c r="Q3" i="71"/>
  <c r="P6" i="71"/>
  <c r="P5" i="71"/>
  <c r="P4" i="71"/>
  <c r="P3" i="71"/>
  <c r="S6" i="71"/>
  <c r="S5" i="71"/>
  <c r="S4" i="71"/>
  <c r="S3" i="71"/>
  <c r="R5" i="71"/>
  <c r="R4" i="71"/>
  <c r="R3" i="71"/>
  <c r="R6" i="71"/>
  <c r="Q13" i="71"/>
  <c r="Q12" i="71"/>
  <c r="Q11" i="71"/>
  <c r="Q10" i="71"/>
  <c r="P13" i="71"/>
  <c r="P12" i="71"/>
  <c r="P11" i="71"/>
  <c r="P10" i="71"/>
  <c r="S13" i="71"/>
  <c r="S12" i="71"/>
  <c r="S11" i="71"/>
  <c r="S10" i="71"/>
  <c r="R11" i="71"/>
  <c r="R10" i="71"/>
  <c r="R13" i="71"/>
  <c r="R12" i="71"/>
  <c r="G9" i="72"/>
  <c r="G8" i="72"/>
  <c r="G7" i="72"/>
  <c r="G6" i="72"/>
  <c r="G5" i="72"/>
  <c r="G4" i="72"/>
  <c r="G3" i="72"/>
  <c r="F9" i="72"/>
  <c r="F8" i="72"/>
  <c r="F7" i="72"/>
  <c r="F6" i="72"/>
  <c r="F5" i="72"/>
  <c r="F4" i="72"/>
  <c r="F3" i="72"/>
  <c r="I9" i="72"/>
  <c r="I8" i="72"/>
  <c r="I7" i="72"/>
  <c r="I6" i="72"/>
  <c r="I5" i="72"/>
  <c r="I4" i="72"/>
  <c r="I3" i="72"/>
  <c r="H8" i="72"/>
  <c r="H4" i="72"/>
  <c r="H7" i="72"/>
  <c r="H3" i="72"/>
  <c r="H6" i="72"/>
  <c r="H5" i="72"/>
  <c r="H9" i="72"/>
  <c r="G19" i="72"/>
  <c r="G18" i="72"/>
  <c r="G17" i="72"/>
  <c r="G16" i="72"/>
  <c r="G15" i="72"/>
  <c r="G14" i="72"/>
  <c r="G13" i="72"/>
  <c r="F19" i="72"/>
  <c r="F18" i="72"/>
  <c r="F17" i="72"/>
  <c r="F16" i="72"/>
  <c r="F15" i="72"/>
  <c r="F14" i="72"/>
  <c r="F13" i="72"/>
  <c r="I19" i="72"/>
  <c r="I18" i="72"/>
  <c r="I17" i="72"/>
  <c r="I16" i="72"/>
  <c r="I15" i="72"/>
  <c r="I14" i="72"/>
  <c r="I13" i="72"/>
  <c r="H18" i="72"/>
  <c r="H14" i="72"/>
  <c r="H17" i="72"/>
  <c r="H13" i="72"/>
  <c r="H16" i="72"/>
  <c r="H15" i="72"/>
  <c r="H19" i="72"/>
  <c r="A12" i="48"/>
  <c r="C10" i="48"/>
  <c r="B9" i="48"/>
  <c r="C11" i="48"/>
  <c r="B10" i="48"/>
  <c r="A9" i="48"/>
  <c r="C12" i="48"/>
  <c r="B11" i="48"/>
  <c r="A10" i="48"/>
  <c r="B12" i="48"/>
  <c r="A11" i="48"/>
  <c r="C9" i="48"/>
  <c r="N122" i="51"/>
  <c r="N121" i="51"/>
  <c r="N120" i="51"/>
  <c r="N119" i="51"/>
  <c r="N118" i="51"/>
  <c r="N117" i="51"/>
  <c r="N116" i="51"/>
  <c r="N115" i="51"/>
  <c r="N114" i="51"/>
  <c r="M122" i="51"/>
  <c r="M121" i="51"/>
  <c r="M120" i="51"/>
  <c r="M119" i="51"/>
  <c r="M118" i="51"/>
  <c r="M117" i="51"/>
  <c r="M116" i="51"/>
  <c r="M115" i="51"/>
  <c r="M114" i="51"/>
  <c r="P122" i="51"/>
  <c r="P121" i="51"/>
  <c r="P120" i="51"/>
  <c r="P119" i="51"/>
  <c r="P118" i="51"/>
  <c r="P117" i="51"/>
  <c r="P116" i="51"/>
  <c r="P115" i="51"/>
  <c r="P114" i="51"/>
  <c r="O119" i="51"/>
  <c r="O115" i="51"/>
  <c r="O122" i="51"/>
  <c r="O118" i="51"/>
  <c r="O114" i="51"/>
  <c r="O121" i="51"/>
  <c r="O117" i="51"/>
  <c r="O116" i="51"/>
  <c r="O120" i="51"/>
  <c r="R14" i="55"/>
  <c r="N14" i="55"/>
  <c r="S13" i="55"/>
  <c r="O13" i="55"/>
  <c r="T12" i="55"/>
  <c r="P12" i="55"/>
  <c r="U11" i="55"/>
  <c r="Q11" i="55"/>
  <c r="M11" i="55"/>
  <c r="R10" i="55"/>
  <c r="N10" i="55"/>
  <c r="S9" i="55"/>
  <c r="O9" i="55"/>
  <c r="T8" i="55"/>
  <c r="P8" i="55"/>
  <c r="U7" i="55"/>
  <c r="Q7" i="55"/>
  <c r="M7" i="55"/>
  <c r="R6" i="55"/>
  <c r="N6" i="55"/>
  <c r="U14" i="55"/>
  <c r="Q14" i="55"/>
  <c r="M14" i="55"/>
  <c r="R13" i="55"/>
  <c r="N13" i="55"/>
  <c r="S12" i="55"/>
  <c r="O12" i="55"/>
  <c r="T11" i="55"/>
  <c r="P11" i="55"/>
  <c r="U10" i="55"/>
  <c r="Q10" i="55"/>
  <c r="M10" i="55"/>
  <c r="R9" i="55"/>
  <c r="N9" i="55"/>
  <c r="S8" i="55"/>
  <c r="O8" i="55"/>
  <c r="T7" i="55"/>
  <c r="P7" i="55"/>
  <c r="U6" i="55"/>
  <c r="Q6" i="55"/>
  <c r="M6" i="55"/>
  <c r="T14" i="55"/>
  <c r="P14" i="55"/>
  <c r="U13" i="55"/>
  <c r="Q13" i="55"/>
  <c r="M13" i="55"/>
  <c r="R12" i="55"/>
  <c r="N12" i="55"/>
  <c r="S11" i="55"/>
  <c r="O11" i="55"/>
  <c r="T10" i="55"/>
  <c r="P10" i="55"/>
  <c r="U9" i="55"/>
  <c r="Q9" i="55"/>
  <c r="M9" i="55"/>
  <c r="R8" i="55"/>
  <c r="N8" i="55"/>
  <c r="S7" i="55"/>
  <c r="O7" i="55"/>
  <c r="T6" i="55"/>
  <c r="P6" i="55"/>
  <c r="T13" i="55"/>
  <c r="M12" i="55"/>
  <c r="O10" i="55"/>
  <c r="Q8" i="55"/>
  <c r="S6" i="55"/>
  <c r="P13" i="55"/>
  <c r="R11" i="55"/>
  <c r="T9" i="55"/>
  <c r="M8" i="55"/>
  <c r="O6" i="55"/>
  <c r="S14" i="55"/>
  <c r="U12" i="55"/>
  <c r="N11" i="55"/>
  <c r="P9" i="55"/>
  <c r="R7" i="55"/>
  <c r="O14" i="55"/>
  <c r="N7" i="55"/>
  <c r="U8" i="55"/>
  <c r="Q12" i="55"/>
  <c r="S10" i="55"/>
  <c r="AD44" i="90"/>
  <c r="AD43" i="90"/>
  <c r="AD42" i="90"/>
  <c r="AN45" i="90"/>
  <c r="AN44" i="90"/>
  <c r="AN43" i="90"/>
  <c r="AN42" i="90"/>
  <c r="AM45" i="90"/>
  <c r="AM44" i="90"/>
  <c r="AM43" i="90"/>
  <c r="AM42" i="90"/>
  <c r="AL45" i="90"/>
  <c r="AL43" i="90"/>
  <c r="AK45" i="90"/>
  <c r="AK43" i="90"/>
  <c r="AL44" i="90"/>
  <c r="AL42" i="90"/>
  <c r="AK44" i="90"/>
  <c r="AK42" i="90"/>
  <c r="Z15" i="91"/>
  <c r="Z13" i="91"/>
  <c r="Y15" i="91"/>
  <c r="Y13" i="91"/>
  <c r="Z14" i="91"/>
  <c r="Y14" i="91"/>
  <c r="Z12" i="91"/>
  <c r="Y12" i="91"/>
  <c r="AC15" i="92"/>
  <c r="AC13" i="92"/>
  <c r="AB15" i="92"/>
  <c r="AB13" i="92"/>
  <c r="AC12" i="92"/>
  <c r="AB12" i="92"/>
  <c r="AC14" i="92"/>
  <c r="AB14" i="92"/>
  <c r="E16" i="93"/>
  <c r="E15" i="93"/>
  <c r="E14" i="93"/>
  <c r="E13" i="93"/>
  <c r="D16" i="93"/>
  <c r="D15" i="93"/>
  <c r="D14" i="93"/>
  <c r="D13" i="93"/>
  <c r="C15" i="93"/>
  <c r="C13" i="93"/>
  <c r="B15" i="93"/>
  <c r="B13" i="93"/>
  <c r="C16" i="93"/>
  <c r="C14" i="93"/>
  <c r="B14" i="93"/>
  <c r="B16" i="93"/>
  <c r="J6" i="61"/>
  <c r="I5" i="61"/>
  <c r="I6" i="61"/>
  <c r="K4" i="61"/>
  <c r="J4" i="61"/>
  <c r="K6" i="61"/>
  <c r="I4" i="61"/>
  <c r="K5" i="61"/>
  <c r="J5" i="61"/>
  <c r="I8" i="62"/>
  <c r="K6" i="62"/>
  <c r="J5" i="62"/>
  <c r="I4" i="62"/>
  <c r="K7" i="62"/>
  <c r="J6" i="62"/>
  <c r="I5" i="62"/>
  <c r="K3" i="62"/>
  <c r="K8" i="62"/>
  <c r="I6" i="62"/>
  <c r="J3" i="62"/>
  <c r="J8" i="62"/>
  <c r="K5" i="62"/>
  <c r="I3" i="62"/>
  <c r="J7" i="62"/>
  <c r="K4" i="62"/>
  <c r="I7" i="62"/>
  <c r="J4" i="62"/>
  <c r="M15" i="62"/>
  <c r="O13" i="62"/>
  <c r="N12" i="62"/>
  <c r="M11" i="62"/>
  <c r="O14" i="62"/>
  <c r="N13" i="62"/>
  <c r="M12" i="62"/>
  <c r="O10" i="62"/>
  <c r="O15" i="62"/>
  <c r="M13" i="62"/>
  <c r="N10" i="62"/>
  <c r="N15" i="62"/>
  <c r="O12" i="62"/>
  <c r="M10" i="62"/>
  <c r="N14" i="62"/>
  <c r="O11" i="62"/>
  <c r="M14" i="62"/>
  <c r="N11" i="62"/>
  <c r="Q22" i="62"/>
  <c r="S20" i="62"/>
  <c r="R19" i="62"/>
  <c r="Q18" i="62"/>
  <c r="S21" i="62"/>
  <c r="R20" i="62"/>
  <c r="Q19" i="62"/>
  <c r="S17" i="62"/>
  <c r="S22" i="62"/>
  <c r="Q20" i="62"/>
  <c r="R17" i="62"/>
  <c r="R22" i="62"/>
  <c r="S19" i="62"/>
  <c r="Q17" i="62"/>
  <c r="R21" i="62"/>
  <c r="S18" i="62"/>
  <c r="Q21" i="62"/>
  <c r="R18" i="62"/>
  <c r="M29" i="62"/>
  <c r="O27" i="62"/>
  <c r="N26" i="62"/>
  <c r="M25" i="62"/>
  <c r="O28" i="62"/>
  <c r="N27" i="62"/>
  <c r="M26" i="62"/>
  <c r="O24" i="62"/>
  <c r="N28" i="62"/>
  <c r="O25" i="62"/>
  <c r="M28" i="62"/>
  <c r="N25" i="62"/>
  <c r="O29" i="62"/>
  <c r="M27" i="62"/>
  <c r="N24" i="62"/>
  <c r="M24" i="62"/>
  <c r="N29" i="62"/>
  <c r="O26" i="62"/>
  <c r="A12" i="70"/>
  <c r="C10" i="70"/>
  <c r="B9" i="70"/>
  <c r="A8" i="70"/>
  <c r="C11" i="70"/>
  <c r="B10" i="70"/>
  <c r="A9" i="70"/>
  <c r="C7" i="70"/>
  <c r="B11" i="70"/>
  <c r="C8" i="70"/>
  <c r="A11" i="70"/>
  <c r="B8" i="70"/>
  <c r="C12" i="70"/>
  <c r="A10" i="70"/>
  <c r="B7" i="70"/>
  <c r="C9" i="70"/>
  <c r="A7" i="70"/>
  <c r="B12" i="70"/>
  <c r="W38" i="70"/>
  <c r="V37" i="70"/>
  <c r="X35" i="70"/>
  <c r="W34" i="70"/>
  <c r="V33" i="70"/>
  <c r="V38" i="70"/>
  <c r="X36" i="70"/>
  <c r="W35" i="70"/>
  <c r="V34" i="70"/>
  <c r="X37" i="70"/>
  <c r="W36" i="70"/>
  <c r="V35" i="70"/>
  <c r="X33" i="70"/>
  <c r="X34" i="70"/>
  <c r="X38" i="70"/>
  <c r="W33" i="70"/>
  <c r="W37" i="70"/>
  <c r="V36" i="70"/>
  <c r="W7" i="57"/>
  <c r="V6" i="57"/>
  <c r="U5" i="57"/>
  <c r="V7" i="57"/>
  <c r="U6" i="57"/>
  <c r="U7" i="57"/>
  <c r="W5" i="57"/>
  <c r="W6" i="57"/>
  <c r="V5" i="57"/>
  <c r="W13" i="57"/>
  <c r="V12" i="57"/>
  <c r="U11" i="57"/>
  <c r="V13" i="57"/>
  <c r="U12" i="57"/>
  <c r="U13" i="57"/>
  <c r="W11" i="57"/>
  <c r="V11" i="57"/>
  <c r="W12" i="57"/>
  <c r="G54" i="58"/>
  <c r="F53" i="58"/>
  <c r="E52" i="58"/>
  <c r="G55" i="58"/>
  <c r="F54" i="58"/>
  <c r="E53" i="58"/>
  <c r="F55" i="58"/>
  <c r="E54" i="58"/>
  <c r="G52" i="58"/>
  <c r="G53" i="58"/>
  <c r="F52" i="58"/>
  <c r="E55" i="58"/>
  <c r="U6" i="71"/>
  <c r="U5" i="71"/>
  <c r="U4" i="71"/>
  <c r="U3" i="71"/>
  <c r="X6" i="71"/>
  <c r="X5" i="71"/>
  <c r="X4" i="71"/>
  <c r="X3" i="71"/>
  <c r="W6" i="71"/>
  <c r="W5" i="71"/>
  <c r="W4" i="71"/>
  <c r="W3" i="71"/>
  <c r="V5" i="71"/>
  <c r="V4" i="71"/>
  <c r="V3" i="71"/>
  <c r="V6" i="71"/>
  <c r="U13" i="71"/>
  <c r="U12" i="71"/>
  <c r="U11" i="71"/>
  <c r="U10" i="71"/>
  <c r="X13" i="71"/>
  <c r="X12" i="71"/>
  <c r="X11" i="71"/>
  <c r="X10" i="71"/>
  <c r="W13" i="71"/>
  <c r="W12" i="71"/>
  <c r="W11" i="71"/>
  <c r="W10" i="71"/>
  <c r="V11" i="71"/>
  <c r="V10" i="71"/>
  <c r="V13" i="71"/>
  <c r="V12" i="71"/>
  <c r="K6" i="72"/>
  <c r="K5" i="72"/>
  <c r="K4" i="72"/>
  <c r="K3" i="72"/>
  <c r="N6" i="72"/>
  <c r="N5" i="72"/>
  <c r="N4" i="72"/>
  <c r="N3" i="72"/>
  <c r="M6" i="72"/>
  <c r="M5" i="72"/>
  <c r="M4" i="72"/>
  <c r="M3" i="72"/>
  <c r="L5" i="72"/>
  <c r="L4" i="72"/>
  <c r="L3" i="72"/>
  <c r="L6" i="72"/>
  <c r="K20" i="72"/>
  <c r="K19" i="72"/>
  <c r="K18" i="72"/>
  <c r="K17" i="72"/>
  <c r="N20" i="72"/>
  <c r="N19" i="72"/>
  <c r="N18" i="72"/>
  <c r="N17" i="72"/>
  <c r="M20" i="72"/>
  <c r="M19" i="72"/>
  <c r="M18" i="72"/>
  <c r="M17" i="72"/>
  <c r="L19" i="72"/>
  <c r="L18" i="72"/>
  <c r="L17" i="72"/>
  <c r="L20" i="72"/>
  <c r="G11" i="48"/>
  <c r="F10" i="48"/>
  <c r="E9" i="48"/>
  <c r="F11" i="48"/>
  <c r="E10" i="48"/>
  <c r="E11" i="48"/>
  <c r="G9" i="48"/>
  <c r="G10" i="48"/>
  <c r="F9" i="48"/>
  <c r="W36" i="51"/>
  <c r="W32" i="51"/>
  <c r="W28" i="51"/>
  <c r="W35" i="51"/>
  <c r="W31" i="51"/>
  <c r="W34" i="51"/>
  <c r="W30" i="51"/>
  <c r="W33" i="51"/>
  <c r="W29" i="51"/>
  <c r="T68" i="51"/>
  <c r="P68" i="51"/>
  <c r="U67" i="51"/>
  <c r="Q67" i="51"/>
  <c r="M67" i="51"/>
  <c r="R66" i="51"/>
  <c r="N66" i="51"/>
  <c r="S65" i="51"/>
  <c r="O65" i="51"/>
  <c r="T64" i="51"/>
  <c r="P64" i="51"/>
  <c r="U63" i="51"/>
  <c r="Q63" i="51"/>
  <c r="M63" i="51"/>
  <c r="R62" i="51"/>
  <c r="N62" i="51"/>
  <c r="S61" i="51"/>
  <c r="O61" i="51"/>
  <c r="T60" i="51"/>
  <c r="P60" i="51"/>
  <c r="U59" i="51"/>
  <c r="Q59" i="51"/>
  <c r="M59" i="51"/>
  <c r="S68" i="51"/>
  <c r="O68" i="51"/>
  <c r="T67" i="51"/>
  <c r="P67" i="51"/>
  <c r="U66" i="51"/>
  <c r="Q66" i="51"/>
  <c r="M66" i="51"/>
  <c r="R65" i="51"/>
  <c r="N65" i="51"/>
  <c r="S64" i="51"/>
  <c r="O64" i="51"/>
  <c r="T63" i="51"/>
  <c r="P63" i="51"/>
  <c r="U62" i="51"/>
  <c r="Q62" i="51"/>
  <c r="M62" i="51"/>
  <c r="R61" i="51"/>
  <c r="N61" i="51"/>
  <c r="S60" i="51"/>
  <c r="O60" i="51"/>
  <c r="T59" i="51"/>
  <c r="P59" i="51"/>
  <c r="R68" i="51"/>
  <c r="N68" i="51"/>
  <c r="S67" i="51"/>
  <c r="O67" i="51"/>
  <c r="T66" i="51"/>
  <c r="P66" i="51"/>
  <c r="U65" i="51"/>
  <c r="Q65" i="51"/>
  <c r="M65" i="51"/>
  <c r="R64" i="51"/>
  <c r="N64" i="51"/>
  <c r="S63" i="51"/>
  <c r="O63" i="51"/>
  <c r="T62" i="51"/>
  <c r="P62" i="51"/>
  <c r="U61" i="51"/>
  <c r="Q61" i="51"/>
  <c r="M61" i="51"/>
  <c r="R60" i="51"/>
  <c r="N60" i="51"/>
  <c r="S59" i="51"/>
  <c r="O59" i="51"/>
  <c r="M68" i="51"/>
  <c r="O66" i="51"/>
  <c r="Q64" i="51"/>
  <c r="S62" i="51"/>
  <c r="U60" i="51"/>
  <c r="N59" i="51"/>
  <c r="R67" i="51"/>
  <c r="T65" i="51"/>
  <c r="M64" i="51"/>
  <c r="O62" i="51"/>
  <c r="Q60" i="51"/>
  <c r="U68" i="51"/>
  <c r="N67" i="51"/>
  <c r="P65" i="51"/>
  <c r="R63" i="51"/>
  <c r="T61" i="51"/>
  <c r="M60" i="51"/>
  <c r="N63" i="51"/>
  <c r="U64" i="51"/>
  <c r="Q68" i="51"/>
  <c r="P61" i="51"/>
  <c r="S66" i="51"/>
  <c r="R59" i="51"/>
  <c r="T26" i="70"/>
  <c r="S26" i="70"/>
  <c r="R26" i="70"/>
  <c r="R38" i="70"/>
  <c r="T36" i="70"/>
  <c r="S35" i="70"/>
  <c r="R34" i="70"/>
  <c r="T37" i="70"/>
  <c r="S36" i="70"/>
  <c r="R35" i="70"/>
  <c r="T33" i="70"/>
  <c r="T38" i="70"/>
  <c r="S37" i="70"/>
  <c r="R36" i="70"/>
  <c r="T34" i="70"/>
  <c r="S33" i="70"/>
  <c r="T35" i="70"/>
  <c r="S34" i="70"/>
  <c r="S38" i="70"/>
  <c r="R33" i="70"/>
  <c r="R37" i="70"/>
  <c r="M41" i="70"/>
  <c r="M39" i="70"/>
  <c r="L41" i="70"/>
  <c r="L39" i="70"/>
  <c r="M40" i="70"/>
  <c r="M38" i="70"/>
  <c r="L40" i="70"/>
  <c r="L38" i="70"/>
  <c r="I7" i="49"/>
  <c r="I6" i="49"/>
  <c r="I5" i="49"/>
  <c r="I4" i="49"/>
  <c r="H7" i="49"/>
  <c r="H6" i="49"/>
  <c r="H5" i="49"/>
  <c r="H4" i="49"/>
  <c r="G7" i="49"/>
  <c r="G6" i="49"/>
  <c r="G5" i="49"/>
  <c r="G4" i="49"/>
  <c r="F7" i="49"/>
  <c r="F6" i="49"/>
  <c r="F5" i="49"/>
  <c r="F4" i="49"/>
  <c r="X21" i="58"/>
  <c r="Y20" i="58"/>
  <c r="U20" i="58"/>
  <c r="V19" i="58"/>
  <c r="W18" i="58"/>
  <c r="X17" i="58"/>
  <c r="W21" i="58"/>
  <c r="X20" i="58"/>
  <c r="Y19" i="58"/>
  <c r="U19" i="58"/>
  <c r="V18" i="58"/>
  <c r="W17" i="58"/>
  <c r="V21" i="58"/>
  <c r="W20" i="58"/>
  <c r="X19" i="58"/>
  <c r="Y18" i="58"/>
  <c r="U18" i="58"/>
  <c r="V17" i="58"/>
  <c r="Y21" i="58"/>
  <c r="X18" i="58"/>
  <c r="U21" i="58"/>
  <c r="Y17" i="58"/>
  <c r="V20" i="58"/>
  <c r="U17" i="58"/>
  <c r="W19" i="58"/>
  <c r="L56" i="58"/>
  <c r="L55" i="58"/>
  <c r="L54" i="58"/>
  <c r="L53" i="58"/>
  <c r="L52" i="58"/>
  <c r="K56" i="58"/>
  <c r="K55" i="58"/>
  <c r="K54" i="58"/>
  <c r="K53" i="58"/>
  <c r="K52" i="58"/>
  <c r="J56" i="58"/>
  <c r="J55" i="58"/>
  <c r="J54" i="58"/>
  <c r="J53" i="58"/>
  <c r="J52" i="58"/>
  <c r="I54" i="58"/>
  <c r="I53" i="58"/>
  <c r="I56" i="58"/>
  <c r="I52" i="58"/>
  <c r="I55" i="58"/>
  <c r="V61" i="58"/>
  <c r="V60" i="58"/>
  <c r="V59" i="58"/>
  <c r="V58" i="58"/>
  <c r="U61" i="58"/>
  <c r="U60" i="58"/>
  <c r="U59" i="58"/>
  <c r="U58" i="58"/>
  <c r="T61" i="58"/>
  <c r="T60" i="58"/>
  <c r="T59" i="58"/>
  <c r="T58" i="58"/>
  <c r="S60" i="58"/>
  <c r="S59" i="58"/>
  <c r="S58" i="58"/>
  <c r="S61" i="58"/>
  <c r="AC6" i="71"/>
  <c r="AC5" i="71"/>
  <c r="AC4" i="71"/>
  <c r="AC3" i="71"/>
  <c r="AB6" i="71"/>
  <c r="AB5" i="71"/>
  <c r="AB4" i="71"/>
  <c r="AB3" i="71"/>
  <c r="AA6" i="71"/>
  <c r="AA5" i="71"/>
  <c r="AA4" i="71"/>
  <c r="AA3" i="71"/>
  <c r="Z5" i="71"/>
  <c r="Z4" i="71"/>
  <c r="Z3" i="71"/>
  <c r="Z6" i="71"/>
  <c r="I19" i="71"/>
  <c r="I18" i="71"/>
  <c r="I17" i="71"/>
  <c r="I16" i="71"/>
  <c r="I15" i="71"/>
  <c r="I14" i="71"/>
  <c r="I13" i="71"/>
  <c r="H19" i="71"/>
  <c r="H18" i="71"/>
  <c r="H17" i="71"/>
  <c r="H16" i="71"/>
  <c r="H15" i="71"/>
  <c r="H14" i="71"/>
  <c r="H13" i="71"/>
  <c r="G19" i="71"/>
  <c r="G18" i="71"/>
  <c r="G17" i="71"/>
  <c r="G16" i="71"/>
  <c r="G15" i="71"/>
  <c r="G14" i="71"/>
  <c r="G13" i="71"/>
  <c r="F18" i="71"/>
  <c r="F14" i="71"/>
  <c r="F17" i="71"/>
  <c r="F13" i="71"/>
  <c r="F16" i="71"/>
  <c r="F15" i="71"/>
  <c r="F19" i="71"/>
  <c r="S6" i="72"/>
  <c r="S5" i="72"/>
  <c r="S4" i="72"/>
  <c r="S3" i="72"/>
  <c r="R6" i="72"/>
  <c r="R5" i="72"/>
  <c r="R4" i="72"/>
  <c r="R3" i="72"/>
  <c r="Q6" i="72"/>
  <c r="Q5" i="72"/>
  <c r="Q4" i="72"/>
  <c r="Q3" i="72"/>
  <c r="P5" i="72"/>
  <c r="P4" i="72"/>
  <c r="P3" i="72"/>
  <c r="P6" i="72"/>
  <c r="F15" i="47"/>
  <c r="F14" i="47"/>
  <c r="F13" i="47"/>
  <c r="DV28" i="55"/>
  <c r="DR28" i="55"/>
  <c r="DW27" i="55"/>
  <c r="DS27" i="55"/>
  <c r="DX26" i="55"/>
  <c r="DT26" i="55"/>
  <c r="DY25" i="55"/>
  <c r="DU25" i="55"/>
  <c r="DQ25" i="55"/>
  <c r="DV24" i="55"/>
  <c r="DR24" i="55"/>
  <c r="DW23" i="55"/>
  <c r="DS23" i="55"/>
  <c r="DX22" i="55"/>
  <c r="DT22" i="55"/>
  <c r="DY21" i="55"/>
  <c r="DU21" i="55"/>
  <c r="DQ21" i="55"/>
  <c r="DV20" i="55"/>
  <c r="DR20" i="55"/>
  <c r="DW19" i="55"/>
  <c r="DS19" i="55"/>
  <c r="DY28" i="55"/>
  <c r="DU28" i="55"/>
  <c r="DQ28" i="55"/>
  <c r="DV27" i="55"/>
  <c r="DR27" i="55"/>
  <c r="DW26" i="55"/>
  <c r="DS26" i="55"/>
  <c r="DX25" i="55"/>
  <c r="DT25" i="55"/>
  <c r="DY24" i="55"/>
  <c r="DU24" i="55"/>
  <c r="DQ24" i="55"/>
  <c r="DV23" i="55"/>
  <c r="DR23" i="55"/>
  <c r="DW22" i="55"/>
  <c r="DS22" i="55"/>
  <c r="DX21" i="55"/>
  <c r="DT21" i="55"/>
  <c r="DY20" i="55"/>
  <c r="DU20" i="55"/>
  <c r="DQ20" i="55"/>
  <c r="DV19" i="55"/>
  <c r="DR19" i="55"/>
  <c r="DX28" i="55"/>
  <c r="DT28" i="55"/>
  <c r="DY27" i="55"/>
  <c r="DU27" i="55"/>
  <c r="DQ27" i="55"/>
  <c r="DV26" i="55"/>
  <c r="DR26" i="55"/>
  <c r="DW25" i="55"/>
  <c r="DS25" i="55"/>
  <c r="DX24" i="55"/>
  <c r="DT24" i="55"/>
  <c r="DY23" i="55"/>
  <c r="DU23" i="55"/>
  <c r="DQ23" i="55"/>
  <c r="DV22" i="55"/>
  <c r="DR22" i="55"/>
  <c r="DW21" i="55"/>
  <c r="DS21" i="55"/>
  <c r="DX20" i="55"/>
  <c r="DT20" i="55"/>
  <c r="DY19" i="55"/>
  <c r="DU19" i="55"/>
  <c r="DQ19" i="55"/>
  <c r="DW28" i="55"/>
  <c r="DY26" i="55"/>
  <c r="DR25" i="55"/>
  <c r="DT23" i="55"/>
  <c r="DV21" i="55"/>
  <c r="DX19" i="55"/>
  <c r="DS28" i="55"/>
  <c r="DU26" i="55"/>
  <c r="DW24" i="55"/>
  <c r="DY22" i="55"/>
  <c r="DR21" i="55"/>
  <c r="DT19" i="55"/>
  <c r="DX27" i="55"/>
  <c r="DQ26" i="55"/>
  <c r="DS24" i="55"/>
  <c r="DU22" i="55"/>
  <c r="DW20" i="55"/>
  <c r="DQ22" i="55"/>
  <c r="DT27" i="55"/>
  <c r="DS20" i="55"/>
  <c r="DV25" i="55"/>
  <c r="DX23" i="55"/>
  <c r="BZ28" i="55"/>
  <c r="BV28" i="55"/>
  <c r="CA27" i="55"/>
  <c r="BW27" i="55"/>
  <c r="CB26" i="55"/>
  <c r="BX26" i="55"/>
  <c r="CC25" i="55"/>
  <c r="BY25" i="55"/>
  <c r="BU25" i="55"/>
  <c r="BZ24" i="55"/>
  <c r="BV24" i="55"/>
  <c r="CA23" i="55"/>
  <c r="BW23" i="55"/>
  <c r="CB22" i="55"/>
  <c r="BX22" i="55"/>
  <c r="CC21" i="55"/>
  <c r="BY21" i="55"/>
  <c r="BU21" i="55"/>
  <c r="BZ20" i="55"/>
  <c r="BV20" i="55"/>
  <c r="CA19" i="55"/>
  <c r="BW19" i="55"/>
  <c r="CC28" i="55"/>
  <c r="BY28" i="55"/>
  <c r="BU28" i="55"/>
  <c r="BZ27" i="55"/>
  <c r="BV27" i="55"/>
  <c r="CA26" i="55"/>
  <c r="BW26" i="55"/>
  <c r="CB25" i="55"/>
  <c r="BX25" i="55"/>
  <c r="CC24" i="55"/>
  <c r="BY24" i="55"/>
  <c r="BU24" i="55"/>
  <c r="BZ23" i="55"/>
  <c r="BV23" i="55"/>
  <c r="CA22" i="55"/>
  <c r="BW22" i="55"/>
  <c r="CB21" i="55"/>
  <c r="BX21" i="55"/>
  <c r="CC20" i="55"/>
  <c r="BY20" i="55"/>
  <c r="BU20" i="55"/>
  <c r="BZ19" i="55"/>
  <c r="BV19" i="55"/>
  <c r="CB28" i="55"/>
  <c r="BX28" i="55"/>
  <c r="CC27" i="55"/>
  <c r="BY27" i="55"/>
  <c r="BU27" i="55"/>
  <c r="BZ26" i="55"/>
  <c r="BV26" i="55"/>
  <c r="CA25" i="55"/>
  <c r="BW25" i="55"/>
  <c r="CB24" i="55"/>
  <c r="BX24" i="55"/>
  <c r="CC23" i="55"/>
  <c r="BY23" i="55"/>
  <c r="BU23" i="55"/>
  <c r="BZ22" i="55"/>
  <c r="BV22" i="55"/>
  <c r="CA21" i="55"/>
  <c r="BW21" i="55"/>
  <c r="CB20" i="55"/>
  <c r="BX20" i="55"/>
  <c r="CC19" i="55"/>
  <c r="BY19" i="55"/>
  <c r="BU19" i="55"/>
  <c r="BW28" i="55"/>
  <c r="BY26" i="55"/>
  <c r="CA24" i="55"/>
  <c r="CC22" i="55"/>
  <c r="BV21" i="55"/>
  <c r="BX19" i="55"/>
  <c r="CB27" i="55"/>
  <c r="BU26" i="55"/>
  <c r="BW24" i="55"/>
  <c r="BY22" i="55"/>
  <c r="CA20" i="55"/>
  <c r="BX27" i="55"/>
  <c r="BZ25" i="55"/>
  <c r="CB23" i="55"/>
  <c r="BU22" i="55"/>
  <c r="BW20" i="55"/>
  <c r="CC26" i="55"/>
  <c r="CB19" i="55"/>
  <c r="BV25" i="55"/>
  <c r="BX23" i="55"/>
  <c r="CA28" i="55"/>
  <c r="BZ21" i="55"/>
  <c r="AD28" i="55"/>
  <c r="Z28" i="55"/>
  <c r="AE27" i="55"/>
  <c r="AA27" i="55"/>
  <c r="AF26" i="55"/>
  <c r="AB26" i="55"/>
  <c r="AG25" i="55"/>
  <c r="AC25" i="55"/>
  <c r="Y25" i="55"/>
  <c r="AD24" i="55"/>
  <c r="Z24" i="55"/>
  <c r="AE23" i="55"/>
  <c r="AA23" i="55"/>
  <c r="AF22" i="55"/>
  <c r="AB22" i="55"/>
  <c r="AG21" i="55"/>
  <c r="AC21" i="55"/>
  <c r="Y21" i="55"/>
  <c r="AD20" i="55"/>
  <c r="Z20" i="55"/>
  <c r="AE19" i="55"/>
  <c r="AA19" i="55"/>
  <c r="AG28" i="55"/>
  <c r="AC28" i="55"/>
  <c r="Y28" i="55"/>
  <c r="AD27" i="55"/>
  <c r="Z27" i="55"/>
  <c r="AE26" i="55"/>
  <c r="AA26" i="55"/>
  <c r="AF25" i="55"/>
  <c r="AB25" i="55"/>
  <c r="AG24" i="55"/>
  <c r="AC24" i="55"/>
  <c r="Y24" i="55"/>
  <c r="AD23" i="55"/>
  <c r="Z23" i="55"/>
  <c r="AE22" i="55"/>
  <c r="AA22" i="55"/>
  <c r="AF21" i="55"/>
  <c r="AB21" i="55"/>
  <c r="AG20" i="55"/>
  <c r="AC20" i="55"/>
  <c r="Y20" i="55"/>
  <c r="AD19" i="55"/>
  <c r="Z19" i="55"/>
  <c r="AF28" i="55"/>
  <c r="AB28" i="55"/>
  <c r="AG27" i="55"/>
  <c r="AC27" i="55"/>
  <c r="Y27" i="55"/>
  <c r="AD26" i="55"/>
  <c r="Z26" i="55"/>
  <c r="AE25" i="55"/>
  <c r="AA25" i="55"/>
  <c r="AF24" i="55"/>
  <c r="AB24" i="55"/>
  <c r="AG23" i="55"/>
  <c r="AC23" i="55"/>
  <c r="Y23" i="55"/>
  <c r="AD22" i="55"/>
  <c r="Z22" i="55"/>
  <c r="AE21" i="55"/>
  <c r="AA21" i="55"/>
  <c r="AF20" i="55"/>
  <c r="AB20" i="55"/>
  <c r="AG19" i="55"/>
  <c r="AC19" i="55"/>
  <c r="Y19" i="55"/>
  <c r="AF27" i="55"/>
  <c r="Y26" i="55"/>
  <c r="AA24" i="55"/>
  <c r="AC22" i="55"/>
  <c r="AE20" i="55"/>
  <c r="AB27" i="55"/>
  <c r="AD25" i="55"/>
  <c r="AF23" i="55"/>
  <c r="Y22" i="55"/>
  <c r="AA20" i="55"/>
  <c r="AE28" i="55"/>
  <c r="AG26" i="55"/>
  <c r="Z25" i="55"/>
  <c r="AB23" i="55"/>
  <c r="AD21" i="55"/>
  <c r="AF19" i="55"/>
  <c r="AE24" i="55"/>
  <c r="AG22" i="55"/>
  <c r="AA28" i="55"/>
  <c r="Z21" i="55"/>
  <c r="AC26" i="55"/>
  <c r="AB19" i="55"/>
  <c r="BQ28" i="55"/>
  <c r="BM28" i="55"/>
  <c r="BI28" i="55"/>
  <c r="BN27" i="55"/>
  <c r="BJ27" i="55"/>
  <c r="BO26" i="55"/>
  <c r="BK26" i="55"/>
  <c r="BP25" i="55"/>
  <c r="BL25" i="55"/>
  <c r="BQ24" i="55"/>
  <c r="BM24" i="55"/>
  <c r="BI24" i="55"/>
  <c r="BN23" i="55"/>
  <c r="BJ23" i="55"/>
  <c r="BO22" i="55"/>
  <c r="BK22" i="55"/>
  <c r="BP21" i="55"/>
  <c r="BL21" i="55"/>
  <c r="BQ20" i="55"/>
  <c r="BM20" i="55"/>
  <c r="BI20" i="55"/>
  <c r="BN19" i="55"/>
  <c r="BJ19" i="55"/>
  <c r="BP28" i="55"/>
  <c r="BL28" i="55"/>
  <c r="BQ27" i="55"/>
  <c r="BM27" i="55"/>
  <c r="BI27" i="55"/>
  <c r="BN26" i="55"/>
  <c r="BJ26" i="55"/>
  <c r="BO25" i="55"/>
  <c r="BK25" i="55"/>
  <c r="BP24" i="55"/>
  <c r="BL24" i="55"/>
  <c r="BQ23" i="55"/>
  <c r="BM23" i="55"/>
  <c r="BI23" i="55"/>
  <c r="BN22" i="55"/>
  <c r="BJ22" i="55"/>
  <c r="BO21" i="55"/>
  <c r="BK21" i="55"/>
  <c r="BP20" i="55"/>
  <c r="BL20" i="55"/>
  <c r="BQ19" i="55"/>
  <c r="BM19" i="55"/>
  <c r="BI19" i="55"/>
  <c r="BO28" i="55"/>
  <c r="BK28" i="55"/>
  <c r="BP27" i="55"/>
  <c r="BL27" i="55"/>
  <c r="BQ26" i="55"/>
  <c r="BM26" i="55"/>
  <c r="BI26" i="55"/>
  <c r="BN25" i="55"/>
  <c r="BJ25" i="55"/>
  <c r="BO24" i="55"/>
  <c r="BK24" i="55"/>
  <c r="BP23" i="55"/>
  <c r="BL23" i="55"/>
  <c r="BQ22" i="55"/>
  <c r="BM22" i="55"/>
  <c r="BI22" i="55"/>
  <c r="BN21" i="55"/>
  <c r="BJ21" i="55"/>
  <c r="BO20" i="55"/>
  <c r="BK20" i="55"/>
  <c r="BP19" i="55"/>
  <c r="BL19" i="55"/>
  <c r="BO27" i="55"/>
  <c r="BQ25" i="55"/>
  <c r="BJ24" i="55"/>
  <c r="BL22" i="55"/>
  <c r="BN20" i="55"/>
  <c r="BK27" i="55"/>
  <c r="BM25" i="55"/>
  <c r="BO23" i="55"/>
  <c r="BQ21" i="55"/>
  <c r="BJ20" i="55"/>
  <c r="BN28" i="55"/>
  <c r="BP26" i="55"/>
  <c r="BI25" i="55"/>
  <c r="BK23" i="55"/>
  <c r="BM21" i="55"/>
  <c r="BO19" i="55"/>
  <c r="BP22" i="55"/>
  <c r="BJ28" i="55"/>
  <c r="BI21" i="55"/>
  <c r="BL26" i="55"/>
  <c r="BK19" i="55"/>
  <c r="BN24" i="55"/>
  <c r="DM28" i="55"/>
  <c r="DI28" i="55"/>
  <c r="DE28" i="55"/>
  <c r="DJ27" i="55"/>
  <c r="DF27" i="55"/>
  <c r="DK26" i="55"/>
  <c r="DG26" i="55"/>
  <c r="DL25" i="55"/>
  <c r="DH25" i="55"/>
  <c r="DM24" i="55"/>
  <c r="DI24" i="55"/>
  <c r="DE24" i="55"/>
  <c r="DJ23" i="55"/>
  <c r="DF23" i="55"/>
  <c r="DK22" i="55"/>
  <c r="DG22" i="55"/>
  <c r="DL21" i="55"/>
  <c r="DH21" i="55"/>
  <c r="DM20" i="55"/>
  <c r="DI20" i="55"/>
  <c r="DE20" i="55"/>
  <c r="DJ19" i="55"/>
  <c r="DF19" i="55"/>
  <c r="DL28" i="55"/>
  <c r="DH28" i="55"/>
  <c r="DM27" i="55"/>
  <c r="DI27" i="55"/>
  <c r="DE27" i="55"/>
  <c r="DJ26" i="55"/>
  <c r="DF26" i="55"/>
  <c r="DK25" i="55"/>
  <c r="DG25" i="55"/>
  <c r="DL24" i="55"/>
  <c r="DH24" i="55"/>
  <c r="DM23" i="55"/>
  <c r="DI23" i="55"/>
  <c r="DE23" i="55"/>
  <c r="DJ22" i="55"/>
  <c r="DF22" i="55"/>
  <c r="DK21" i="55"/>
  <c r="DG21" i="55"/>
  <c r="DL20" i="55"/>
  <c r="DH20" i="55"/>
  <c r="DM19" i="55"/>
  <c r="DI19" i="55"/>
  <c r="DE19" i="55"/>
  <c r="DK28" i="55"/>
  <c r="DG28" i="55"/>
  <c r="DL27" i="55"/>
  <c r="DH27" i="55"/>
  <c r="DM26" i="55"/>
  <c r="DI26" i="55"/>
  <c r="DE26" i="55"/>
  <c r="DJ25" i="55"/>
  <c r="DF25" i="55"/>
  <c r="DK24" i="55"/>
  <c r="DG24" i="55"/>
  <c r="DL23" i="55"/>
  <c r="DH23" i="55"/>
  <c r="DM22" i="55"/>
  <c r="DI22" i="55"/>
  <c r="DE22" i="55"/>
  <c r="DJ21" i="55"/>
  <c r="DF21" i="55"/>
  <c r="DK20" i="55"/>
  <c r="DG20" i="55"/>
  <c r="DL19" i="55"/>
  <c r="DH19" i="55"/>
  <c r="DF28" i="55"/>
  <c r="DH26" i="55"/>
  <c r="DJ24" i="55"/>
  <c r="DL22" i="55"/>
  <c r="DE21" i="55"/>
  <c r="DG19" i="55"/>
  <c r="DK27" i="55"/>
  <c r="DM25" i="55"/>
  <c r="DF24" i="55"/>
  <c r="DH22" i="55"/>
  <c r="DJ20" i="55"/>
  <c r="DG27" i="55"/>
  <c r="DI25" i="55"/>
  <c r="DK23" i="55"/>
  <c r="DM21" i="55"/>
  <c r="DF20" i="55"/>
  <c r="DE25" i="55"/>
  <c r="DG23" i="55"/>
  <c r="DJ28" i="55"/>
  <c r="DI21" i="55"/>
  <c r="DL26" i="55"/>
  <c r="DK19" i="55"/>
  <c r="FF28" i="55"/>
  <c r="FB28" i="55"/>
  <c r="FG27" i="55"/>
  <c r="FC27" i="55"/>
  <c r="FH26" i="55"/>
  <c r="FD26" i="55"/>
  <c r="FI25" i="55"/>
  <c r="FE25" i="55"/>
  <c r="FA25" i="55"/>
  <c r="FF24" i="55"/>
  <c r="FB24" i="55"/>
  <c r="FG23" i="55"/>
  <c r="FC23" i="55"/>
  <c r="FH22" i="55"/>
  <c r="FD22" i="55"/>
  <c r="FI21" i="55"/>
  <c r="FE21" i="55"/>
  <c r="FA21" i="55"/>
  <c r="FF20" i="55"/>
  <c r="FB20" i="55"/>
  <c r="FG19" i="55"/>
  <c r="FC19" i="55"/>
  <c r="FI28" i="55"/>
  <c r="FE28" i="55"/>
  <c r="FA28" i="55"/>
  <c r="FF27" i="55"/>
  <c r="FB27" i="55"/>
  <c r="FG26" i="55"/>
  <c r="FC26" i="55"/>
  <c r="FH25" i="55"/>
  <c r="FD25" i="55"/>
  <c r="FI24" i="55"/>
  <c r="FE24" i="55"/>
  <c r="FA24" i="55"/>
  <c r="FF23" i="55"/>
  <c r="FB23" i="55"/>
  <c r="FG22" i="55"/>
  <c r="FC22" i="55"/>
  <c r="FH21" i="55"/>
  <c r="FD21" i="55"/>
  <c r="FI20" i="55"/>
  <c r="FE20" i="55"/>
  <c r="FA20" i="55"/>
  <c r="FF19" i="55"/>
  <c r="FB19" i="55"/>
  <c r="FH28" i="55"/>
  <c r="FD28" i="55"/>
  <c r="FI27" i="55"/>
  <c r="FE27" i="55"/>
  <c r="FA27" i="55"/>
  <c r="FF26" i="55"/>
  <c r="FB26" i="55"/>
  <c r="FG25" i="55"/>
  <c r="FC25" i="55"/>
  <c r="FH24" i="55"/>
  <c r="FD24" i="55"/>
  <c r="FI23" i="55"/>
  <c r="FE23" i="55"/>
  <c r="FA23" i="55"/>
  <c r="FF22" i="55"/>
  <c r="FB22" i="55"/>
  <c r="FG21" i="55"/>
  <c r="FC21" i="55"/>
  <c r="FH20" i="55"/>
  <c r="FD20" i="55"/>
  <c r="FI19" i="55"/>
  <c r="FE19" i="55"/>
  <c r="FA19" i="55"/>
  <c r="FG28" i="55"/>
  <c r="FI26" i="55"/>
  <c r="FB25" i="55"/>
  <c r="FD23" i="55"/>
  <c r="FF21" i="55"/>
  <c r="FH19" i="55"/>
  <c r="FC28" i="55"/>
  <c r="FE26" i="55"/>
  <c r="FG24" i="55"/>
  <c r="FI22" i="55"/>
  <c r="FB21" i="55"/>
  <c r="FD19" i="55"/>
  <c r="FH27" i="55"/>
  <c r="FA26" i="55"/>
  <c r="FC24" i="55"/>
  <c r="FE22" i="55"/>
  <c r="FG20" i="55"/>
  <c r="FD27" i="55"/>
  <c r="FC20" i="55"/>
  <c r="FF25" i="55"/>
  <c r="FH23" i="55"/>
  <c r="FA22" i="55"/>
  <c r="BD28" i="55"/>
  <c r="AZ28" i="55"/>
  <c r="BE27" i="55"/>
  <c r="BA27" i="55"/>
  <c r="AW27" i="55"/>
  <c r="BB26" i="55"/>
  <c r="AX26" i="55"/>
  <c r="BC25" i="55"/>
  <c r="AY25" i="55"/>
  <c r="BD24" i="55"/>
  <c r="AZ24" i="55"/>
  <c r="BE23" i="55"/>
  <c r="BA23" i="55"/>
  <c r="AW23" i="55"/>
  <c r="BB22" i="55"/>
  <c r="AX22" i="55"/>
  <c r="BC21" i="55"/>
  <c r="AY21" i="55"/>
  <c r="BD20" i="55"/>
  <c r="AZ20" i="55"/>
  <c r="BE19" i="55"/>
  <c r="BA19" i="55"/>
  <c r="AW19" i="55"/>
  <c r="BC28" i="55"/>
  <c r="AY28" i="55"/>
  <c r="BD27" i="55"/>
  <c r="AZ27" i="55"/>
  <c r="BE26" i="55"/>
  <c r="BA26" i="55"/>
  <c r="AW26" i="55"/>
  <c r="BB25" i="55"/>
  <c r="AX25" i="55"/>
  <c r="BC24" i="55"/>
  <c r="AY24" i="55"/>
  <c r="BD23" i="55"/>
  <c r="AZ23" i="55"/>
  <c r="BE22" i="55"/>
  <c r="BA22" i="55"/>
  <c r="AW22" i="55"/>
  <c r="BB21" i="55"/>
  <c r="AX21" i="55"/>
  <c r="BC20" i="55"/>
  <c r="AY20" i="55"/>
  <c r="BD19" i="55"/>
  <c r="AZ19" i="55"/>
  <c r="BB28" i="55"/>
  <c r="AX28" i="55"/>
  <c r="BC27" i="55"/>
  <c r="AY27" i="55"/>
  <c r="BD26" i="55"/>
  <c r="AZ26" i="55"/>
  <c r="BE25" i="55"/>
  <c r="BA25" i="55"/>
  <c r="AW25" i="55"/>
  <c r="BB24" i="55"/>
  <c r="AX24" i="55"/>
  <c r="BC23" i="55"/>
  <c r="AY23" i="55"/>
  <c r="BD22" i="55"/>
  <c r="AZ22" i="55"/>
  <c r="BE21" i="55"/>
  <c r="BA21" i="55"/>
  <c r="AW21" i="55"/>
  <c r="BB20" i="55"/>
  <c r="AX20" i="55"/>
  <c r="BC19" i="55"/>
  <c r="AY19" i="55"/>
  <c r="BE28" i="55"/>
  <c r="AX27" i="55"/>
  <c r="AZ25" i="55"/>
  <c r="BB23" i="55"/>
  <c r="BD21" i="55"/>
  <c r="AW20" i="55"/>
  <c r="BA28" i="55"/>
  <c r="BC26" i="55"/>
  <c r="BE24" i="55"/>
  <c r="AX23" i="55"/>
  <c r="AZ21" i="55"/>
  <c r="BB19" i="55"/>
  <c r="AW28" i="55"/>
  <c r="AY26" i="55"/>
  <c r="BA24" i="55"/>
  <c r="BC22" i="55"/>
  <c r="BE20" i="55"/>
  <c r="AX19" i="55"/>
  <c r="BD25" i="55"/>
  <c r="AW24" i="55"/>
  <c r="AY22" i="55"/>
  <c r="BA20" i="55"/>
  <c r="BB27" i="55"/>
  <c r="CZ28" i="55"/>
  <c r="CV28" i="55"/>
  <c r="DA27" i="55"/>
  <c r="CW27" i="55"/>
  <c r="CS27" i="55"/>
  <c r="CX26" i="55"/>
  <c r="CT26" i="55"/>
  <c r="CY25" i="55"/>
  <c r="CU25" i="55"/>
  <c r="CZ24" i="55"/>
  <c r="CV24" i="55"/>
  <c r="DA23" i="55"/>
  <c r="CW23" i="55"/>
  <c r="CS23" i="55"/>
  <c r="CX22" i="55"/>
  <c r="CT22" i="55"/>
  <c r="CY21" i="55"/>
  <c r="CU21" i="55"/>
  <c r="CZ20" i="55"/>
  <c r="CV20" i="55"/>
  <c r="DA19" i="55"/>
  <c r="CW19" i="55"/>
  <c r="CS19" i="55"/>
  <c r="CY28" i="55"/>
  <c r="CU28" i="55"/>
  <c r="CZ27" i="55"/>
  <c r="CV27" i="55"/>
  <c r="DA26" i="55"/>
  <c r="CW26" i="55"/>
  <c r="CS26" i="55"/>
  <c r="CX25" i="55"/>
  <c r="CT25" i="55"/>
  <c r="CY24" i="55"/>
  <c r="CU24" i="55"/>
  <c r="CZ23" i="55"/>
  <c r="CV23" i="55"/>
  <c r="DA22" i="55"/>
  <c r="CW22" i="55"/>
  <c r="CS22" i="55"/>
  <c r="CX21" i="55"/>
  <c r="CT21" i="55"/>
  <c r="CY20" i="55"/>
  <c r="CU20" i="55"/>
  <c r="CZ19" i="55"/>
  <c r="CV19" i="55"/>
  <c r="CX28" i="55"/>
  <c r="CT28" i="55"/>
  <c r="CY27" i="55"/>
  <c r="CU27" i="55"/>
  <c r="CZ26" i="55"/>
  <c r="CV26" i="55"/>
  <c r="DA25" i="55"/>
  <c r="CW25" i="55"/>
  <c r="CS25" i="55"/>
  <c r="CX24" i="55"/>
  <c r="CT24" i="55"/>
  <c r="CY23" i="55"/>
  <c r="CU23" i="55"/>
  <c r="CZ22" i="55"/>
  <c r="CV22" i="55"/>
  <c r="DA21" i="55"/>
  <c r="CW21" i="55"/>
  <c r="CS21" i="55"/>
  <c r="CX20" i="55"/>
  <c r="CT20" i="55"/>
  <c r="CY19" i="55"/>
  <c r="CU19" i="55"/>
  <c r="CX27" i="55"/>
  <c r="CZ25" i="55"/>
  <c r="CS24" i="55"/>
  <c r="CU22" i="55"/>
  <c r="CW20" i="55"/>
  <c r="DA28" i="55"/>
  <c r="CT27" i="55"/>
  <c r="CV25" i="55"/>
  <c r="CX23" i="55"/>
  <c r="CZ21" i="55"/>
  <c r="CS20" i="55"/>
  <c r="CW28" i="55"/>
  <c r="CY26" i="55"/>
  <c r="DA24" i="55"/>
  <c r="CT23" i="55"/>
  <c r="CV21" i="55"/>
  <c r="CX19" i="55"/>
  <c r="CS28" i="55"/>
  <c r="DA20" i="55"/>
  <c r="CU26" i="55"/>
  <c r="CT19" i="55"/>
  <c r="CW24" i="55"/>
  <c r="CY22" i="55"/>
  <c r="AQ28" i="55"/>
  <c r="AM28" i="55"/>
  <c r="AR27" i="55"/>
  <c r="AN27" i="55"/>
  <c r="AS26" i="55"/>
  <c r="AO26" i="55"/>
  <c r="AK26" i="55"/>
  <c r="AP25" i="55"/>
  <c r="AL25" i="55"/>
  <c r="AQ24" i="55"/>
  <c r="AM24" i="55"/>
  <c r="AR23" i="55"/>
  <c r="AN23" i="55"/>
  <c r="AS22" i="55"/>
  <c r="AO22" i="55"/>
  <c r="AK22" i="55"/>
  <c r="AP21" i="55"/>
  <c r="AL21" i="55"/>
  <c r="AQ20" i="55"/>
  <c r="AM20" i="55"/>
  <c r="AR19" i="55"/>
  <c r="AN19" i="55"/>
  <c r="AP28" i="55"/>
  <c r="AL28" i="55"/>
  <c r="AQ27" i="55"/>
  <c r="AM27" i="55"/>
  <c r="AR26" i="55"/>
  <c r="AN26" i="55"/>
  <c r="AS25" i="55"/>
  <c r="AO25" i="55"/>
  <c r="AK25" i="55"/>
  <c r="AP24" i="55"/>
  <c r="AL24" i="55"/>
  <c r="AQ23" i="55"/>
  <c r="AM23" i="55"/>
  <c r="AR22" i="55"/>
  <c r="AN22" i="55"/>
  <c r="AS21" i="55"/>
  <c r="AO21" i="55"/>
  <c r="AK21" i="55"/>
  <c r="AP20" i="55"/>
  <c r="AL20" i="55"/>
  <c r="AQ19" i="55"/>
  <c r="AM19" i="55"/>
  <c r="AS28" i="55"/>
  <c r="AO28" i="55"/>
  <c r="AK28" i="55"/>
  <c r="AP27" i="55"/>
  <c r="AL27" i="55"/>
  <c r="AQ26" i="55"/>
  <c r="AM26" i="55"/>
  <c r="AR25" i="55"/>
  <c r="AN25" i="55"/>
  <c r="AS24" i="55"/>
  <c r="AO24" i="55"/>
  <c r="AK24" i="55"/>
  <c r="AP23" i="55"/>
  <c r="AL23" i="55"/>
  <c r="AQ22" i="55"/>
  <c r="AM22" i="55"/>
  <c r="AR21" i="55"/>
  <c r="AN21" i="55"/>
  <c r="AS20" i="55"/>
  <c r="AO20" i="55"/>
  <c r="AK20" i="55"/>
  <c r="AP19" i="55"/>
  <c r="AL19" i="55"/>
  <c r="AN28" i="55"/>
  <c r="AP26" i="55"/>
  <c r="AR24" i="55"/>
  <c r="AK23" i="55"/>
  <c r="AM21" i="55"/>
  <c r="AO19" i="55"/>
  <c r="AS27" i="55"/>
  <c r="AL26" i="55"/>
  <c r="AN24" i="55"/>
  <c r="AP22" i="55"/>
  <c r="AR20" i="55"/>
  <c r="AK19" i="55"/>
  <c r="AO27" i="55"/>
  <c r="AQ25" i="55"/>
  <c r="AS23" i="55"/>
  <c r="AL22" i="55"/>
  <c r="AN20" i="55"/>
  <c r="AR28" i="55"/>
  <c r="AQ21" i="55"/>
  <c r="AK27" i="55"/>
  <c r="AS19" i="55"/>
  <c r="AM25" i="55"/>
  <c r="AO23" i="55"/>
  <c r="CM28" i="55"/>
  <c r="CI28" i="55"/>
  <c r="CN27" i="55"/>
  <c r="CJ27" i="55"/>
  <c r="CO26" i="55"/>
  <c r="CK26" i="55"/>
  <c r="CG26" i="55"/>
  <c r="CL25" i="55"/>
  <c r="CH25" i="55"/>
  <c r="CM24" i="55"/>
  <c r="CI24" i="55"/>
  <c r="CN23" i="55"/>
  <c r="CJ23" i="55"/>
  <c r="CO22" i="55"/>
  <c r="CK22" i="55"/>
  <c r="CG22" i="55"/>
  <c r="CL21" i="55"/>
  <c r="CH21" i="55"/>
  <c r="CM20" i="55"/>
  <c r="CI20" i="55"/>
  <c r="CN19" i="55"/>
  <c r="CJ19" i="55"/>
  <c r="CL28" i="55"/>
  <c r="CH28" i="55"/>
  <c r="CM27" i="55"/>
  <c r="CI27" i="55"/>
  <c r="CN26" i="55"/>
  <c r="CJ26" i="55"/>
  <c r="CO25" i="55"/>
  <c r="CK25" i="55"/>
  <c r="CG25" i="55"/>
  <c r="CL24" i="55"/>
  <c r="CH24" i="55"/>
  <c r="CM23" i="55"/>
  <c r="CI23" i="55"/>
  <c r="CN22" i="55"/>
  <c r="CJ22" i="55"/>
  <c r="CO21" i="55"/>
  <c r="CK21" i="55"/>
  <c r="CG21" i="55"/>
  <c r="CL20" i="55"/>
  <c r="CH20" i="55"/>
  <c r="CM19" i="55"/>
  <c r="CI19" i="55"/>
  <c r="CO28" i="55"/>
  <c r="CK28" i="55"/>
  <c r="CG28" i="55"/>
  <c r="CL27" i="55"/>
  <c r="CH27" i="55"/>
  <c r="CM26" i="55"/>
  <c r="CI26" i="55"/>
  <c r="CN25" i="55"/>
  <c r="CJ25" i="55"/>
  <c r="CO24" i="55"/>
  <c r="CK24" i="55"/>
  <c r="CG24" i="55"/>
  <c r="CL23" i="55"/>
  <c r="CH23" i="55"/>
  <c r="CM22" i="55"/>
  <c r="CI22" i="55"/>
  <c r="CN21" i="55"/>
  <c r="CJ21" i="55"/>
  <c r="CO20" i="55"/>
  <c r="CK20" i="55"/>
  <c r="CG20" i="55"/>
  <c r="CL19" i="55"/>
  <c r="CH19" i="55"/>
  <c r="CN28" i="55"/>
  <c r="CG27" i="55"/>
  <c r="CI25" i="55"/>
  <c r="CK23" i="55"/>
  <c r="CM21" i="55"/>
  <c r="CO19" i="55"/>
  <c r="CJ28" i="55"/>
  <c r="CL26" i="55"/>
  <c r="CN24" i="55"/>
  <c r="CG23" i="55"/>
  <c r="CI21" i="55"/>
  <c r="CK19" i="55"/>
  <c r="CO27" i="55"/>
  <c r="CH26" i="55"/>
  <c r="CJ24" i="55"/>
  <c r="CL22" i="55"/>
  <c r="CN20" i="55"/>
  <c r="CG19" i="55"/>
  <c r="CO23" i="55"/>
  <c r="CH22" i="55"/>
  <c r="CK27" i="55"/>
  <c r="CJ20" i="55"/>
  <c r="CM25" i="55"/>
  <c r="EJ28" i="55"/>
  <c r="EF28" i="55"/>
  <c r="EK27" i="55"/>
  <c r="EG27" i="55"/>
  <c r="EC27" i="55"/>
  <c r="EH26" i="55"/>
  <c r="ED26" i="55"/>
  <c r="EI25" i="55"/>
  <c r="EE25" i="55"/>
  <c r="EJ24" i="55"/>
  <c r="EF24" i="55"/>
  <c r="EK23" i="55"/>
  <c r="EG23" i="55"/>
  <c r="EI28" i="55"/>
  <c r="EE28" i="55"/>
  <c r="EJ27" i="55"/>
  <c r="EF27" i="55"/>
  <c r="EK26" i="55"/>
  <c r="EG26" i="55"/>
  <c r="EC26" i="55"/>
  <c r="EH25" i="55"/>
  <c r="ED25" i="55"/>
  <c r="EI24" i="55"/>
  <c r="EE24" i="55"/>
  <c r="EJ23" i="55"/>
  <c r="EF23" i="55"/>
  <c r="EH28" i="55"/>
  <c r="ED28" i="55"/>
  <c r="EI27" i="55"/>
  <c r="EE27" i="55"/>
  <c r="EJ26" i="55"/>
  <c r="EF26" i="55"/>
  <c r="EK25" i="55"/>
  <c r="EG25" i="55"/>
  <c r="EC25" i="55"/>
  <c r="EH24" i="55"/>
  <c r="ED24" i="55"/>
  <c r="EI23" i="55"/>
  <c r="EE23" i="55"/>
  <c r="EH27" i="55"/>
  <c r="EJ25" i="55"/>
  <c r="EC24" i="55"/>
  <c r="EK22" i="55"/>
  <c r="EG22" i="55"/>
  <c r="EC22" i="55"/>
  <c r="EH21" i="55"/>
  <c r="ED21" i="55"/>
  <c r="EI20" i="55"/>
  <c r="EE20" i="55"/>
  <c r="EJ19" i="55"/>
  <c r="EF19" i="55"/>
  <c r="EK28" i="55"/>
  <c r="ED27" i="55"/>
  <c r="EF25" i="55"/>
  <c r="EH23" i="55"/>
  <c r="EJ22" i="55"/>
  <c r="EF22" i="55"/>
  <c r="EK21" i="55"/>
  <c r="EG21" i="55"/>
  <c r="EC21" i="55"/>
  <c r="EH20" i="55"/>
  <c r="ED20" i="55"/>
  <c r="EI19" i="55"/>
  <c r="EE19" i="55"/>
  <c r="EG28" i="55"/>
  <c r="EI26" i="55"/>
  <c r="EK24" i="55"/>
  <c r="ED23" i="55"/>
  <c r="EI22" i="55"/>
  <c r="EE22" i="55"/>
  <c r="EJ21" i="55"/>
  <c r="EF21" i="55"/>
  <c r="EK20" i="55"/>
  <c r="EG20" i="55"/>
  <c r="EC20" i="55"/>
  <c r="EH19" i="55"/>
  <c r="ED19" i="55"/>
  <c r="EE26" i="55"/>
  <c r="ED22" i="55"/>
  <c r="EF20" i="55"/>
  <c r="EG24" i="55"/>
  <c r="EI21" i="55"/>
  <c r="EK19" i="55"/>
  <c r="EC23" i="55"/>
  <c r="EE21" i="55"/>
  <c r="EG19" i="55"/>
  <c r="EC19" i="55"/>
  <c r="EC28" i="55"/>
  <c r="EH22" i="55"/>
  <c r="EJ20" i="55"/>
  <c r="EW28" i="55"/>
  <c r="ES28" i="55"/>
  <c r="EO28" i="55"/>
  <c r="ET27" i="55"/>
  <c r="EP27" i="55"/>
  <c r="EU26" i="55"/>
  <c r="EQ26" i="55"/>
  <c r="EV25" i="55"/>
  <c r="ER25" i="55"/>
  <c r="EW24" i="55"/>
  <c r="ES24" i="55"/>
  <c r="EO24" i="55"/>
  <c r="ET23" i="55"/>
  <c r="EP23" i="55"/>
  <c r="EU22" i="55"/>
  <c r="EQ22" i="55"/>
  <c r="EV21" i="55"/>
  <c r="ER21" i="55"/>
  <c r="EW20" i="55"/>
  <c r="ES20" i="55"/>
  <c r="EO20" i="55"/>
  <c r="ET19" i="55"/>
  <c r="EP19" i="55"/>
  <c r="EV28" i="55"/>
  <c r="ER28" i="55"/>
  <c r="EW27" i="55"/>
  <c r="ES27" i="55"/>
  <c r="EO27" i="55"/>
  <c r="ET26" i="55"/>
  <c r="EP26" i="55"/>
  <c r="EU25" i="55"/>
  <c r="EQ25" i="55"/>
  <c r="EV24" i="55"/>
  <c r="ER24" i="55"/>
  <c r="EW23" i="55"/>
  <c r="ES23" i="55"/>
  <c r="EO23" i="55"/>
  <c r="ET22" i="55"/>
  <c r="EP22" i="55"/>
  <c r="EU21" i="55"/>
  <c r="EQ21" i="55"/>
  <c r="EV20" i="55"/>
  <c r="ER20" i="55"/>
  <c r="EW19" i="55"/>
  <c r="ES19" i="55"/>
  <c r="EO19" i="55"/>
  <c r="EU28" i="55"/>
  <c r="EQ28" i="55"/>
  <c r="EV27" i="55"/>
  <c r="ER27" i="55"/>
  <c r="EW26" i="55"/>
  <c r="ES26" i="55"/>
  <c r="EO26" i="55"/>
  <c r="ET25" i="55"/>
  <c r="EP25" i="55"/>
  <c r="EU24" i="55"/>
  <c r="EQ24" i="55"/>
  <c r="EV23" i="55"/>
  <c r="ER23" i="55"/>
  <c r="EW22" i="55"/>
  <c r="ES22" i="55"/>
  <c r="EO22" i="55"/>
  <c r="ET21" i="55"/>
  <c r="EP21" i="55"/>
  <c r="EU20" i="55"/>
  <c r="EQ20" i="55"/>
  <c r="EV19" i="55"/>
  <c r="ER19" i="55"/>
  <c r="EP28" i="55"/>
  <c r="ER26" i="55"/>
  <c r="ET24" i="55"/>
  <c r="EV22" i="55"/>
  <c r="EO21" i="55"/>
  <c r="EQ19" i="55"/>
  <c r="EU27" i="55"/>
  <c r="EW25" i="55"/>
  <c r="EP24" i="55"/>
  <c r="ER22" i="55"/>
  <c r="ET20" i="55"/>
  <c r="EQ27" i="55"/>
  <c r="ES25" i="55"/>
  <c r="EU23" i="55"/>
  <c r="EW21" i="55"/>
  <c r="EP20" i="55"/>
  <c r="EQ23" i="55"/>
  <c r="ET28" i="55"/>
  <c r="ES21" i="55"/>
  <c r="EV26" i="55"/>
  <c r="EU19" i="55"/>
  <c r="EO25" i="55"/>
  <c r="GS28" i="55"/>
  <c r="GO28" i="55"/>
  <c r="GK28" i="55"/>
  <c r="GP27" i="55"/>
  <c r="GL27" i="55"/>
  <c r="GQ26" i="55"/>
  <c r="GM26" i="55"/>
  <c r="GR25" i="55"/>
  <c r="GN25" i="55"/>
  <c r="GS24" i="55"/>
  <c r="GO24" i="55"/>
  <c r="GR28" i="55"/>
  <c r="GN28" i="55"/>
  <c r="GS27" i="55"/>
  <c r="GO27" i="55"/>
  <c r="GK27" i="55"/>
  <c r="GP26" i="55"/>
  <c r="GL28" i="55"/>
  <c r="GM27" i="55"/>
  <c r="GN26" i="55"/>
  <c r="GQ25" i="55"/>
  <c r="GL25" i="55"/>
  <c r="GP24" i="55"/>
  <c r="GK24" i="55"/>
  <c r="GP23" i="55"/>
  <c r="GL23" i="55"/>
  <c r="GQ22" i="55"/>
  <c r="GM22" i="55"/>
  <c r="GR21" i="55"/>
  <c r="GN21" i="55"/>
  <c r="GS20" i="55"/>
  <c r="GO20" i="55"/>
  <c r="GK20" i="55"/>
  <c r="GP19" i="55"/>
  <c r="GL19" i="55"/>
  <c r="GQ28" i="55"/>
  <c r="GR27" i="55"/>
  <c r="GS26" i="55"/>
  <c r="GL26" i="55"/>
  <c r="GP25" i="55"/>
  <c r="GK25" i="55"/>
  <c r="GN24" i="55"/>
  <c r="GS23" i="55"/>
  <c r="GO23" i="55"/>
  <c r="GK23" i="55"/>
  <c r="GP22" i="55"/>
  <c r="GL22" i="55"/>
  <c r="GQ21" i="55"/>
  <c r="GM21" i="55"/>
  <c r="GR20" i="55"/>
  <c r="GN20" i="55"/>
  <c r="GS19" i="55"/>
  <c r="GO19" i="55"/>
  <c r="GK19" i="55"/>
  <c r="GP28" i="55"/>
  <c r="GQ27" i="55"/>
  <c r="GR26" i="55"/>
  <c r="GK26" i="55"/>
  <c r="GO25" i="55"/>
  <c r="GR24" i="55"/>
  <c r="GM24" i="55"/>
  <c r="GR23" i="55"/>
  <c r="GN23" i="55"/>
  <c r="GS22" i="55"/>
  <c r="GO22" i="55"/>
  <c r="GK22" i="55"/>
  <c r="GP21" i="55"/>
  <c r="GL21" i="55"/>
  <c r="GQ20" i="55"/>
  <c r="GM20" i="55"/>
  <c r="GR19" i="55"/>
  <c r="GN19" i="55"/>
  <c r="GM28" i="55"/>
  <c r="GM25" i="55"/>
  <c r="GM23" i="55"/>
  <c r="GO21" i="55"/>
  <c r="GQ19" i="55"/>
  <c r="GN27" i="55"/>
  <c r="GQ24" i="55"/>
  <c r="GR22" i="55"/>
  <c r="GK21" i="55"/>
  <c r="GM19" i="55"/>
  <c r="GO26" i="55"/>
  <c r="GL24" i="55"/>
  <c r="GN22" i="55"/>
  <c r="GP20" i="55"/>
  <c r="GS25" i="55"/>
  <c r="GQ23" i="55"/>
  <c r="GS21" i="55"/>
  <c r="GL20" i="55"/>
  <c r="MG28" i="55"/>
  <c r="MC28" i="55"/>
  <c r="LY28" i="55"/>
  <c r="MD27" i="55"/>
  <c r="LZ27" i="55"/>
  <c r="ME26" i="55"/>
  <c r="MA26" i="55"/>
  <c r="MF25" i="55"/>
  <c r="MB25" i="55"/>
  <c r="MG24" i="55"/>
  <c r="MC24" i="55"/>
  <c r="LY24" i="55"/>
  <c r="MD23" i="55"/>
  <c r="LZ23" i="55"/>
  <c r="ME22" i="55"/>
  <c r="MA22" i="55"/>
  <c r="MF21" i="55"/>
  <c r="MB21" i="55"/>
  <c r="MG20" i="55"/>
  <c r="MC20" i="55"/>
  <c r="LY20" i="55"/>
  <c r="MD19" i="55"/>
  <c r="LZ19" i="55"/>
  <c r="MF28" i="55"/>
  <c r="MA28" i="55"/>
  <c r="ME27" i="55"/>
  <c r="LY27" i="55"/>
  <c r="MC26" i="55"/>
  <c r="MG25" i="55"/>
  <c r="MA25" i="55"/>
  <c r="ME24" i="55"/>
  <c r="LZ24" i="55"/>
  <c r="MC23" i="55"/>
  <c r="MG22" i="55"/>
  <c r="MB22" i="55"/>
  <c r="ME21" i="55"/>
  <c r="LZ21" i="55"/>
  <c r="MD20" i="55"/>
  <c r="MG19" i="55"/>
  <c r="MB19" i="55"/>
  <c r="ME28" i="55"/>
  <c r="LZ28" i="55"/>
  <c r="MC27" i="55"/>
  <c r="MG26" i="55"/>
  <c r="MB26" i="55"/>
  <c r="ME25" i="55"/>
  <c r="LZ25" i="55"/>
  <c r="MD24" i="55"/>
  <c r="MG23" i="55"/>
  <c r="MB23" i="55"/>
  <c r="MF22" i="55"/>
  <c r="LZ22" i="55"/>
  <c r="MD21" i="55"/>
  <c r="LY21" i="55"/>
  <c r="MB20" i="55"/>
  <c r="MF19" i="55"/>
  <c r="MA19" i="55"/>
  <c r="MD28" i="55"/>
  <c r="MG27" i="55"/>
  <c r="MB27" i="55"/>
  <c r="MF26" i="55"/>
  <c r="LZ26" i="55"/>
  <c r="MD25" i="55"/>
  <c r="LY25" i="55"/>
  <c r="MB24" i="55"/>
  <c r="MF23" i="55"/>
  <c r="MA23" i="55"/>
  <c r="MD22" i="55"/>
  <c r="LY22" i="55"/>
  <c r="MC21" i="55"/>
  <c r="MF20" i="55"/>
  <c r="MA20" i="55"/>
  <c r="ME19" i="55"/>
  <c r="LY19" i="55"/>
  <c r="MF27" i="55"/>
  <c r="MC25" i="55"/>
  <c r="LY23" i="55"/>
  <c r="ME20" i="55"/>
  <c r="MA27" i="55"/>
  <c r="MF24" i="55"/>
  <c r="MC22" i="55"/>
  <c r="LZ20" i="55"/>
  <c r="MD26" i="55"/>
  <c r="MA24" i="55"/>
  <c r="MG21" i="55"/>
  <c r="MC19" i="55"/>
  <c r="ME23" i="55"/>
  <c r="MA21" i="55"/>
  <c r="MB28" i="55"/>
  <c r="LY26" i="55"/>
  <c r="GF28" i="55"/>
  <c r="GB28" i="55"/>
  <c r="GG27" i="55"/>
  <c r="GC27" i="55"/>
  <c r="FY27" i="55"/>
  <c r="GD26" i="55"/>
  <c r="FZ26" i="55"/>
  <c r="GE25" i="55"/>
  <c r="GA25" i="55"/>
  <c r="GF24" i="55"/>
  <c r="GB24" i="55"/>
  <c r="GG23" i="55"/>
  <c r="GC23" i="55"/>
  <c r="FY23" i="55"/>
  <c r="GD22" i="55"/>
  <c r="FZ22" i="55"/>
  <c r="GE21" i="55"/>
  <c r="GA21" i="55"/>
  <c r="GF20" i="55"/>
  <c r="GB20" i="55"/>
  <c r="GG19" i="55"/>
  <c r="GC19" i="55"/>
  <c r="FY19" i="55"/>
  <c r="GE28" i="55"/>
  <c r="GA28" i="55"/>
  <c r="GF27" i="55"/>
  <c r="GB27" i="55"/>
  <c r="GG26" i="55"/>
  <c r="GC26" i="55"/>
  <c r="FY26" i="55"/>
  <c r="GD25" i="55"/>
  <c r="FZ25" i="55"/>
  <c r="GE24" i="55"/>
  <c r="GA24" i="55"/>
  <c r="GF23" i="55"/>
  <c r="GB23" i="55"/>
  <c r="GG22" i="55"/>
  <c r="GC22" i="55"/>
  <c r="FY22" i="55"/>
  <c r="GD21" i="55"/>
  <c r="FZ21" i="55"/>
  <c r="GE20" i="55"/>
  <c r="GA20" i="55"/>
  <c r="GF19" i="55"/>
  <c r="GB19" i="55"/>
  <c r="GD28" i="55"/>
  <c r="FZ28" i="55"/>
  <c r="GE27" i="55"/>
  <c r="GA27" i="55"/>
  <c r="GF26" i="55"/>
  <c r="GB26" i="55"/>
  <c r="GG25" i="55"/>
  <c r="GC25" i="55"/>
  <c r="FY25" i="55"/>
  <c r="GD24" i="55"/>
  <c r="FZ24" i="55"/>
  <c r="GE23" i="55"/>
  <c r="GA23" i="55"/>
  <c r="GF22" i="55"/>
  <c r="GB22" i="55"/>
  <c r="GG21" i="55"/>
  <c r="GC21" i="55"/>
  <c r="FY21" i="55"/>
  <c r="GD20" i="55"/>
  <c r="FZ20" i="55"/>
  <c r="GE19" i="55"/>
  <c r="GA19" i="55"/>
  <c r="FY28" i="55"/>
  <c r="GA26" i="55"/>
  <c r="GC24" i="55"/>
  <c r="GE22" i="55"/>
  <c r="GG20" i="55"/>
  <c r="FZ19" i="55"/>
  <c r="GD27" i="55"/>
  <c r="GF25" i="55"/>
  <c r="FY24" i="55"/>
  <c r="GA22" i="55"/>
  <c r="GC20" i="55"/>
  <c r="GG28" i="55"/>
  <c r="FZ27" i="55"/>
  <c r="GB25" i="55"/>
  <c r="GD23" i="55"/>
  <c r="GF21" i="55"/>
  <c r="FY20" i="55"/>
  <c r="GC28" i="55"/>
  <c r="GB21" i="55"/>
  <c r="GE26" i="55"/>
  <c r="GD19" i="55"/>
  <c r="GG24" i="55"/>
  <c r="FZ23" i="55"/>
  <c r="FS28" i="55"/>
  <c r="FO28" i="55"/>
  <c r="FT27" i="55"/>
  <c r="FP27" i="55"/>
  <c r="FU26" i="55"/>
  <c r="FQ26" i="55"/>
  <c r="FM26" i="55"/>
  <c r="FR25" i="55"/>
  <c r="FN25" i="55"/>
  <c r="FS24" i="55"/>
  <c r="FO24" i="55"/>
  <c r="FT23" i="55"/>
  <c r="FP23" i="55"/>
  <c r="FU22" i="55"/>
  <c r="FQ22" i="55"/>
  <c r="FM22" i="55"/>
  <c r="FR21" i="55"/>
  <c r="FN21" i="55"/>
  <c r="FS20" i="55"/>
  <c r="FO20" i="55"/>
  <c r="FT19" i="55"/>
  <c r="FP19" i="55"/>
  <c r="FR28" i="55"/>
  <c r="FN28" i="55"/>
  <c r="FS27" i="55"/>
  <c r="FO27" i="55"/>
  <c r="FT26" i="55"/>
  <c r="FP26" i="55"/>
  <c r="FU25" i="55"/>
  <c r="FQ25" i="55"/>
  <c r="FM25" i="55"/>
  <c r="FR24" i="55"/>
  <c r="FN24" i="55"/>
  <c r="FS23" i="55"/>
  <c r="FO23" i="55"/>
  <c r="FT22" i="55"/>
  <c r="FP22" i="55"/>
  <c r="FU21" i="55"/>
  <c r="FQ21" i="55"/>
  <c r="FM21" i="55"/>
  <c r="FR20" i="55"/>
  <c r="FN20" i="55"/>
  <c r="FS19" i="55"/>
  <c r="FO19" i="55"/>
  <c r="FU28" i="55"/>
  <c r="FQ28" i="55"/>
  <c r="FM28" i="55"/>
  <c r="FR27" i="55"/>
  <c r="FN27" i="55"/>
  <c r="FS26" i="55"/>
  <c r="FO26" i="55"/>
  <c r="FT25" i="55"/>
  <c r="FP25" i="55"/>
  <c r="FU24" i="55"/>
  <c r="FQ24" i="55"/>
  <c r="FM24" i="55"/>
  <c r="FR23" i="55"/>
  <c r="FN23" i="55"/>
  <c r="FS22" i="55"/>
  <c r="FO22" i="55"/>
  <c r="FT21" i="55"/>
  <c r="FP21" i="55"/>
  <c r="FU20" i="55"/>
  <c r="FQ20" i="55"/>
  <c r="FM20" i="55"/>
  <c r="FR19" i="55"/>
  <c r="FN19" i="55"/>
  <c r="FQ27" i="55"/>
  <c r="FS25" i="55"/>
  <c r="FU23" i="55"/>
  <c r="FN22" i="55"/>
  <c r="FP20" i="55"/>
  <c r="FT28" i="55"/>
  <c r="FM27" i="55"/>
  <c r="FO25" i="55"/>
  <c r="FQ23" i="55"/>
  <c r="FS21" i="55"/>
  <c r="FU19" i="55"/>
  <c r="FP28" i="55"/>
  <c r="FR26" i="55"/>
  <c r="FT24" i="55"/>
  <c r="FM23" i="55"/>
  <c r="FO21" i="55"/>
  <c r="FQ19" i="55"/>
  <c r="FP24" i="55"/>
  <c r="FR22" i="55"/>
  <c r="FU27" i="55"/>
  <c r="FT20" i="55"/>
  <c r="FN26" i="55"/>
  <c r="FM19" i="55"/>
  <c r="HB28" i="55"/>
  <c r="GX28" i="55"/>
  <c r="HC27" i="55"/>
  <c r="GY27" i="55"/>
  <c r="HD26" i="55"/>
  <c r="GZ26" i="55"/>
  <c r="HE25" i="55"/>
  <c r="HA25" i="55"/>
  <c r="GW25" i="55"/>
  <c r="HB24" i="55"/>
  <c r="GX24" i="55"/>
  <c r="HC23" i="55"/>
  <c r="GY23" i="55"/>
  <c r="HD22" i="55"/>
  <c r="GZ22" i="55"/>
  <c r="HE21" i="55"/>
  <c r="HA21" i="55"/>
  <c r="GW21" i="55"/>
  <c r="HB20" i="55"/>
  <c r="GX20" i="55"/>
  <c r="HC19" i="55"/>
  <c r="GY19" i="55"/>
  <c r="HE28" i="55"/>
  <c r="HA28" i="55"/>
  <c r="GW28" i="55"/>
  <c r="HB27" i="55"/>
  <c r="GX27" i="55"/>
  <c r="HC26" i="55"/>
  <c r="GY26" i="55"/>
  <c r="HD25" i="55"/>
  <c r="GZ25" i="55"/>
  <c r="HE24" i="55"/>
  <c r="HA24" i="55"/>
  <c r="GW24" i="55"/>
  <c r="HB23" i="55"/>
  <c r="GX23" i="55"/>
  <c r="HC22" i="55"/>
  <c r="GY22" i="55"/>
  <c r="HD21" i="55"/>
  <c r="GZ21" i="55"/>
  <c r="HE20" i="55"/>
  <c r="HA20" i="55"/>
  <c r="GW20" i="55"/>
  <c r="HB19" i="55"/>
  <c r="GX19" i="55"/>
  <c r="HC28" i="55"/>
  <c r="HD27" i="55"/>
  <c r="HE26" i="55"/>
  <c r="GW26" i="55"/>
  <c r="GX25" i="55"/>
  <c r="GY24" i="55"/>
  <c r="GZ23" i="55"/>
  <c r="HA22" i="55"/>
  <c r="HB21" i="55"/>
  <c r="HC20" i="55"/>
  <c r="HD19" i="55"/>
  <c r="GZ28" i="55"/>
  <c r="HA27" i="55"/>
  <c r="HB26" i="55"/>
  <c r="HC25" i="55"/>
  <c r="HD24" i="55"/>
  <c r="HE23" i="55"/>
  <c r="GW23" i="55"/>
  <c r="GX22" i="55"/>
  <c r="GY21" i="55"/>
  <c r="GZ20" i="55"/>
  <c r="HA19" i="55"/>
  <c r="GY28" i="55"/>
  <c r="GZ27" i="55"/>
  <c r="HA26" i="55"/>
  <c r="HB25" i="55"/>
  <c r="HC24" i="55"/>
  <c r="HD23" i="55"/>
  <c r="HE22" i="55"/>
  <c r="GW22" i="55"/>
  <c r="GX21" i="55"/>
  <c r="GY20" i="55"/>
  <c r="GZ19" i="55"/>
  <c r="HD28" i="55"/>
  <c r="GY25" i="55"/>
  <c r="HC21" i="55"/>
  <c r="HE27" i="55"/>
  <c r="GZ24" i="55"/>
  <c r="HD20" i="55"/>
  <c r="GW27" i="55"/>
  <c r="HA23" i="55"/>
  <c r="HE19" i="55"/>
  <c r="GX26" i="55"/>
  <c r="HB22" i="55"/>
  <c r="GW19" i="55"/>
  <c r="IL28" i="55"/>
  <c r="IH28" i="55"/>
  <c r="IM27" i="55"/>
  <c r="II27" i="55"/>
  <c r="IN26" i="55"/>
  <c r="IJ26" i="55"/>
  <c r="IO25" i="55"/>
  <c r="IK25" i="55"/>
  <c r="IG25" i="55"/>
  <c r="IL24" i="55"/>
  <c r="IH24" i="55"/>
  <c r="IM23" i="55"/>
  <c r="II23" i="55"/>
  <c r="IN22" i="55"/>
  <c r="IJ22" i="55"/>
  <c r="IO21" i="55"/>
  <c r="IK21" i="55"/>
  <c r="IG21" i="55"/>
  <c r="IL20" i="55"/>
  <c r="IH20" i="55"/>
  <c r="IM19" i="55"/>
  <c r="II19" i="55"/>
  <c r="IO28" i="55"/>
  <c r="IK28" i="55"/>
  <c r="IG28" i="55"/>
  <c r="IL27" i="55"/>
  <c r="IH27" i="55"/>
  <c r="IM26" i="55"/>
  <c r="II26" i="55"/>
  <c r="IN25" i="55"/>
  <c r="IJ25" i="55"/>
  <c r="IO24" i="55"/>
  <c r="IK24" i="55"/>
  <c r="IG24" i="55"/>
  <c r="IL23" i="55"/>
  <c r="IH23" i="55"/>
  <c r="IM22" i="55"/>
  <c r="II22" i="55"/>
  <c r="IN21" i="55"/>
  <c r="IJ21" i="55"/>
  <c r="IO20" i="55"/>
  <c r="IK20" i="55"/>
  <c r="IG20" i="55"/>
  <c r="IL19" i="55"/>
  <c r="IH19" i="55"/>
  <c r="IN28" i="55"/>
  <c r="IJ28" i="55"/>
  <c r="IO27" i="55"/>
  <c r="IK27" i="55"/>
  <c r="IG27" i="55"/>
  <c r="IL26" i="55"/>
  <c r="IH26" i="55"/>
  <c r="IM25" i="55"/>
  <c r="II25" i="55"/>
  <c r="IN24" i="55"/>
  <c r="IJ24" i="55"/>
  <c r="IO23" i="55"/>
  <c r="IK23" i="55"/>
  <c r="IG23" i="55"/>
  <c r="IL22" i="55"/>
  <c r="IH22" i="55"/>
  <c r="IM21" i="55"/>
  <c r="II21" i="55"/>
  <c r="IN20" i="55"/>
  <c r="IJ20" i="55"/>
  <c r="IO19" i="55"/>
  <c r="IK19" i="55"/>
  <c r="IG19" i="55"/>
  <c r="IN27" i="55"/>
  <c r="IG26" i="55"/>
  <c r="II24" i="55"/>
  <c r="IK22" i="55"/>
  <c r="IM20" i="55"/>
  <c r="IJ27" i="55"/>
  <c r="IL25" i="55"/>
  <c r="IN23" i="55"/>
  <c r="IG22" i="55"/>
  <c r="II20" i="55"/>
  <c r="IM28" i="55"/>
  <c r="IO26" i="55"/>
  <c r="IH25" i="55"/>
  <c r="IJ23" i="55"/>
  <c r="IL21" i="55"/>
  <c r="IN19" i="55"/>
  <c r="IM24" i="55"/>
  <c r="IO22" i="55"/>
  <c r="II28" i="55"/>
  <c r="IH21" i="55"/>
  <c r="IK26" i="55"/>
  <c r="IJ19" i="55"/>
  <c r="IC28" i="55"/>
  <c r="HY28" i="55"/>
  <c r="HU28" i="55"/>
  <c r="HZ27" i="55"/>
  <c r="HV27" i="55"/>
  <c r="IA26" i="55"/>
  <c r="HW26" i="55"/>
  <c r="IB25" i="55"/>
  <c r="HX25" i="55"/>
  <c r="IC24" i="55"/>
  <c r="HY24" i="55"/>
  <c r="HU24" i="55"/>
  <c r="HZ23" i="55"/>
  <c r="HV23" i="55"/>
  <c r="IA22" i="55"/>
  <c r="HW22" i="55"/>
  <c r="IB21" i="55"/>
  <c r="HX21" i="55"/>
  <c r="IC20" i="55"/>
  <c r="HY20" i="55"/>
  <c r="HU20" i="55"/>
  <c r="HZ19" i="55"/>
  <c r="HV19" i="55"/>
  <c r="IB28" i="55"/>
  <c r="HX28" i="55"/>
  <c r="IC27" i="55"/>
  <c r="HY27" i="55"/>
  <c r="HU27" i="55"/>
  <c r="HZ26" i="55"/>
  <c r="HV26" i="55"/>
  <c r="IA25" i="55"/>
  <c r="HW25" i="55"/>
  <c r="IB24" i="55"/>
  <c r="HX24" i="55"/>
  <c r="IC23" i="55"/>
  <c r="HY23" i="55"/>
  <c r="HU23" i="55"/>
  <c r="HZ22" i="55"/>
  <c r="HV22" i="55"/>
  <c r="IA21" i="55"/>
  <c r="HW21" i="55"/>
  <c r="IB20" i="55"/>
  <c r="HX20" i="55"/>
  <c r="IC19" i="55"/>
  <c r="HY19" i="55"/>
  <c r="HU19" i="55"/>
  <c r="IA28" i="55"/>
  <c r="HW28" i="55"/>
  <c r="IB27" i="55"/>
  <c r="HX27" i="55"/>
  <c r="IC26" i="55"/>
  <c r="HY26" i="55"/>
  <c r="HU26" i="55"/>
  <c r="HZ25" i="55"/>
  <c r="HV25" i="55"/>
  <c r="IA24" i="55"/>
  <c r="HW24" i="55"/>
  <c r="IB23" i="55"/>
  <c r="HX23" i="55"/>
  <c r="IC22" i="55"/>
  <c r="HY22" i="55"/>
  <c r="HU22" i="55"/>
  <c r="HZ21" i="55"/>
  <c r="HV21" i="55"/>
  <c r="IA20" i="55"/>
  <c r="HW20" i="55"/>
  <c r="IB19" i="55"/>
  <c r="HX19" i="55"/>
  <c r="HW27" i="55"/>
  <c r="HY25" i="55"/>
  <c r="IA23" i="55"/>
  <c r="IC21" i="55"/>
  <c r="HV20" i="55"/>
  <c r="HZ28" i="55"/>
  <c r="IB26" i="55"/>
  <c r="HU25" i="55"/>
  <c r="HW23" i="55"/>
  <c r="HY21" i="55"/>
  <c r="IA19" i="55"/>
  <c r="HV28" i="55"/>
  <c r="HX26" i="55"/>
  <c r="HZ24" i="55"/>
  <c r="IB22" i="55"/>
  <c r="HU21" i="55"/>
  <c r="HW19" i="55"/>
  <c r="IA27" i="55"/>
  <c r="HZ20" i="55"/>
  <c r="IC25" i="55"/>
  <c r="HV24" i="55"/>
  <c r="HX22" i="55"/>
  <c r="MQ28" i="55"/>
  <c r="MM28" i="55"/>
  <c r="MR27" i="55"/>
  <c r="MN27" i="55"/>
  <c r="MS26" i="55"/>
  <c r="MO26" i="55"/>
  <c r="MK26" i="55"/>
  <c r="MP25" i="55"/>
  <c r="ML25" i="55"/>
  <c r="MQ24" i="55"/>
  <c r="MM24" i="55"/>
  <c r="MR23" i="55"/>
  <c r="MN23" i="55"/>
  <c r="MS22" i="55"/>
  <c r="MO22" i="55"/>
  <c r="MK22" i="55"/>
  <c r="MP21" i="55"/>
  <c r="MP28" i="55"/>
  <c r="ML28" i="55"/>
  <c r="MQ27" i="55"/>
  <c r="MM27" i="55"/>
  <c r="MR26" i="55"/>
  <c r="MN26" i="55"/>
  <c r="MS25" i="55"/>
  <c r="MO25" i="55"/>
  <c r="MK25" i="55"/>
  <c r="MP24" i="55"/>
  <c r="ML24" i="55"/>
  <c r="MQ23" i="55"/>
  <c r="MM23" i="55"/>
  <c r="MR22" i="55"/>
  <c r="MN22" i="55"/>
  <c r="MS21" i="55"/>
  <c r="MO21" i="55"/>
  <c r="MK21" i="55"/>
  <c r="MP20" i="55"/>
  <c r="ML20" i="55"/>
  <c r="MQ19" i="55"/>
  <c r="MM19" i="55"/>
  <c r="MS28" i="55"/>
  <c r="MO28" i="55"/>
  <c r="MK28" i="55"/>
  <c r="MP27" i="55"/>
  <c r="ML27" i="55"/>
  <c r="MQ26" i="55"/>
  <c r="MM26" i="55"/>
  <c r="MR25" i="55"/>
  <c r="MN25" i="55"/>
  <c r="MS24" i="55"/>
  <c r="MO24" i="55"/>
  <c r="MK24" i="55"/>
  <c r="MP23" i="55"/>
  <c r="ML23" i="55"/>
  <c r="MQ22" i="55"/>
  <c r="MN28" i="55"/>
  <c r="MP26" i="55"/>
  <c r="MR24" i="55"/>
  <c r="MK23" i="55"/>
  <c r="MR21" i="55"/>
  <c r="ML21" i="55"/>
  <c r="MO20" i="55"/>
  <c r="MS19" i="55"/>
  <c r="MN19" i="55"/>
  <c r="MS27" i="55"/>
  <c r="ML26" i="55"/>
  <c r="MN24" i="55"/>
  <c r="MP22" i="55"/>
  <c r="MQ21" i="55"/>
  <c r="MS20" i="55"/>
  <c r="MN20" i="55"/>
  <c r="MR19" i="55"/>
  <c r="ML19" i="55"/>
  <c r="MO27" i="55"/>
  <c r="MQ25" i="55"/>
  <c r="MS23" i="55"/>
  <c r="MM22" i="55"/>
  <c r="MN21" i="55"/>
  <c r="MR20" i="55"/>
  <c r="MM20" i="55"/>
  <c r="MP19" i="55"/>
  <c r="MK19" i="55"/>
  <c r="MO23" i="55"/>
  <c r="MK20" i="55"/>
  <c r="MR28" i="55"/>
  <c r="ML22" i="55"/>
  <c r="MO19" i="55"/>
  <c r="MK27" i="55"/>
  <c r="MM21" i="55"/>
  <c r="MM25" i="55"/>
  <c r="MQ20" i="55"/>
  <c r="HP28" i="55"/>
  <c r="HL28" i="55"/>
  <c r="HQ27" i="55"/>
  <c r="HM27" i="55"/>
  <c r="HI27" i="55"/>
  <c r="HN26" i="55"/>
  <c r="HJ26" i="55"/>
  <c r="HO25" i="55"/>
  <c r="HK25" i="55"/>
  <c r="HP24" i="55"/>
  <c r="HL24" i="55"/>
  <c r="HQ23" i="55"/>
  <c r="HM23" i="55"/>
  <c r="HI23" i="55"/>
  <c r="HN22" i="55"/>
  <c r="HJ22" i="55"/>
  <c r="HO21" i="55"/>
  <c r="HK21" i="55"/>
  <c r="HO28" i="55"/>
  <c r="HK28" i="55"/>
  <c r="HP27" i="55"/>
  <c r="HL27" i="55"/>
  <c r="HQ26" i="55"/>
  <c r="HM26" i="55"/>
  <c r="HI26" i="55"/>
  <c r="HN25" i="55"/>
  <c r="HJ25" i="55"/>
  <c r="HO24" i="55"/>
  <c r="HK24" i="55"/>
  <c r="HP23" i="55"/>
  <c r="HL23" i="55"/>
  <c r="HQ22" i="55"/>
  <c r="HM22" i="55"/>
  <c r="HI22" i="55"/>
  <c r="HN21" i="55"/>
  <c r="HJ21" i="55"/>
  <c r="HO20" i="55"/>
  <c r="HK20" i="55"/>
  <c r="HP19" i="55"/>
  <c r="HL19" i="55"/>
  <c r="HN28" i="55"/>
  <c r="HJ28" i="55"/>
  <c r="HO27" i="55"/>
  <c r="HK27" i="55"/>
  <c r="HP26" i="55"/>
  <c r="HL26" i="55"/>
  <c r="HQ25" i="55"/>
  <c r="HM25" i="55"/>
  <c r="HI25" i="55"/>
  <c r="HN24" i="55"/>
  <c r="HJ24" i="55"/>
  <c r="HO23" i="55"/>
  <c r="HK23" i="55"/>
  <c r="HP22" i="55"/>
  <c r="HL22" i="55"/>
  <c r="HQ21" i="55"/>
  <c r="HM21" i="55"/>
  <c r="HI21" i="55"/>
  <c r="HN20" i="55"/>
  <c r="HJ20" i="55"/>
  <c r="HO19" i="55"/>
  <c r="HK19" i="55"/>
  <c r="HM28" i="55"/>
  <c r="HO26" i="55"/>
  <c r="HQ24" i="55"/>
  <c r="HJ23" i="55"/>
  <c r="HL21" i="55"/>
  <c r="HL20" i="55"/>
  <c r="HM19" i="55"/>
  <c r="HI28" i="55"/>
  <c r="HK26" i="55"/>
  <c r="HM24" i="55"/>
  <c r="HO22" i="55"/>
  <c r="HQ20" i="55"/>
  <c r="HI20" i="55"/>
  <c r="HJ19" i="55"/>
  <c r="HN27" i="55"/>
  <c r="HP25" i="55"/>
  <c r="HI24" i="55"/>
  <c r="HK22" i="55"/>
  <c r="HP20" i="55"/>
  <c r="HQ19" i="55"/>
  <c r="HI19" i="55"/>
  <c r="HN23" i="55"/>
  <c r="HQ28" i="55"/>
  <c r="HP21" i="55"/>
  <c r="HJ27" i="55"/>
  <c r="HM20" i="55"/>
  <c r="HN19" i="55"/>
  <c r="HL25" i="55"/>
  <c r="JJ28" i="55"/>
  <c r="JF28" i="55"/>
  <c r="JK27" i="55"/>
  <c r="JG27" i="55"/>
  <c r="JL26" i="55"/>
  <c r="JH26" i="55"/>
  <c r="JM25" i="55"/>
  <c r="JI25" i="55"/>
  <c r="JE25" i="55"/>
  <c r="JJ24" i="55"/>
  <c r="JF24" i="55"/>
  <c r="JK23" i="55"/>
  <c r="JG23" i="55"/>
  <c r="JL22" i="55"/>
  <c r="JH22" i="55"/>
  <c r="JM21" i="55"/>
  <c r="JI21" i="55"/>
  <c r="JE21" i="55"/>
  <c r="JJ20" i="55"/>
  <c r="JF20" i="55"/>
  <c r="JM28" i="55"/>
  <c r="JI28" i="55"/>
  <c r="JE28" i="55"/>
  <c r="JJ27" i="55"/>
  <c r="JF27" i="55"/>
  <c r="JK26" i="55"/>
  <c r="JG26" i="55"/>
  <c r="JL25" i="55"/>
  <c r="JH25" i="55"/>
  <c r="JM24" i="55"/>
  <c r="JI24" i="55"/>
  <c r="JE24" i="55"/>
  <c r="JJ23" i="55"/>
  <c r="JF23" i="55"/>
  <c r="JK22" i="55"/>
  <c r="JG22" i="55"/>
  <c r="JL21" i="55"/>
  <c r="JH21" i="55"/>
  <c r="JM20" i="55"/>
  <c r="JI20" i="55"/>
  <c r="JE20" i="55"/>
  <c r="JL28" i="55"/>
  <c r="JM27" i="55"/>
  <c r="JE27" i="55"/>
  <c r="JF26" i="55"/>
  <c r="JG25" i="55"/>
  <c r="JH24" i="55"/>
  <c r="JI23" i="55"/>
  <c r="JJ22" i="55"/>
  <c r="JK21" i="55"/>
  <c r="JL20" i="55"/>
  <c r="JM19" i="55"/>
  <c r="JI19" i="55"/>
  <c r="JE19" i="55"/>
  <c r="JK28" i="55"/>
  <c r="JL27" i="55"/>
  <c r="JM26" i="55"/>
  <c r="JE26" i="55"/>
  <c r="JF25" i="55"/>
  <c r="JG24" i="55"/>
  <c r="JH23" i="55"/>
  <c r="JI22" i="55"/>
  <c r="JJ21" i="55"/>
  <c r="JK20" i="55"/>
  <c r="JL19" i="55"/>
  <c r="JH19" i="55"/>
  <c r="JH28" i="55"/>
  <c r="JI27" i="55"/>
  <c r="JJ26" i="55"/>
  <c r="JK25" i="55"/>
  <c r="JL24" i="55"/>
  <c r="JM23" i="55"/>
  <c r="JE23" i="55"/>
  <c r="JF22" i="55"/>
  <c r="JG21" i="55"/>
  <c r="JH20" i="55"/>
  <c r="JK19" i="55"/>
  <c r="JG19" i="55"/>
  <c r="JH27" i="55"/>
  <c r="JL23" i="55"/>
  <c r="JG20" i="55"/>
  <c r="JI26" i="55"/>
  <c r="JM22" i="55"/>
  <c r="JJ19" i="55"/>
  <c r="JJ25" i="55"/>
  <c r="JE22" i="55"/>
  <c r="JF19" i="55"/>
  <c r="JG28" i="55"/>
  <c r="JK24" i="55"/>
  <c r="JF21" i="55"/>
  <c r="LG28" i="55"/>
  <c r="LC28" i="55"/>
  <c r="LH27" i="55"/>
  <c r="LD27" i="55"/>
  <c r="LI26" i="55"/>
  <c r="LE26" i="55"/>
  <c r="LA26" i="55"/>
  <c r="LI28" i="55"/>
  <c r="LD28" i="55"/>
  <c r="LG27" i="55"/>
  <c r="LB27" i="55"/>
  <c r="LF26" i="55"/>
  <c r="LI25" i="55"/>
  <c r="LE25" i="55"/>
  <c r="LA25" i="55"/>
  <c r="LF24" i="55"/>
  <c r="LB24" i="55"/>
  <c r="LG23" i="55"/>
  <c r="LC23" i="55"/>
  <c r="LH22" i="55"/>
  <c r="LD22" i="55"/>
  <c r="LI21" i="55"/>
  <c r="LE21" i="55"/>
  <c r="LA21" i="55"/>
  <c r="LF20" i="55"/>
  <c r="LB20" i="55"/>
  <c r="LG19" i="55"/>
  <c r="LC19" i="55"/>
  <c r="LH28" i="55"/>
  <c r="LB28" i="55"/>
  <c r="LF27" i="55"/>
  <c r="LA27" i="55"/>
  <c r="LD26" i="55"/>
  <c r="LH25" i="55"/>
  <c r="LD25" i="55"/>
  <c r="LI24" i="55"/>
  <c r="LE24" i="55"/>
  <c r="LA24" i="55"/>
  <c r="LF23" i="55"/>
  <c r="LB23" i="55"/>
  <c r="LG22" i="55"/>
  <c r="LC22" i="55"/>
  <c r="LH21" i="55"/>
  <c r="LD21" i="55"/>
  <c r="LI20" i="55"/>
  <c r="LE20" i="55"/>
  <c r="LA20" i="55"/>
  <c r="LF19" i="55"/>
  <c r="LB19" i="55"/>
  <c r="LF28" i="55"/>
  <c r="LA28" i="55"/>
  <c r="LE27" i="55"/>
  <c r="LH26" i="55"/>
  <c r="LC26" i="55"/>
  <c r="LG25" i="55"/>
  <c r="LC25" i="55"/>
  <c r="LH24" i="55"/>
  <c r="LD24" i="55"/>
  <c r="LI23" i="55"/>
  <c r="LE23" i="55"/>
  <c r="LA23" i="55"/>
  <c r="LF22" i="55"/>
  <c r="LB22" i="55"/>
  <c r="LG21" i="55"/>
  <c r="LC21" i="55"/>
  <c r="LH20" i="55"/>
  <c r="LD20" i="55"/>
  <c r="LI19" i="55"/>
  <c r="LE19" i="55"/>
  <c r="LA19" i="55"/>
  <c r="LG26" i="55"/>
  <c r="LG24" i="55"/>
  <c r="LI22" i="55"/>
  <c r="LB21" i="55"/>
  <c r="LD19" i="55"/>
  <c r="LE28" i="55"/>
  <c r="LB26" i="55"/>
  <c r="LC24" i="55"/>
  <c r="LE22" i="55"/>
  <c r="LG20" i="55"/>
  <c r="LI27" i="55"/>
  <c r="LF25" i="55"/>
  <c r="LH23" i="55"/>
  <c r="LA22" i="55"/>
  <c r="LC20" i="55"/>
  <c r="LB25" i="55"/>
  <c r="LD23" i="55"/>
  <c r="LF21" i="55"/>
  <c r="LH19" i="55"/>
  <c r="LC27" i="55"/>
  <c r="IY28" i="55"/>
  <c r="IU28" i="55"/>
  <c r="IZ27" i="55"/>
  <c r="IV27" i="55"/>
  <c r="JA26" i="55"/>
  <c r="IW26" i="55"/>
  <c r="IS26" i="55"/>
  <c r="IX25" i="55"/>
  <c r="IT25" i="55"/>
  <c r="IY24" i="55"/>
  <c r="IU24" i="55"/>
  <c r="IZ23" i="55"/>
  <c r="IV23" i="55"/>
  <c r="JA22" i="55"/>
  <c r="IW22" i="55"/>
  <c r="IS22" i="55"/>
  <c r="IX21" i="55"/>
  <c r="IT21" i="55"/>
  <c r="IY20" i="55"/>
  <c r="IU20" i="55"/>
  <c r="IZ19" i="55"/>
  <c r="IV19" i="55"/>
  <c r="IX28" i="55"/>
  <c r="IT28" i="55"/>
  <c r="IY27" i="55"/>
  <c r="IU27" i="55"/>
  <c r="IZ26" i="55"/>
  <c r="IV26" i="55"/>
  <c r="JA25" i="55"/>
  <c r="IW25" i="55"/>
  <c r="IS25" i="55"/>
  <c r="IX24" i="55"/>
  <c r="IT24" i="55"/>
  <c r="IY23" i="55"/>
  <c r="IU23" i="55"/>
  <c r="IZ22" i="55"/>
  <c r="IV22" i="55"/>
  <c r="JA21" i="55"/>
  <c r="IW21" i="55"/>
  <c r="IS21" i="55"/>
  <c r="IX20" i="55"/>
  <c r="IT20" i="55"/>
  <c r="IY19" i="55"/>
  <c r="IU19" i="55"/>
  <c r="JA28" i="55"/>
  <c r="IW28" i="55"/>
  <c r="IS28" i="55"/>
  <c r="IX27" i="55"/>
  <c r="IT27" i="55"/>
  <c r="IY26" i="55"/>
  <c r="IU26" i="55"/>
  <c r="IZ25" i="55"/>
  <c r="IV25" i="55"/>
  <c r="JA24" i="55"/>
  <c r="IW24" i="55"/>
  <c r="IS24" i="55"/>
  <c r="IX23" i="55"/>
  <c r="IT23" i="55"/>
  <c r="IY22" i="55"/>
  <c r="IU22" i="55"/>
  <c r="IZ21" i="55"/>
  <c r="IV21" i="55"/>
  <c r="JA20" i="55"/>
  <c r="IW20" i="55"/>
  <c r="IS20" i="55"/>
  <c r="IX19" i="55"/>
  <c r="IT19" i="55"/>
  <c r="IV28" i="55"/>
  <c r="IX26" i="55"/>
  <c r="IZ24" i="55"/>
  <c r="IS23" i="55"/>
  <c r="IU21" i="55"/>
  <c r="IW19" i="55"/>
  <c r="JA27" i="55"/>
  <c r="IT26" i="55"/>
  <c r="IV24" i="55"/>
  <c r="IX22" i="55"/>
  <c r="IZ20" i="55"/>
  <c r="IS19" i="55"/>
  <c r="IW27" i="55"/>
  <c r="IY25" i="55"/>
  <c r="JA23" i="55"/>
  <c r="IT22" i="55"/>
  <c r="IV20" i="55"/>
  <c r="IZ28" i="55"/>
  <c r="IY21" i="55"/>
  <c r="IS27" i="55"/>
  <c r="JA19" i="55"/>
  <c r="IU25" i="55"/>
  <c r="IW23" i="55"/>
  <c r="LT28" i="55"/>
  <c r="LP28" i="55"/>
  <c r="LU27" i="55"/>
  <c r="LQ27" i="55"/>
  <c r="LM27" i="55"/>
  <c r="LR26" i="55"/>
  <c r="LN26" i="55"/>
  <c r="LS25" i="55"/>
  <c r="LO25" i="55"/>
  <c r="LT24" i="55"/>
  <c r="LP24" i="55"/>
  <c r="LU23" i="55"/>
  <c r="LQ23" i="55"/>
  <c r="LM23" i="55"/>
  <c r="LR22" i="55"/>
  <c r="LN22" i="55"/>
  <c r="LS21" i="55"/>
  <c r="LO21" i="55"/>
  <c r="LT20" i="55"/>
  <c r="LP20" i="55"/>
  <c r="LU19" i="55"/>
  <c r="LQ19" i="55"/>
  <c r="LM19" i="55"/>
  <c r="LU28" i="55"/>
  <c r="LO28" i="55"/>
  <c r="LS27" i="55"/>
  <c r="LN27" i="55"/>
  <c r="LQ26" i="55"/>
  <c r="LU25" i="55"/>
  <c r="LP25" i="55"/>
  <c r="LS24" i="55"/>
  <c r="LN24" i="55"/>
  <c r="LR23" i="55"/>
  <c r="LU22" i="55"/>
  <c r="LP22" i="55"/>
  <c r="LT21" i="55"/>
  <c r="LN21" i="55"/>
  <c r="LR20" i="55"/>
  <c r="LM20" i="55"/>
  <c r="LP19" i="55"/>
  <c r="LS28" i="55"/>
  <c r="LN28" i="55"/>
  <c r="LR27" i="55"/>
  <c r="LU26" i="55"/>
  <c r="LP26" i="55"/>
  <c r="LT25" i="55"/>
  <c r="LN25" i="55"/>
  <c r="LR24" i="55"/>
  <c r="LM24" i="55"/>
  <c r="LP23" i="55"/>
  <c r="LT22" i="55"/>
  <c r="LO22" i="55"/>
  <c r="LR21" i="55"/>
  <c r="LM21" i="55"/>
  <c r="LQ20" i="55"/>
  <c r="LT19" i="55"/>
  <c r="LO19" i="55"/>
  <c r="LR28" i="55"/>
  <c r="LM28" i="55"/>
  <c r="LP27" i="55"/>
  <c r="LT26" i="55"/>
  <c r="LO26" i="55"/>
  <c r="LR25" i="55"/>
  <c r="LM25" i="55"/>
  <c r="LQ24" i="55"/>
  <c r="LT23" i="55"/>
  <c r="LO23" i="55"/>
  <c r="LS22" i="55"/>
  <c r="LM22" i="55"/>
  <c r="LQ21" i="55"/>
  <c r="LU20" i="55"/>
  <c r="LO20" i="55"/>
  <c r="LS19" i="55"/>
  <c r="LN19" i="55"/>
  <c r="LQ28" i="55"/>
  <c r="LM26" i="55"/>
  <c r="LS23" i="55"/>
  <c r="LP21" i="55"/>
  <c r="LT27" i="55"/>
  <c r="LQ25" i="55"/>
  <c r="LN23" i="55"/>
  <c r="LS20" i="55"/>
  <c r="LO27" i="55"/>
  <c r="LU24" i="55"/>
  <c r="LQ22" i="55"/>
  <c r="LN20" i="55"/>
  <c r="LO24" i="55"/>
  <c r="LU21" i="55"/>
  <c r="LR19" i="55"/>
  <c r="LS26" i="55"/>
  <c r="KW28" i="55"/>
  <c r="KS28" i="55"/>
  <c r="KO28" i="55"/>
  <c r="KT27" i="55"/>
  <c r="KP27" i="55"/>
  <c r="KU26" i="55"/>
  <c r="KQ26" i="55"/>
  <c r="KV25" i="55"/>
  <c r="KR25" i="55"/>
  <c r="KW24" i="55"/>
  <c r="KS24" i="55"/>
  <c r="KO24" i="55"/>
  <c r="KT23" i="55"/>
  <c r="KP23" i="55"/>
  <c r="KU22" i="55"/>
  <c r="KQ22" i="55"/>
  <c r="KV21" i="55"/>
  <c r="KR21" i="55"/>
  <c r="KW20" i="55"/>
  <c r="KS20" i="55"/>
  <c r="KO20" i="55"/>
  <c r="KT19" i="55"/>
  <c r="KP19" i="55"/>
  <c r="KV28" i="55"/>
  <c r="KR28" i="55"/>
  <c r="KW27" i="55"/>
  <c r="KS27" i="55"/>
  <c r="KO27" i="55"/>
  <c r="KT26" i="55"/>
  <c r="KP26" i="55"/>
  <c r="KU25" i="55"/>
  <c r="KQ25" i="55"/>
  <c r="KV24" i="55"/>
  <c r="KR24" i="55"/>
  <c r="KW23" i="55"/>
  <c r="KS23" i="55"/>
  <c r="KO23" i="55"/>
  <c r="KT22" i="55"/>
  <c r="KP22" i="55"/>
  <c r="KU21" i="55"/>
  <c r="KQ21" i="55"/>
  <c r="KV20" i="55"/>
  <c r="KR20" i="55"/>
  <c r="KW19" i="55"/>
  <c r="KS19" i="55"/>
  <c r="KO19" i="55"/>
  <c r="KU28" i="55"/>
  <c r="KQ28" i="55"/>
  <c r="KV27" i="55"/>
  <c r="KR27" i="55"/>
  <c r="KW26" i="55"/>
  <c r="KS26" i="55"/>
  <c r="KO26" i="55"/>
  <c r="KT25" i="55"/>
  <c r="KP25" i="55"/>
  <c r="KU24" i="55"/>
  <c r="KQ24" i="55"/>
  <c r="KV23" i="55"/>
  <c r="KR23" i="55"/>
  <c r="KW22" i="55"/>
  <c r="KS22" i="55"/>
  <c r="KO22" i="55"/>
  <c r="KT21" i="55"/>
  <c r="KP21" i="55"/>
  <c r="KU20" i="55"/>
  <c r="KQ20" i="55"/>
  <c r="KV19" i="55"/>
  <c r="KR19" i="55"/>
  <c r="KU27" i="55"/>
  <c r="KW25" i="55"/>
  <c r="KP24" i="55"/>
  <c r="KR22" i="55"/>
  <c r="KT20" i="55"/>
  <c r="KQ27" i="55"/>
  <c r="KS25" i="55"/>
  <c r="KU23" i="55"/>
  <c r="KW21" i="55"/>
  <c r="KP20" i="55"/>
  <c r="KT28" i="55"/>
  <c r="KV26" i="55"/>
  <c r="KO25" i="55"/>
  <c r="KQ23" i="55"/>
  <c r="KS21" i="55"/>
  <c r="KU19" i="55"/>
  <c r="KP28" i="55"/>
  <c r="KO21" i="55"/>
  <c r="KR26" i="55"/>
  <c r="KQ19" i="55"/>
  <c r="KT24" i="55"/>
  <c r="KV22" i="55"/>
  <c r="KJ28" i="55"/>
  <c r="KF28" i="55"/>
  <c r="KK27" i="55"/>
  <c r="KG27" i="55"/>
  <c r="KC27" i="55"/>
  <c r="KH26" i="55"/>
  <c r="KD26" i="55"/>
  <c r="KI25" i="55"/>
  <c r="KE25" i="55"/>
  <c r="KJ24" i="55"/>
  <c r="KF24" i="55"/>
  <c r="KK23" i="55"/>
  <c r="KG23" i="55"/>
  <c r="KC23" i="55"/>
  <c r="KH22" i="55"/>
  <c r="KD22" i="55"/>
  <c r="KI21" i="55"/>
  <c r="KE21" i="55"/>
  <c r="KJ20" i="55"/>
  <c r="KF20" i="55"/>
  <c r="KK19" i="55"/>
  <c r="KG19" i="55"/>
  <c r="KC19" i="55"/>
  <c r="KI28" i="55"/>
  <c r="KE28" i="55"/>
  <c r="KJ27" i="55"/>
  <c r="KF27" i="55"/>
  <c r="KK26" i="55"/>
  <c r="KG26" i="55"/>
  <c r="KC26" i="55"/>
  <c r="KH25" i="55"/>
  <c r="KD25" i="55"/>
  <c r="KI24" i="55"/>
  <c r="KE24" i="55"/>
  <c r="KJ23" i="55"/>
  <c r="KF23" i="55"/>
  <c r="KK22" i="55"/>
  <c r="KG22" i="55"/>
  <c r="KC22" i="55"/>
  <c r="KH21" i="55"/>
  <c r="KD21" i="55"/>
  <c r="KI20" i="55"/>
  <c r="KE20" i="55"/>
  <c r="KJ19" i="55"/>
  <c r="KF19" i="55"/>
  <c r="KH28" i="55"/>
  <c r="KD28" i="55"/>
  <c r="KI27" i="55"/>
  <c r="KE27" i="55"/>
  <c r="KJ26" i="55"/>
  <c r="KF26" i="55"/>
  <c r="KK25" i="55"/>
  <c r="KG25" i="55"/>
  <c r="KC25" i="55"/>
  <c r="KH24" i="55"/>
  <c r="KD24" i="55"/>
  <c r="KI23" i="55"/>
  <c r="KE23" i="55"/>
  <c r="KJ22" i="55"/>
  <c r="KF22" i="55"/>
  <c r="KK21" i="55"/>
  <c r="KG21" i="55"/>
  <c r="KC21" i="55"/>
  <c r="KH20" i="55"/>
  <c r="KD20" i="55"/>
  <c r="KI19" i="55"/>
  <c r="KE19" i="55"/>
  <c r="KK28" i="55"/>
  <c r="KD27" i="55"/>
  <c r="KF25" i="55"/>
  <c r="KH23" i="55"/>
  <c r="KJ21" i="55"/>
  <c r="KC20" i="55"/>
  <c r="KG28" i="55"/>
  <c r="KI26" i="55"/>
  <c r="KK24" i="55"/>
  <c r="KD23" i="55"/>
  <c r="KF21" i="55"/>
  <c r="KH19" i="55"/>
  <c r="KC28" i="55"/>
  <c r="KE26" i="55"/>
  <c r="KG24" i="55"/>
  <c r="KI22" i="55"/>
  <c r="KK20" i="55"/>
  <c r="KD19" i="55"/>
  <c r="KC24" i="55"/>
  <c r="KE22" i="55"/>
  <c r="KH27" i="55"/>
  <c r="KG20" i="55"/>
  <c r="KJ25" i="55"/>
  <c r="JW28" i="55"/>
  <c r="JS28" i="55"/>
  <c r="JX27" i="55"/>
  <c r="JT27" i="55"/>
  <c r="JY26" i="55"/>
  <c r="JU26" i="55"/>
  <c r="JQ26" i="55"/>
  <c r="JV25" i="55"/>
  <c r="JR25" i="55"/>
  <c r="JW24" i="55"/>
  <c r="JS24" i="55"/>
  <c r="JX23" i="55"/>
  <c r="JT23" i="55"/>
  <c r="JY22" i="55"/>
  <c r="JU22" i="55"/>
  <c r="JQ22" i="55"/>
  <c r="JV21" i="55"/>
  <c r="JR21" i="55"/>
  <c r="JW20" i="55"/>
  <c r="JS20" i="55"/>
  <c r="JX19" i="55"/>
  <c r="JT19" i="55"/>
  <c r="JV28" i="55"/>
  <c r="JR28" i="55"/>
  <c r="JW27" i="55"/>
  <c r="JS27" i="55"/>
  <c r="JX26" i="55"/>
  <c r="JT26" i="55"/>
  <c r="JY25" i="55"/>
  <c r="JU25" i="55"/>
  <c r="JQ25" i="55"/>
  <c r="JV24" i="55"/>
  <c r="JR24" i="55"/>
  <c r="JW23" i="55"/>
  <c r="JS23" i="55"/>
  <c r="JX22" i="55"/>
  <c r="JT22" i="55"/>
  <c r="JY21" i="55"/>
  <c r="JU21" i="55"/>
  <c r="JQ21" i="55"/>
  <c r="JV20" i="55"/>
  <c r="JR20" i="55"/>
  <c r="JW19" i="55"/>
  <c r="JS19" i="55"/>
  <c r="JY28" i="55"/>
  <c r="JU28" i="55"/>
  <c r="JQ28" i="55"/>
  <c r="JV27" i="55"/>
  <c r="JR27" i="55"/>
  <c r="JW26" i="55"/>
  <c r="JS26" i="55"/>
  <c r="JX25" i="55"/>
  <c r="JT25" i="55"/>
  <c r="JY24" i="55"/>
  <c r="JU24" i="55"/>
  <c r="JQ24" i="55"/>
  <c r="JV23" i="55"/>
  <c r="JR23" i="55"/>
  <c r="JW22" i="55"/>
  <c r="JS22" i="55"/>
  <c r="JX21" i="55"/>
  <c r="JT28" i="55"/>
  <c r="JV26" i="55"/>
  <c r="JX24" i="55"/>
  <c r="JQ23" i="55"/>
  <c r="JT21" i="55"/>
  <c r="JU20" i="55"/>
  <c r="JV19" i="55"/>
  <c r="JY27" i="55"/>
  <c r="JR26" i="55"/>
  <c r="JT24" i="55"/>
  <c r="JV22" i="55"/>
  <c r="JS21" i="55"/>
  <c r="JT20" i="55"/>
  <c r="JU19" i="55"/>
  <c r="JU27" i="55"/>
  <c r="JW25" i="55"/>
  <c r="JY23" i="55"/>
  <c r="JR22" i="55"/>
  <c r="JY20" i="55"/>
  <c r="JQ20" i="55"/>
  <c r="JR19" i="55"/>
  <c r="JQ27" i="55"/>
  <c r="JX20" i="55"/>
  <c r="JS25" i="55"/>
  <c r="JY19" i="55"/>
  <c r="JU23" i="55"/>
  <c r="JQ19" i="55"/>
  <c r="JW21" i="55"/>
  <c r="JX28" i="55"/>
  <c r="R22" i="54"/>
  <c r="N22" i="54"/>
  <c r="S21" i="54"/>
  <c r="O21" i="54"/>
  <c r="T20" i="54"/>
  <c r="P20" i="54"/>
  <c r="U19" i="54"/>
  <c r="Q19" i="54"/>
  <c r="M19" i="54"/>
  <c r="R18" i="54"/>
  <c r="N18" i="54"/>
  <c r="S17" i="54"/>
  <c r="O17" i="54"/>
  <c r="T16" i="54"/>
  <c r="P16" i="54"/>
  <c r="U15" i="54"/>
  <c r="Q15" i="54"/>
  <c r="M15" i="54"/>
  <c r="R14" i="54"/>
  <c r="N14" i="54"/>
  <c r="U22" i="54"/>
  <c r="Q22" i="54"/>
  <c r="M22" i="54"/>
  <c r="R21" i="54"/>
  <c r="N21" i="54"/>
  <c r="S20" i="54"/>
  <c r="O20" i="54"/>
  <c r="T19" i="54"/>
  <c r="P19" i="54"/>
  <c r="U18" i="54"/>
  <c r="Q18" i="54"/>
  <c r="M18" i="54"/>
  <c r="R17" i="54"/>
  <c r="N17" i="54"/>
  <c r="S16" i="54"/>
  <c r="O16" i="54"/>
  <c r="T15" i="54"/>
  <c r="P15" i="54"/>
  <c r="U14" i="54"/>
  <c r="Q14" i="54"/>
  <c r="M14" i="54"/>
  <c r="T22" i="54"/>
  <c r="P22" i="54"/>
  <c r="U21" i="54"/>
  <c r="Q21" i="54"/>
  <c r="M21" i="54"/>
  <c r="R20" i="54"/>
  <c r="N20" i="54"/>
  <c r="S19" i="54"/>
  <c r="O19" i="54"/>
  <c r="T18" i="54"/>
  <c r="P18" i="54"/>
  <c r="U17" i="54"/>
  <c r="Q17" i="54"/>
  <c r="M17" i="54"/>
  <c r="R16" i="54"/>
  <c r="N16" i="54"/>
  <c r="S15" i="54"/>
  <c r="O15" i="54"/>
  <c r="T14" i="54"/>
  <c r="P14" i="54"/>
  <c r="T21" i="54"/>
  <c r="M20" i="54"/>
  <c r="O18" i="54"/>
  <c r="Q16" i="54"/>
  <c r="S14" i="54"/>
  <c r="P21" i="54"/>
  <c r="R19" i="54"/>
  <c r="T17" i="54"/>
  <c r="M16" i="54"/>
  <c r="O14" i="54"/>
  <c r="S22" i="54"/>
  <c r="U20" i="54"/>
  <c r="N19" i="54"/>
  <c r="P17" i="54"/>
  <c r="R15" i="54"/>
  <c r="Q20" i="54"/>
  <c r="S18" i="54"/>
  <c r="U16" i="54"/>
  <c r="O22" i="54"/>
  <c r="N15" i="54"/>
  <c r="R86" i="54"/>
  <c r="N86" i="54"/>
  <c r="U86" i="54"/>
  <c r="Q86" i="54"/>
  <c r="M86" i="54"/>
  <c r="P86" i="54"/>
  <c r="O86" i="54"/>
  <c r="T86" i="54"/>
  <c r="S86" i="54"/>
  <c r="W35" i="54"/>
  <c r="W31" i="54"/>
  <c r="W34" i="54"/>
  <c r="W30" i="54"/>
  <c r="W33" i="54"/>
  <c r="W29" i="54"/>
  <c r="W32" i="54"/>
  <c r="W28" i="54"/>
  <c r="W36" i="54"/>
  <c r="T68" i="54"/>
  <c r="P68" i="54"/>
  <c r="U67" i="54"/>
  <c r="Q67" i="54"/>
  <c r="M67" i="54"/>
  <c r="R66" i="54"/>
  <c r="N66" i="54"/>
  <c r="S65" i="54"/>
  <c r="O65" i="54"/>
  <c r="T64" i="54"/>
  <c r="P64" i="54"/>
  <c r="U63" i="54"/>
  <c r="Q63" i="54"/>
  <c r="M63" i="54"/>
  <c r="R62" i="54"/>
  <c r="N62" i="54"/>
  <c r="S61" i="54"/>
  <c r="O61" i="54"/>
  <c r="T60" i="54"/>
  <c r="P60" i="54"/>
  <c r="U59" i="54"/>
  <c r="Q59" i="54"/>
  <c r="M59" i="54"/>
  <c r="S68" i="54"/>
  <c r="O68" i="54"/>
  <c r="T67" i="54"/>
  <c r="P67" i="54"/>
  <c r="U66" i="54"/>
  <c r="Q66" i="54"/>
  <c r="M66" i="54"/>
  <c r="R65" i="54"/>
  <c r="N65" i="54"/>
  <c r="S64" i="54"/>
  <c r="O64" i="54"/>
  <c r="T63" i="54"/>
  <c r="P63" i="54"/>
  <c r="U62" i="54"/>
  <c r="Q62" i="54"/>
  <c r="M62" i="54"/>
  <c r="R61" i="54"/>
  <c r="N61" i="54"/>
  <c r="S60" i="54"/>
  <c r="O60" i="54"/>
  <c r="T59" i="54"/>
  <c r="P59" i="54"/>
  <c r="R68" i="54"/>
  <c r="S67" i="54"/>
  <c r="T66" i="54"/>
  <c r="U65" i="54"/>
  <c r="M65" i="54"/>
  <c r="N64" i="54"/>
  <c r="O63" i="54"/>
  <c r="P62" i="54"/>
  <c r="Q61" i="54"/>
  <c r="R60" i="54"/>
  <c r="S59" i="54"/>
  <c r="Q68" i="54"/>
  <c r="R67" i="54"/>
  <c r="S66" i="54"/>
  <c r="T65" i="54"/>
  <c r="U64" i="54"/>
  <c r="M64" i="54"/>
  <c r="N63" i="54"/>
  <c r="O62" i="54"/>
  <c r="P61" i="54"/>
  <c r="Q60" i="54"/>
  <c r="R59" i="54"/>
  <c r="N68" i="54"/>
  <c r="O67" i="54"/>
  <c r="P66" i="54"/>
  <c r="Q65" i="54"/>
  <c r="R64" i="54"/>
  <c r="S63" i="54"/>
  <c r="T62" i="54"/>
  <c r="U61" i="54"/>
  <c r="M61" i="54"/>
  <c r="N60" i="54"/>
  <c r="O59" i="54"/>
  <c r="N67" i="54"/>
  <c r="R63" i="54"/>
  <c r="M60" i="54"/>
  <c r="O66" i="54"/>
  <c r="S62" i="54"/>
  <c r="N59" i="54"/>
  <c r="U68" i="54"/>
  <c r="P65" i="54"/>
  <c r="T61" i="54"/>
  <c r="Q64" i="54"/>
  <c r="U60" i="54"/>
  <c r="M68" i="54"/>
  <c r="B13" i="56"/>
  <c r="A12" i="56"/>
  <c r="C10" i="56"/>
  <c r="A13" i="56"/>
  <c r="C11" i="56"/>
  <c r="B10" i="56"/>
  <c r="C12" i="56"/>
  <c r="B11" i="56"/>
  <c r="A10" i="56"/>
  <c r="A11" i="56"/>
  <c r="C13" i="56"/>
  <c r="B12" i="56"/>
  <c r="T91" i="54"/>
  <c r="P91" i="54"/>
  <c r="S91" i="54"/>
  <c r="O91" i="54"/>
  <c r="N91" i="54"/>
  <c r="U91" i="54"/>
  <c r="M91" i="54"/>
  <c r="R91" i="54"/>
  <c r="Q91" i="54"/>
  <c r="U117" i="54"/>
  <c r="Q117" i="54"/>
  <c r="M117" i="54"/>
  <c r="R116" i="54"/>
  <c r="N116" i="54"/>
  <c r="S115" i="54"/>
  <c r="O115" i="54"/>
  <c r="T114" i="54"/>
  <c r="P114" i="54"/>
  <c r="U113" i="54"/>
  <c r="Q113" i="54"/>
  <c r="M113" i="54"/>
  <c r="R112" i="54"/>
  <c r="N112" i="54"/>
  <c r="S111" i="54"/>
  <c r="O111" i="54"/>
  <c r="T110" i="54"/>
  <c r="P110" i="54"/>
  <c r="U109" i="54"/>
  <c r="Q109" i="54"/>
  <c r="M109" i="54"/>
  <c r="R108" i="54"/>
  <c r="N108" i="54"/>
  <c r="P117" i="54"/>
  <c r="T116" i="54"/>
  <c r="O116" i="54"/>
  <c r="R115" i="54"/>
  <c r="M115" i="54"/>
  <c r="Q114" i="54"/>
  <c r="T113" i="54"/>
  <c r="O113" i="54"/>
  <c r="S112" i="54"/>
  <c r="M112" i="54"/>
  <c r="Q111" i="54"/>
  <c r="U110" i="54"/>
  <c r="O110" i="54"/>
  <c r="S109" i="54"/>
  <c r="N109" i="54"/>
  <c r="Q108" i="54"/>
  <c r="T117" i="54"/>
  <c r="O117" i="54"/>
  <c r="S116" i="54"/>
  <c r="M116" i="54"/>
  <c r="Q115" i="54"/>
  <c r="U114" i="54"/>
  <c r="O114" i="54"/>
  <c r="S113" i="54"/>
  <c r="N113" i="54"/>
  <c r="Q112" i="54"/>
  <c r="U111" i="54"/>
  <c r="P111" i="54"/>
  <c r="S110" i="54"/>
  <c r="N110" i="54"/>
  <c r="R109" i="54"/>
  <c r="U108" i="54"/>
  <c r="P108" i="54"/>
  <c r="S117" i="54"/>
  <c r="N117" i="54"/>
  <c r="Q116" i="54"/>
  <c r="U115" i="54"/>
  <c r="P115" i="54"/>
  <c r="S114" i="54"/>
  <c r="N114" i="54"/>
  <c r="R113" i="54"/>
  <c r="U112" i="54"/>
  <c r="P112" i="54"/>
  <c r="T111" i="54"/>
  <c r="N111" i="54"/>
  <c r="R110" i="54"/>
  <c r="M110" i="54"/>
  <c r="P109" i="54"/>
  <c r="T108" i="54"/>
  <c r="O108" i="54"/>
  <c r="T115" i="54"/>
  <c r="P113" i="54"/>
  <c r="M111" i="54"/>
  <c r="S108" i="54"/>
  <c r="R117" i="54"/>
  <c r="N115" i="54"/>
  <c r="T112" i="54"/>
  <c r="Q110" i="54"/>
  <c r="M108" i="54"/>
  <c r="U116" i="54"/>
  <c r="R114" i="54"/>
  <c r="O112" i="54"/>
  <c r="T109" i="54"/>
  <c r="P116" i="54"/>
  <c r="M114" i="54"/>
  <c r="R111" i="54"/>
  <c r="O109" i="54"/>
  <c r="O171" i="54"/>
  <c r="O170" i="54"/>
  <c r="O169" i="54"/>
  <c r="O168" i="54"/>
  <c r="O167" i="54"/>
  <c r="O166" i="54"/>
  <c r="O165" i="54"/>
  <c r="O164" i="54"/>
  <c r="O163" i="54"/>
  <c r="P170" i="54"/>
  <c r="N169" i="54"/>
  <c r="M168" i="54"/>
  <c r="P166" i="54"/>
  <c r="N165" i="54"/>
  <c r="M164" i="54"/>
  <c r="P171" i="54"/>
  <c r="N170" i="54"/>
  <c r="M169" i="54"/>
  <c r="P167" i="54"/>
  <c r="N166" i="54"/>
  <c r="M165" i="54"/>
  <c r="P163" i="54"/>
  <c r="N171" i="54"/>
  <c r="M170" i="54"/>
  <c r="P168" i="54"/>
  <c r="N167" i="54"/>
  <c r="M166" i="54"/>
  <c r="P164" i="54"/>
  <c r="N163" i="54"/>
  <c r="N168" i="54"/>
  <c r="M163" i="54"/>
  <c r="M167" i="54"/>
  <c r="M171" i="54"/>
  <c r="P165" i="54"/>
  <c r="P169" i="54"/>
  <c r="N164" i="54"/>
  <c r="V13" i="56"/>
  <c r="V12" i="56"/>
  <c r="V11" i="56"/>
  <c r="V10" i="56"/>
  <c r="U13" i="56"/>
  <c r="U12" i="56"/>
  <c r="U11" i="56"/>
  <c r="U10" i="56"/>
  <c r="X13" i="56"/>
  <c r="X12" i="56"/>
  <c r="X11" i="56"/>
  <c r="X10" i="56"/>
  <c r="W11" i="56"/>
  <c r="W10" i="56"/>
  <c r="W13" i="56"/>
  <c r="W12" i="56"/>
  <c r="C25" i="63"/>
  <c r="B24" i="63"/>
  <c r="A23" i="63"/>
  <c r="B25" i="63"/>
  <c r="A24" i="63"/>
  <c r="A25" i="63"/>
  <c r="C23" i="63"/>
  <c r="C24" i="63"/>
  <c r="B23" i="63"/>
  <c r="V15" i="90"/>
  <c r="AJ16" i="90"/>
  <c r="AL62" i="90"/>
  <c r="AL58" i="90"/>
  <c r="AL64" i="90" s="1"/>
  <c r="AL60" i="90"/>
  <c r="AJ17" i="90"/>
  <c r="AL61" i="90"/>
  <c r="Y6" i="93"/>
  <c r="N12" i="93"/>
  <c r="W24" i="93"/>
  <c r="AI14" i="93" s="1"/>
  <c r="W23" i="93"/>
  <c r="AI13" i="93" s="1"/>
  <c r="W22" i="93"/>
  <c r="AI12" i="93" s="1"/>
  <c r="W21" i="93"/>
  <c r="AI11" i="93" s="1"/>
  <c r="P8" i="93"/>
  <c r="Y8" i="93" s="1"/>
  <c r="N10" i="93"/>
  <c r="L11" i="93"/>
  <c r="P9" i="93"/>
  <c r="Y9" i="93" s="1"/>
  <c r="L10" i="93"/>
  <c r="I12" i="91"/>
  <c r="W21" i="91"/>
  <c r="M6" i="91"/>
  <c r="V6" i="91" s="1"/>
  <c r="AG9" i="92"/>
  <c r="J12" i="91"/>
  <c r="W10" i="91" s="1"/>
  <c r="M8" i="91"/>
  <c r="V8" i="91" s="1"/>
  <c r="W24" i="92"/>
  <c r="W23" i="92"/>
  <c r="W22" i="92"/>
  <c r="W21" i="92"/>
  <c r="T21" i="91" a="1"/>
  <c r="K12" i="91"/>
  <c r="W23" i="91" s="1"/>
  <c r="L12" i="91"/>
  <c r="W24" i="91"/>
  <c r="M7" i="91"/>
  <c r="V7" i="91" s="1"/>
  <c r="N10" i="92"/>
  <c r="P10" i="92" s="1"/>
  <c r="Y10" i="92" s="1"/>
  <c r="O11" i="92"/>
  <c r="P11" i="92" s="1"/>
  <c r="Y11" i="92" s="1"/>
  <c r="M12" i="92"/>
  <c r="Z8" i="92" s="1"/>
  <c r="M11" i="91"/>
  <c r="V11" i="91" s="1"/>
  <c r="O10" i="92"/>
  <c r="O12" i="92" s="1"/>
  <c r="N12" i="92"/>
  <c r="Z23" i="92" s="1"/>
  <c r="P6" i="92"/>
  <c r="R9" i="90"/>
  <c r="Q8" i="90"/>
  <c r="P7" i="90"/>
  <c r="S6" i="90"/>
  <c r="R5" i="90"/>
  <c r="R4" i="90"/>
  <c r="R8" i="90"/>
  <c r="Q7" i="90"/>
  <c r="Q9" i="90"/>
  <c r="P8" i="90"/>
  <c r="S7" i="90"/>
  <c r="R6" i="90"/>
  <c r="Q5" i="90"/>
  <c r="Q4" i="90"/>
  <c r="S8" i="90"/>
  <c r="R7" i="90"/>
  <c r="Q6" i="90"/>
  <c r="P5" i="90"/>
  <c r="P4" i="90"/>
  <c r="P9" i="90"/>
  <c r="S9" i="90"/>
  <c r="P6" i="90"/>
  <c r="S5" i="90"/>
  <c r="S4" i="90"/>
  <c r="AJ19" i="90"/>
  <c r="V18" i="90"/>
  <c r="K21" i="90"/>
  <c r="K20" i="90"/>
  <c r="B15" i="90" a="1"/>
  <c r="AJ15" i="90"/>
  <c r="V13" i="90"/>
  <c r="AJ18" i="90"/>
  <c r="F21" i="90"/>
  <c r="H16" i="90" s="1"/>
  <c r="AJ25" i="90" a="1"/>
  <c r="B20" i="47" a="1"/>
  <c r="M96" i="54" a="1"/>
  <c r="T104" i="54" l="1"/>
  <c r="P104" i="54"/>
  <c r="U103" i="54"/>
  <c r="Q103" i="54"/>
  <c r="M103" i="54"/>
  <c r="R102" i="54"/>
  <c r="N102" i="54"/>
  <c r="S101" i="54"/>
  <c r="O101" i="54"/>
  <c r="T100" i="54"/>
  <c r="P100" i="54"/>
  <c r="U99" i="54"/>
  <c r="Q99" i="54"/>
  <c r="M99" i="54"/>
  <c r="R98" i="54"/>
  <c r="N98" i="54"/>
  <c r="S97" i="54"/>
  <c r="O97" i="54"/>
  <c r="T96" i="54"/>
  <c r="P96" i="54"/>
  <c r="Q104" i="54"/>
  <c r="T103" i="54"/>
  <c r="O103" i="54"/>
  <c r="S102" i="54"/>
  <c r="M102" i="54"/>
  <c r="Q101" i="54"/>
  <c r="U100" i="54"/>
  <c r="O100" i="54"/>
  <c r="S99" i="54"/>
  <c r="N99" i="54"/>
  <c r="Q98" i="54"/>
  <c r="U97" i="54"/>
  <c r="P97" i="54"/>
  <c r="S96" i="54"/>
  <c r="N96" i="54"/>
  <c r="U104" i="54"/>
  <c r="O104" i="54"/>
  <c r="S103" i="54"/>
  <c r="N103" i="54"/>
  <c r="Q102" i="54"/>
  <c r="U101" i="54"/>
  <c r="P101" i="54"/>
  <c r="S100" i="54"/>
  <c r="N100" i="54"/>
  <c r="R99" i="54"/>
  <c r="U98" i="54"/>
  <c r="P98" i="54"/>
  <c r="T97" i="54"/>
  <c r="N97" i="54"/>
  <c r="R96" i="54"/>
  <c r="M96" i="54"/>
  <c r="S104" i="54"/>
  <c r="N104" i="54"/>
  <c r="R103" i="54"/>
  <c r="U102" i="54"/>
  <c r="P102" i="54"/>
  <c r="T101" i="54"/>
  <c r="N101" i="54"/>
  <c r="R100" i="54"/>
  <c r="M100" i="54"/>
  <c r="P99" i="54"/>
  <c r="T98" i="54"/>
  <c r="O98" i="54"/>
  <c r="R97" i="54"/>
  <c r="M97" i="54"/>
  <c r="Q96" i="54"/>
  <c r="P103" i="54"/>
  <c r="M101" i="54"/>
  <c r="S98" i="54"/>
  <c r="O96" i="54"/>
  <c r="T102" i="54"/>
  <c r="Q100" i="54"/>
  <c r="M98" i="54"/>
  <c r="R104" i="54"/>
  <c r="O102" i="54"/>
  <c r="T99" i="54"/>
  <c r="Q97" i="54"/>
  <c r="M104" i="54"/>
  <c r="R101" i="54"/>
  <c r="O99" i="54"/>
  <c r="U96" i="54"/>
  <c r="C22" i="47"/>
  <c r="B21" i="47"/>
  <c r="B22" i="47"/>
  <c r="D20" i="47"/>
  <c r="D21" i="47"/>
  <c r="C20" i="47"/>
  <c r="C21" i="47"/>
  <c r="B20" i="47"/>
  <c r="D22" i="47"/>
  <c r="W11" i="91"/>
  <c r="AF8" i="92"/>
  <c r="P10" i="93"/>
  <c r="Y10" i="93" s="1"/>
  <c r="AJ13" i="93"/>
  <c r="AK6" i="93"/>
  <c r="AK7" i="93"/>
  <c r="AJ10" i="93"/>
  <c r="AF9" i="93"/>
  <c r="AG9" i="93"/>
  <c r="Z11" i="93"/>
  <c r="AE11" i="93" s="1"/>
  <c r="P11" i="93"/>
  <c r="Y11" i="93" s="1"/>
  <c r="AF6" i="93"/>
  <c r="AG6" i="93"/>
  <c r="AK12" i="93"/>
  <c r="AE22" i="93"/>
  <c r="AJ12" i="93"/>
  <c r="AJ5" i="93"/>
  <c r="AK8" i="93"/>
  <c r="AK9" i="93"/>
  <c r="S9" i="93"/>
  <c r="T6" i="93" s="1"/>
  <c r="U6" i="93" s="1"/>
  <c r="AF8" i="93"/>
  <c r="AG8" i="93"/>
  <c r="AK13" i="93"/>
  <c r="Z22" i="93"/>
  <c r="AD22" i="93" s="1"/>
  <c r="AG7" i="93"/>
  <c r="Z25" i="93"/>
  <c r="AD25" i="93" s="1"/>
  <c r="AE24" i="93"/>
  <c r="AK14" i="93"/>
  <c r="AJ14" i="93"/>
  <c r="AD24" i="93"/>
  <c r="Z15" i="93"/>
  <c r="AJ7" i="93"/>
  <c r="AK10" i="93"/>
  <c r="AJ6" i="93"/>
  <c r="Z24" i="93"/>
  <c r="L12" i="93"/>
  <c r="AF7" i="93"/>
  <c r="Z9" i="93"/>
  <c r="AJ11" i="93"/>
  <c r="AK11" i="93"/>
  <c r="Z12" i="93"/>
  <c r="AE12" i="93" s="1"/>
  <c r="AJ9" i="93"/>
  <c r="AK5" i="93"/>
  <c r="AJ8" i="93"/>
  <c r="AD9" i="93"/>
  <c r="AG11" i="92"/>
  <c r="AF11" i="92"/>
  <c r="Z11" i="92"/>
  <c r="AD11" i="92" s="1"/>
  <c r="Z24" i="92"/>
  <c r="AG10" i="92"/>
  <c r="AF10" i="92"/>
  <c r="Z10" i="92"/>
  <c r="AE10" i="92" s="1"/>
  <c r="Z7" i="92"/>
  <c r="W14" i="91"/>
  <c r="AA23" i="91"/>
  <c r="AB7" i="91"/>
  <c r="AB10" i="91"/>
  <c r="W22" i="91"/>
  <c r="V21" i="91" a="1"/>
  <c r="AD8" i="92"/>
  <c r="Z15" i="92"/>
  <c r="W15" i="91"/>
  <c r="AD23" i="92"/>
  <c r="AD24" i="92"/>
  <c r="AB22" i="91"/>
  <c r="AB21" i="91"/>
  <c r="AA10" i="91"/>
  <c r="Z14" i="92"/>
  <c r="AA24" i="91"/>
  <c r="AA8" i="91"/>
  <c r="Z25" i="92"/>
  <c r="AD25" i="92" s="1"/>
  <c r="Y6" i="92"/>
  <c r="AD11" i="91"/>
  <c r="AC11" i="91"/>
  <c r="T24" i="91"/>
  <c r="T23" i="91"/>
  <c r="T22" i="91"/>
  <c r="T21" i="91"/>
  <c r="AC8" i="91"/>
  <c r="AD8" i="91"/>
  <c r="Z9" i="92"/>
  <c r="AE9" i="92" s="1"/>
  <c r="Z22" i="92"/>
  <c r="AD22" i="92" s="1"/>
  <c r="W9" i="91"/>
  <c r="Z12" i="92"/>
  <c r="AD12" i="92" s="1"/>
  <c r="W12" i="91"/>
  <c r="AE22" i="92"/>
  <c r="S9" i="92"/>
  <c r="T8" i="92" s="1"/>
  <c r="T6" i="92"/>
  <c r="U6" i="92" s="1"/>
  <c r="AB24" i="91"/>
  <c r="AB23" i="91"/>
  <c r="P9" i="91"/>
  <c r="Q8" i="91" s="1"/>
  <c r="Q6" i="91"/>
  <c r="R6" i="91" s="1"/>
  <c r="AB11" i="91"/>
  <c r="AA9" i="91"/>
  <c r="AC9" i="91"/>
  <c r="Y21" i="92" a="1"/>
  <c r="AE8" i="92"/>
  <c r="Z21" i="92"/>
  <c r="AD21" i="92" s="1"/>
  <c r="AD7" i="91"/>
  <c r="AC7" i="91"/>
  <c r="AG8" i="92"/>
  <c r="W8" i="91"/>
  <c r="AC6" i="91"/>
  <c r="W6" i="91"/>
  <c r="AB6" i="91" s="1"/>
  <c r="AD6" i="91"/>
  <c r="W7" i="91"/>
  <c r="AA7" i="91" s="1"/>
  <c r="AD10" i="91"/>
  <c r="Z13" i="92"/>
  <c r="W13" i="91"/>
  <c r="AE24" i="92"/>
  <c r="AE23" i="92"/>
  <c r="T7" i="92"/>
  <c r="AA21" i="91"/>
  <c r="AA22" i="91"/>
  <c r="Q7" i="91"/>
  <c r="AA6" i="91"/>
  <c r="AB8" i="91"/>
  <c r="AA11" i="91"/>
  <c r="S10" i="90"/>
  <c r="AN53" i="90" s="1"/>
  <c r="AN49" i="90" s="1"/>
  <c r="AN51" i="90"/>
  <c r="S31" i="90"/>
  <c r="P10" i="90"/>
  <c r="T4" i="90"/>
  <c r="S34" i="90"/>
  <c r="T7" i="90"/>
  <c r="AN52" i="90"/>
  <c r="AO44" i="90"/>
  <c r="T9" i="90"/>
  <c r="AO43" i="90"/>
  <c r="T6" i="90"/>
  <c r="Q23" i="90" s="1"/>
  <c r="P31" i="90"/>
  <c r="T5" i="90"/>
  <c r="Q22" i="90" s="1"/>
  <c r="Q21" i="90"/>
  <c r="Q10" i="90"/>
  <c r="AL53" i="90" s="1"/>
  <c r="AL50" i="90" s="1"/>
  <c r="T8" i="90"/>
  <c r="P25" i="90" s="1"/>
  <c r="R30" i="90"/>
  <c r="R10" i="90"/>
  <c r="AM53" i="90" s="1"/>
  <c r="AM50" i="90" s="1"/>
  <c r="Q25" i="90"/>
  <c r="Q34" i="90"/>
  <c r="AO45" i="90"/>
  <c r="AL52" i="90"/>
  <c r="AM52" i="90"/>
  <c r="AJ26" i="90"/>
  <c r="AJ35" i="90" s="1"/>
  <c r="AJ25" i="90"/>
  <c r="AJ34" i="90" s="1"/>
  <c r="AJ27" i="90"/>
  <c r="AJ36" i="90" s="1"/>
  <c r="AJ28" i="90"/>
  <c r="AJ37" i="90" s="1"/>
  <c r="B20" i="90"/>
  <c r="B19" i="90"/>
  <c r="B18" i="90"/>
  <c r="B17" i="90"/>
  <c r="B16" i="90"/>
  <c r="B15" i="90"/>
  <c r="E20" i="90"/>
  <c r="E19" i="90"/>
  <c r="E18" i="90"/>
  <c r="E17" i="90"/>
  <c r="E16" i="90"/>
  <c r="E15" i="90"/>
  <c r="C19" i="90"/>
  <c r="C17" i="90"/>
  <c r="C15" i="90"/>
  <c r="D20" i="90"/>
  <c r="D18" i="90"/>
  <c r="D16" i="90"/>
  <c r="C20" i="90"/>
  <c r="C18" i="90"/>
  <c r="C16" i="90"/>
  <c r="D19" i="90"/>
  <c r="D17" i="90"/>
  <c r="D15" i="90"/>
  <c r="Q32" i="90"/>
  <c r="Q26" i="90"/>
  <c r="R22" i="90"/>
  <c r="R26" i="90"/>
  <c r="AN50" i="90"/>
  <c r="AO42" i="90"/>
  <c r="AL49" i="90"/>
  <c r="AM49" i="90"/>
  <c r="V33" i="55" a="1"/>
  <c r="FM6" i="55" a="1"/>
  <c r="KO6" i="55" a="1"/>
  <c r="LA6" i="55" a="1"/>
  <c r="Y6" i="55" a="1"/>
  <c r="CG6" i="55" a="1"/>
  <c r="EC6" i="55" a="1"/>
  <c r="KC6" i="55" a="1"/>
  <c r="EO6" i="55" a="1"/>
  <c r="IG6" i="55" a="1"/>
  <c r="JQ6" i="55" a="1"/>
  <c r="HU6" i="55" a="1"/>
  <c r="DE6" i="55" a="1"/>
  <c r="BU6" i="55" a="1"/>
  <c r="M179" i="51" a="1"/>
  <c r="JE6" i="55" a="1"/>
  <c r="IS6" i="55" a="1"/>
  <c r="HI6" i="55" a="1"/>
  <c r="CS6" i="55" a="1"/>
  <c r="FY6" i="55" a="1"/>
  <c r="BI6" i="55" a="1"/>
  <c r="M228" i="54" a="1"/>
  <c r="M167" i="51" a="1"/>
  <c r="GW6" i="55" a="1"/>
  <c r="GK6" i="55" a="1"/>
  <c r="FA6" i="55" a="1"/>
  <c r="AW6" i="55" a="1"/>
  <c r="DQ6" i="55" a="1"/>
  <c r="AK6" i="55" a="1"/>
  <c r="M216" i="54" a="1"/>
  <c r="N224" i="54" l="1"/>
  <c r="N223" i="54"/>
  <c r="N222" i="54"/>
  <c r="N221" i="54"/>
  <c r="N220" i="54"/>
  <c r="N219" i="54"/>
  <c r="N218" i="54"/>
  <c r="N217" i="54"/>
  <c r="N216" i="54"/>
  <c r="P224" i="54"/>
  <c r="P223" i="54"/>
  <c r="P222" i="54"/>
  <c r="P221" i="54"/>
  <c r="P220" i="54"/>
  <c r="P219" i="54"/>
  <c r="P218" i="54"/>
  <c r="P217" i="54"/>
  <c r="P216" i="54"/>
  <c r="M224" i="54"/>
  <c r="M222" i="54"/>
  <c r="M220" i="54"/>
  <c r="M218" i="54"/>
  <c r="M216" i="54"/>
  <c r="O223" i="54"/>
  <c r="O221" i="54"/>
  <c r="O219" i="54"/>
  <c r="O217" i="54"/>
  <c r="M223" i="54"/>
  <c r="M221" i="54"/>
  <c r="M219" i="54"/>
  <c r="M217" i="54"/>
  <c r="O218" i="54"/>
  <c r="O224" i="54"/>
  <c r="O216" i="54"/>
  <c r="O222" i="54"/>
  <c r="O220" i="54"/>
  <c r="AP14" i="55"/>
  <c r="AL14" i="55"/>
  <c r="AQ13" i="55"/>
  <c r="AM13" i="55"/>
  <c r="AR12" i="55"/>
  <c r="AN12" i="55"/>
  <c r="AS11" i="55"/>
  <c r="AO11" i="55"/>
  <c r="AK11" i="55"/>
  <c r="AP10" i="55"/>
  <c r="AL10" i="55"/>
  <c r="AQ9" i="55"/>
  <c r="AM9" i="55"/>
  <c r="AR8" i="55"/>
  <c r="AN8" i="55"/>
  <c r="AS7" i="55"/>
  <c r="AO7" i="55"/>
  <c r="AK7" i="55"/>
  <c r="AP6" i="55"/>
  <c r="AL6" i="55"/>
  <c r="AS14" i="55"/>
  <c r="AO14" i="55"/>
  <c r="AK14" i="55"/>
  <c r="AP13" i="55"/>
  <c r="AL13" i="55"/>
  <c r="AQ12" i="55"/>
  <c r="AM12" i="55"/>
  <c r="AR11" i="55"/>
  <c r="AN11" i="55"/>
  <c r="AS10" i="55"/>
  <c r="AO10" i="55"/>
  <c r="AK10" i="55"/>
  <c r="AP9" i="55"/>
  <c r="AL9" i="55"/>
  <c r="AQ8" i="55"/>
  <c r="AM8" i="55"/>
  <c r="AR7" i="55"/>
  <c r="AN7" i="55"/>
  <c r="AS6" i="55"/>
  <c r="AO6" i="55"/>
  <c r="AK6" i="55"/>
  <c r="AR14" i="55"/>
  <c r="AN14" i="55"/>
  <c r="AS13" i="55"/>
  <c r="AO13" i="55"/>
  <c r="AK13" i="55"/>
  <c r="AP12" i="55"/>
  <c r="AL12" i="55"/>
  <c r="AQ11" i="55"/>
  <c r="AM11" i="55"/>
  <c r="AR10" i="55"/>
  <c r="AN10" i="55"/>
  <c r="AS9" i="55"/>
  <c r="AO9" i="55"/>
  <c r="AK9" i="55"/>
  <c r="AP8" i="55"/>
  <c r="AL8" i="55"/>
  <c r="AQ7" i="55"/>
  <c r="AM7" i="55"/>
  <c r="AR6" i="55"/>
  <c r="AN6" i="55"/>
  <c r="AN13" i="55"/>
  <c r="AP11" i="55"/>
  <c r="AR9" i="55"/>
  <c r="AK8" i="55"/>
  <c r="AM6" i="55"/>
  <c r="AQ14" i="55"/>
  <c r="AS12" i="55"/>
  <c r="AL11" i="55"/>
  <c r="AN9" i="55"/>
  <c r="AP7" i="55"/>
  <c r="AM14" i="55"/>
  <c r="AO12" i="55"/>
  <c r="AQ10" i="55"/>
  <c r="AS8" i="55"/>
  <c r="AL7" i="55"/>
  <c r="AM10" i="55"/>
  <c r="AO8" i="55"/>
  <c r="AK12" i="55"/>
  <c r="AR13" i="55"/>
  <c r="AQ6" i="55"/>
  <c r="DW14" i="55"/>
  <c r="DS14" i="55"/>
  <c r="DX13" i="55"/>
  <c r="DT13" i="55"/>
  <c r="DY12" i="55"/>
  <c r="DU12" i="55"/>
  <c r="DQ12" i="55"/>
  <c r="DV11" i="55"/>
  <c r="DR11" i="55"/>
  <c r="DW10" i="55"/>
  <c r="DS10" i="55"/>
  <c r="DX9" i="55"/>
  <c r="DT9" i="55"/>
  <c r="DY8" i="55"/>
  <c r="DU8" i="55"/>
  <c r="DQ8" i="55"/>
  <c r="DV7" i="55"/>
  <c r="DR7" i="55"/>
  <c r="DW6" i="55"/>
  <c r="DS6" i="55"/>
  <c r="DY14" i="55"/>
  <c r="DT14" i="55"/>
  <c r="DW13" i="55"/>
  <c r="DR13" i="55"/>
  <c r="DV12" i="55"/>
  <c r="DY11" i="55"/>
  <c r="DT11" i="55"/>
  <c r="DX10" i="55"/>
  <c r="DR10" i="55"/>
  <c r="DV9" i="55"/>
  <c r="DQ9" i="55"/>
  <c r="DT8" i="55"/>
  <c r="DX7" i="55"/>
  <c r="DS7" i="55"/>
  <c r="DV6" i="55"/>
  <c r="DQ6" i="55"/>
  <c r="DX14" i="55"/>
  <c r="DR14" i="55"/>
  <c r="DV13" i="55"/>
  <c r="DQ13" i="55"/>
  <c r="DT12" i="55"/>
  <c r="DX11" i="55"/>
  <c r="DS11" i="55"/>
  <c r="DV10" i="55"/>
  <c r="DQ10" i="55"/>
  <c r="DU9" i="55"/>
  <c r="DX8" i="55"/>
  <c r="DS8" i="55"/>
  <c r="DW7" i="55"/>
  <c r="DQ7" i="55"/>
  <c r="DU6" i="55"/>
  <c r="DV14" i="55"/>
  <c r="DQ14" i="55"/>
  <c r="DU13" i="55"/>
  <c r="DX12" i="55"/>
  <c r="DS12" i="55"/>
  <c r="DW11" i="55"/>
  <c r="DQ11" i="55"/>
  <c r="DU10" i="55"/>
  <c r="DY9" i="55"/>
  <c r="DS9" i="55"/>
  <c r="DW8" i="55"/>
  <c r="DR8" i="55"/>
  <c r="DU7" i="55"/>
  <c r="DY6" i="55"/>
  <c r="DT6" i="55"/>
  <c r="DY13" i="55"/>
  <c r="DU11" i="55"/>
  <c r="DR9" i="55"/>
  <c r="DX6" i="55"/>
  <c r="DS13" i="55"/>
  <c r="DY10" i="55"/>
  <c r="DV8" i="55"/>
  <c r="DR6" i="55"/>
  <c r="DW12" i="55"/>
  <c r="DT10" i="55"/>
  <c r="DY7" i="55"/>
  <c r="DT7" i="55"/>
  <c r="DW9" i="55"/>
  <c r="DU14" i="55"/>
  <c r="DR12" i="55"/>
  <c r="BD14" i="55"/>
  <c r="AZ14" i="55"/>
  <c r="BE13" i="55"/>
  <c r="BA13" i="55"/>
  <c r="AW13" i="55"/>
  <c r="BB12" i="55"/>
  <c r="AX12" i="55"/>
  <c r="BC11" i="55"/>
  <c r="AY11" i="55"/>
  <c r="BD10" i="55"/>
  <c r="AZ10" i="55"/>
  <c r="BE9" i="55"/>
  <c r="BA9" i="55"/>
  <c r="AW9" i="55"/>
  <c r="BB8" i="55"/>
  <c r="AX8" i="55"/>
  <c r="BC7" i="55"/>
  <c r="AY7" i="55"/>
  <c r="BD6" i="55"/>
  <c r="AZ6" i="55"/>
  <c r="BC14" i="55"/>
  <c r="AY14" i="55"/>
  <c r="BD13" i="55"/>
  <c r="AZ13" i="55"/>
  <c r="BE12" i="55"/>
  <c r="BA12" i="55"/>
  <c r="AW12" i="55"/>
  <c r="BB11" i="55"/>
  <c r="AX11" i="55"/>
  <c r="BC10" i="55"/>
  <c r="AY10" i="55"/>
  <c r="BD9" i="55"/>
  <c r="AZ9" i="55"/>
  <c r="BE8" i="55"/>
  <c r="BA8" i="55"/>
  <c r="AW8" i="55"/>
  <c r="BB7" i="55"/>
  <c r="AX7" i="55"/>
  <c r="BC6" i="55"/>
  <c r="AY6" i="55"/>
  <c r="BB14" i="55"/>
  <c r="AX14" i="55"/>
  <c r="BC13" i="55"/>
  <c r="AY13" i="55"/>
  <c r="BD12" i="55"/>
  <c r="AZ12" i="55"/>
  <c r="BE11" i="55"/>
  <c r="BA11" i="55"/>
  <c r="AW11" i="55"/>
  <c r="BB10" i="55"/>
  <c r="AX10" i="55"/>
  <c r="BC9" i="55"/>
  <c r="AY9" i="55"/>
  <c r="BD8" i="55"/>
  <c r="AZ8" i="55"/>
  <c r="BE7" i="55"/>
  <c r="BA7" i="55"/>
  <c r="AW7" i="55"/>
  <c r="BB6" i="55"/>
  <c r="AX6" i="55"/>
  <c r="BE14" i="55"/>
  <c r="AX13" i="55"/>
  <c r="AZ11" i="55"/>
  <c r="BB9" i="55"/>
  <c r="BD7" i="55"/>
  <c r="AW6" i="55"/>
  <c r="BA14" i="55"/>
  <c r="BC12" i="55"/>
  <c r="BE10" i="55"/>
  <c r="AX9" i="55"/>
  <c r="AZ7" i="55"/>
  <c r="AW14" i="55"/>
  <c r="AY12" i="55"/>
  <c r="BA10" i="55"/>
  <c r="BC8" i="55"/>
  <c r="BE6" i="55"/>
  <c r="AY8" i="55"/>
  <c r="AW10" i="55"/>
  <c r="BB13" i="55"/>
  <c r="BA6" i="55"/>
  <c r="BD11" i="55"/>
  <c r="FF14" i="55"/>
  <c r="FB14" i="55"/>
  <c r="FG13" i="55"/>
  <c r="FC13" i="55"/>
  <c r="FH12" i="55"/>
  <c r="FD12" i="55"/>
  <c r="FI11" i="55"/>
  <c r="FE11" i="55"/>
  <c r="FA11" i="55"/>
  <c r="FF10" i="55"/>
  <c r="FB10" i="55"/>
  <c r="FG9" i="55"/>
  <c r="FC9" i="55"/>
  <c r="FH8" i="55"/>
  <c r="FD8" i="55"/>
  <c r="FI7" i="55"/>
  <c r="FE7" i="55"/>
  <c r="FA7" i="55"/>
  <c r="FF6" i="55"/>
  <c r="FB6" i="55"/>
  <c r="FI14" i="55"/>
  <c r="FE14" i="55"/>
  <c r="FA14" i="55"/>
  <c r="FF13" i="55"/>
  <c r="FB13" i="55"/>
  <c r="FG12" i="55"/>
  <c r="FC12" i="55"/>
  <c r="FH11" i="55"/>
  <c r="FD11" i="55"/>
  <c r="FI10" i="55"/>
  <c r="FE10" i="55"/>
  <c r="FA10" i="55"/>
  <c r="FF9" i="55"/>
  <c r="FB9" i="55"/>
  <c r="FG8" i="55"/>
  <c r="FC8" i="55"/>
  <c r="FH7" i="55"/>
  <c r="FD7" i="55"/>
  <c r="FI6" i="55"/>
  <c r="FE6" i="55"/>
  <c r="FA6" i="55"/>
  <c r="FH14" i="55"/>
  <c r="FD14" i="55"/>
  <c r="FI13" i="55"/>
  <c r="FE13" i="55"/>
  <c r="FA13" i="55"/>
  <c r="FF12" i="55"/>
  <c r="FB12" i="55"/>
  <c r="FG11" i="55"/>
  <c r="FC11" i="55"/>
  <c r="FH10" i="55"/>
  <c r="FD10" i="55"/>
  <c r="FI9" i="55"/>
  <c r="FE9" i="55"/>
  <c r="FA9" i="55"/>
  <c r="FF8" i="55"/>
  <c r="FB8" i="55"/>
  <c r="FG7" i="55"/>
  <c r="FC7" i="55"/>
  <c r="FH6" i="55"/>
  <c r="FD6" i="55"/>
  <c r="FH13" i="55"/>
  <c r="FA12" i="55"/>
  <c r="FC10" i="55"/>
  <c r="FE8" i="55"/>
  <c r="FG6" i="55"/>
  <c r="FD13" i="55"/>
  <c r="FF11" i="55"/>
  <c r="FH9" i="55"/>
  <c r="FA8" i="55"/>
  <c r="FC6" i="55"/>
  <c r="FG14" i="55"/>
  <c r="FI12" i="55"/>
  <c r="FB11" i="55"/>
  <c r="FD9" i="55"/>
  <c r="FF7" i="55"/>
  <c r="FC14" i="55"/>
  <c r="FB7" i="55"/>
  <c r="FE12" i="55"/>
  <c r="FG10" i="55"/>
  <c r="FI8" i="55"/>
  <c r="GS14" i="55"/>
  <c r="GO14" i="55"/>
  <c r="GK14" i="55"/>
  <c r="GP13" i="55"/>
  <c r="GL13" i="55"/>
  <c r="GQ12" i="55"/>
  <c r="GM12" i="55"/>
  <c r="GR11" i="55"/>
  <c r="GN11" i="55"/>
  <c r="GS10" i="55"/>
  <c r="GO10" i="55"/>
  <c r="GK10" i="55"/>
  <c r="GP9" i="55"/>
  <c r="GL9" i="55"/>
  <c r="GQ8" i="55"/>
  <c r="GM8" i="55"/>
  <c r="GR7" i="55"/>
  <c r="GN7" i="55"/>
  <c r="GS6" i="55"/>
  <c r="GO6" i="55"/>
  <c r="GK6" i="55"/>
  <c r="GN14" i="55"/>
  <c r="GR13" i="55"/>
  <c r="GM13" i="55"/>
  <c r="GP12" i="55"/>
  <c r="GK12" i="55"/>
  <c r="GO11" i="55"/>
  <c r="GR10" i="55"/>
  <c r="GM10" i="55"/>
  <c r="GQ9" i="55"/>
  <c r="GK9" i="55"/>
  <c r="GO8" i="55"/>
  <c r="GS7" i="55"/>
  <c r="GM7" i="55"/>
  <c r="GQ6" i="55"/>
  <c r="GL6" i="55"/>
  <c r="GR14" i="55"/>
  <c r="GM14" i="55"/>
  <c r="GQ13" i="55"/>
  <c r="GK13" i="55"/>
  <c r="GO12" i="55"/>
  <c r="GS11" i="55"/>
  <c r="GM11" i="55"/>
  <c r="GQ10" i="55"/>
  <c r="GL10" i="55"/>
  <c r="GO9" i="55"/>
  <c r="GS8" i="55"/>
  <c r="GN8" i="55"/>
  <c r="GQ7" i="55"/>
  <c r="GL7" i="55"/>
  <c r="GP6" i="55"/>
  <c r="GQ14" i="55"/>
  <c r="GL14" i="55"/>
  <c r="GO13" i="55"/>
  <c r="GS12" i="55"/>
  <c r="GN12" i="55"/>
  <c r="GQ11" i="55"/>
  <c r="GL11" i="55"/>
  <c r="GP10" i="55"/>
  <c r="GS9" i="55"/>
  <c r="GN9" i="55"/>
  <c r="GR8" i="55"/>
  <c r="GL8" i="55"/>
  <c r="GP7" i="55"/>
  <c r="GK7" i="55"/>
  <c r="GN6" i="55"/>
  <c r="GS13" i="55"/>
  <c r="GP11" i="55"/>
  <c r="GM9" i="55"/>
  <c r="GR6" i="55"/>
  <c r="GN13" i="55"/>
  <c r="GK11" i="55"/>
  <c r="GP8" i="55"/>
  <c r="GM6" i="55"/>
  <c r="GR12" i="55"/>
  <c r="GN10" i="55"/>
  <c r="GK8" i="55"/>
  <c r="GP14" i="55"/>
  <c r="GL12" i="55"/>
  <c r="GR9" i="55"/>
  <c r="GO7" i="55"/>
  <c r="HC14" i="55"/>
  <c r="GY14" i="55"/>
  <c r="HD13" i="55"/>
  <c r="GZ13" i="55"/>
  <c r="HE12" i="55"/>
  <c r="HA12" i="55"/>
  <c r="GW12" i="55"/>
  <c r="HB11" i="55"/>
  <c r="GX11" i="55"/>
  <c r="HC10" i="55"/>
  <c r="GY10" i="55"/>
  <c r="HD9" i="55"/>
  <c r="GZ9" i="55"/>
  <c r="HE8" i="55"/>
  <c r="HA8" i="55"/>
  <c r="GW8" i="55"/>
  <c r="HB7" i="55"/>
  <c r="GX7" i="55"/>
  <c r="HC6" i="55"/>
  <c r="GY6" i="55"/>
  <c r="HD14" i="55"/>
  <c r="GX14" i="55"/>
  <c r="HB13" i="55"/>
  <c r="GW13" i="55"/>
  <c r="GZ12" i="55"/>
  <c r="HD11" i="55"/>
  <c r="GY11" i="55"/>
  <c r="HB10" i="55"/>
  <c r="GW10" i="55"/>
  <c r="HA9" i="55"/>
  <c r="HD8" i="55"/>
  <c r="GY8" i="55"/>
  <c r="HC7" i="55"/>
  <c r="GW7" i="55"/>
  <c r="HA6" i="55"/>
  <c r="HB14" i="55"/>
  <c r="GW14" i="55"/>
  <c r="HA13" i="55"/>
  <c r="HD12" i="55"/>
  <c r="GY12" i="55"/>
  <c r="HC11" i="55"/>
  <c r="GW11" i="55"/>
  <c r="HA10" i="55"/>
  <c r="HE9" i="55"/>
  <c r="GY9" i="55"/>
  <c r="HC8" i="55"/>
  <c r="GX8" i="55"/>
  <c r="HA7" i="55"/>
  <c r="HE6" i="55"/>
  <c r="GZ6" i="55"/>
  <c r="HA14" i="55"/>
  <c r="HE13" i="55"/>
  <c r="GY13" i="55"/>
  <c r="HC12" i="55"/>
  <c r="GX12" i="55"/>
  <c r="HA11" i="55"/>
  <c r="HE10" i="55"/>
  <c r="GZ10" i="55"/>
  <c r="HC9" i="55"/>
  <c r="GX9" i="55"/>
  <c r="HB8" i="55"/>
  <c r="HE7" i="55"/>
  <c r="GZ7" i="55"/>
  <c r="HD6" i="55"/>
  <c r="GX6" i="55"/>
  <c r="GZ14" i="55"/>
  <c r="HE11" i="55"/>
  <c r="HB9" i="55"/>
  <c r="GY7" i="55"/>
  <c r="HC13" i="55"/>
  <c r="GZ11" i="55"/>
  <c r="GW9" i="55"/>
  <c r="HB6" i="55"/>
  <c r="GX13" i="55"/>
  <c r="HD10" i="55"/>
  <c r="GZ8" i="55"/>
  <c r="GW6" i="55"/>
  <c r="HE14" i="55"/>
  <c r="HB12" i="55"/>
  <c r="GX10" i="55"/>
  <c r="HD7" i="55"/>
  <c r="M175" i="51"/>
  <c r="M174" i="51"/>
  <c r="M173" i="51"/>
  <c r="M172" i="51"/>
  <c r="M171" i="51"/>
  <c r="M170" i="51"/>
  <c r="M169" i="51"/>
  <c r="M168" i="51"/>
  <c r="M167" i="51"/>
  <c r="P175" i="51"/>
  <c r="P174" i="51"/>
  <c r="P173" i="51"/>
  <c r="P172" i="51"/>
  <c r="P171" i="51"/>
  <c r="P170" i="51"/>
  <c r="P169" i="51"/>
  <c r="P168" i="51"/>
  <c r="P167" i="51"/>
  <c r="O175" i="51"/>
  <c r="O174" i="51"/>
  <c r="O173" i="51"/>
  <c r="O172" i="51"/>
  <c r="O171" i="51"/>
  <c r="O170" i="51"/>
  <c r="O169" i="51"/>
  <c r="O168" i="51"/>
  <c r="O167" i="51"/>
  <c r="N175" i="51"/>
  <c r="N171" i="51"/>
  <c r="N167" i="51"/>
  <c r="N174" i="51"/>
  <c r="N170" i="51"/>
  <c r="N173" i="51"/>
  <c r="N169" i="51"/>
  <c r="N172" i="51"/>
  <c r="N168" i="51"/>
  <c r="M231" i="54"/>
  <c r="M230" i="54"/>
  <c r="M229" i="54"/>
  <c r="M228" i="54"/>
  <c r="P231" i="54"/>
  <c r="P230" i="54"/>
  <c r="P229" i="54"/>
  <c r="P228" i="54"/>
  <c r="O231" i="54"/>
  <c r="O230" i="54"/>
  <c r="O229" i="54"/>
  <c r="O228" i="54"/>
  <c r="N230" i="54"/>
  <c r="N229" i="54"/>
  <c r="N228" i="54"/>
  <c r="N231" i="54"/>
  <c r="BQ14" i="55"/>
  <c r="BM14" i="55"/>
  <c r="BI14" i="55"/>
  <c r="BN13" i="55"/>
  <c r="BJ13" i="55"/>
  <c r="BO12" i="55"/>
  <c r="BK12" i="55"/>
  <c r="BP11" i="55"/>
  <c r="BL11" i="55"/>
  <c r="BQ10" i="55"/>
  <c r="BM10" i="55"/>
  <c r="BI10" i="55"/>
  <c r="BN9" i="55"/>
  <c r="BJ9" i="55"/>
  <c r="BO8" i="55"/>
  <c r="BP14" i="55"/>
  <c r="BK14" i="55"/>
  <c r="BO13" i="55"/>
  <c r="BI13" i="55"/>
  <c r="BM12" i="55"/>
  <c r="BQ11" i="55"/>
  <c r="BK11" i="55"/>
  <c r="BO10" i="55"/>
  <c r="BJ10" i="55"/>
  <c r="BM9" i="55"/>
  <c r="BQ8" i="55"/>
  <c r="BL8" i="55"/>
  <c r="BQ7" i="55"/>
  <c r="BM7" i="55"/>
  <c r="BI7" i="55"/>
  <c r="BN6" i="55"/>
  <c r="BJ6" i="55"/>
  <c r="BO14" i="55"/>
  <c r="BJ14" i="55"/>
  <c r="BM13" i="55"/>
  <c r="BQ12" i="55"/>
  <c r="BL12" i="55"/>
  <c r="BO11" i="55"/>
  <c r="BJ11" i="55"/>
  <c r="BN10" i="55"/>
  <c r="BQ9" i="55"/>
  <c r="BL9" i="55"/>
  <c r="BP8" i="55"/>
  <c r="BK8" i="55"/>
  <c r="BP7" i="55"/>
  <c r="BL7" i="55"/>
  <c r="BQ6" i="55"/>
  <c r="BM6" i="55"/>
  <c r="BI6" i="55"/>
  <c r="BN14" i="55"/>
  <c r="BQ13" i="55"/>
  <c r="BL13" i="55"/>
  <c r="BP12" i="55"/>
  <c r="BJ12" i="55"/>
  <c r="BN11" i="55"/>
  <c r="BI11" i="55"/>
  <c r="BL10" i="55"/>
  <c r="BP9" i="55"/>
  <c r="BK9" i="55"/>
  <c r="BN8" i="55"/>
  <c r="BJ8" i="55"/>
  <c r="BO7" i="55"/>
  <c r="BK7" i="55"/>
  <c r="BP6" i="55"/>
  <c r="BL6" i="55"/>
  <c r="BL14" i="55"/>
  <c r="BI12" i="55"/>
  <c r="BO9" i="55"/>
  <c r="BN7" i="55"/>
  <c r="BP13" i="55"/>
  <c r="BM11" i="55"/>
  <c r="BI9" i="55"/>
  <c r="BJ7" i="55"/>
  <c r="BK13" i="55"/>
  <c r="BP10" i="55"/>
  <c r="BM8" i="55"/>
  <c r="BO6" i="55"/>
  <c r="BK6" i="55"/>
  <c r="BN12" i="55"/>
  <c r="BI8" i="55"/>
  <c r="BK10" i="55"/>
  <c r="GE14" i="55"/>
  <c r="GA14" i="55"/>
  <c r="GF13" i="55"/>
  <c r="GB13" i="55"/>
  <c r="GG12" i="55"/>
  <c r="GC12" i="55"/>
  <c r="FY12" i="55"/>
  <c r="GD11" i="55"/>
  <c r="FZ11" i="55"/>
  <c r="GE10" i="55"/>
  <c r="GA10" i="55"/>
  <c r="GF9" i="55"/>
  <c r="GB9" i="55"/>
  <c r="GG8" i="55"/>
  <c r="GC8" i="55"/>
  <c r="FY8" i="55"/>
  <c r="GD7" i="55"/>
  <c r="FZ7" i="55"/>
  <c r="GE6" i="55"/>
  <c r="GA6" i="55"/>
  <c r="GD14" i="55"/>
  <c r="FY14" i="55"/>
  <c r="GC13" i="55"/>
  <c r="GF12" i="55"/>
  <c r="GA12" i="55"/>
  <c r="GE11" i="55"/>
  <c r="FY11" i="55"/>
  <c r="GC10" i="55"/>
  <c r="GG9" i="55"/>
  <c r="GA9" i="55"/>
  <c r="GE8" i="55"/>
  <c r="FZ8" i="55"/>
  <c r="GC7" i="55"/>
  <c r="GG6" i="55"/>
  <c r="GB6" i="55"/>
  <c r="GC14" i="55"/>
  <c r="GG13" i="55"/>
  <c r="GA13" i="55"/>
  <c r="GE12" i="55"/>
  <c r="FZ12" i="55"/>
  <c r="GC11" i="55"/>
  <c r="GG10" i="55"/>
  <c r="GB10" i="55"/>
  <c r="GE9" i="55"/>
  <c r="FZ9" i="55"/>
  <c r="GD8" i="55"/>
  <c r="GG7" i="55"/>
  <c r="GB7" i="55"/>
  <c r="GF6" i="55"/>
  <c r="FZ6" i="55"/>
  <c r="GG14" i="55"/>
  <c r="GB14" i="55"/>
  <c r="GE13" i="55"/>
  <c r="FZ13" i="55"/>
  <c r="GD12" i="55"/>
  <c r="GG11" i="55"/>
  <c r="GB11" i="55"/>
  <c r="GF10" i="55"/>
  <c r="FZ10" i="55"/>
  <c r="GD9" i="55"/>
  <c r="FY9" i="55"/>
  <c r="GB8" i="55"/>
  <c r="GF7" i="55"/>
  <c r="GA7" i="55"/>
  <c r="GD6" i="55"/>
  <c r="FY6" i="55"/>
  <c r="GD13" i="55"/>
  <c r="GA11" i="55"/>
  <c r="GF8" i="55"/>
  <c r="GC6" i="55"/>
  <c r="FY13" i="55"/>
  <c r="GD10" i="55"/>
  <c r="GA8" i="55"/>
  <c r="GF14" i="55"/>
  <c r="GB12" i="55"/>
  <c r="FY10" i="55"/>
  <c r="GE7" i="55"/>
  <c r="FZ14" i="55"/>
  <c r="GF11" i="55"/>
  <c r="GC9" i="55"/>
  <c r="FY7" i="55"/>
  <c r="CY14" i="55"/>
  <c r="CU14" i="55"/>
  <c r="CZ13" i="55"/>
  <c r="CV13" i="55"/>
  <c r="DA12" i="55"/>
  <c r="CW12" i="55"/>
  <c r="CS12" i="55"/>
  <c r="CX11" i="55"/>
  <c r="CT11" i="55"/>
  <c r="CY10" i="55"/>
  <c r="CU10" i="55"/>
  <c r="CZ9" i="55"/>
  <c r="CV9" i="55"/>
  <c r="DA8" i="55"/>
  <c r="CW8" i="55"/>
  <c r="CS8" i="55"/>
  <c r="CX7" i="55"/>
  <c r="CT7" i="55"/>
  <c r="CY6" i="55"/>
  <c r="CU6" i="55"/>
  <c r="CZ14" i="55"/>
  <c r="CT14" i="55"/>
  <c r="CX13" i="55"/>
  <c r="CS13" i="55"/>
  <c r="CV12" i="55"/>
  <c r="CZ11" i="55"/>
  <c r="CU11" i="55"/>
  <c r="CX10" i="55"/>
  <c r="CS10" i="55"/>
  <c r="CW9" i="55"/>
  <c r="CZ8" i="55"/>
  <c r="CU8" i="55"/>
  <c r="CY7" i="55"/>
  <c r="CS7" i="55"/>
  <c r="CW6" i="55"/>
  <c r="CX14" i="55"/>
  <c r="CS14" i="55"/>
  <c r="CW13" i="55"/>
  <c r="CZ12" i="55"/>
  <c r="CU12" i="55"/>
  <c r="CY11" i="55"/>
  <c r="CS11" i="55"/>
  <c r="CW10" i="55"/>
  <c r="DA9" i="55"/>
  <c r="CU9" i="55"/>
  <c r="CY8" i="55"/>
  <c r="CT8" i="55"/>
  <c r="CW7" i="55"/>
  <c r="DA6" i="55"/>
  <c r="CV6" i="55"/>
  <c r="CW14" i="55"/>
  <c r="DA13" i="55"/>
  <c r="CU13" i="55"/>
  <c r="CY12" i="55"/>
  <c r="CT12" i="55"/>
  <c r="CW11" i="55"/>
  <c r="DA10" i="55"/>
  <c r="CV10" i="55"/>
  <c r="CY9" i="55"/>
  <c r="CT9" i="55"/>
  <c r="CX8" i="55"/>
  <c r="DA7" i="55"/>
  <c r="CV7" i="55"/>
  <c r="CZ6" i="55"/>
  <c r="CT6" i="55"/>
  <c r="CT13" i="55"/>
  <c r="CZ10" i="55"/>
  <c r="CV8" i="55"/>
  <c r="CS6" i="55"/>
  <c r="DA14" i="55"/>
  <c r="CX12" i="55"/>
  <c r="CT10" i="55"/>
  <c r="CZ7" i="55"/>
  <c r="CV14" i="55"/>
  <c r="DA11" i="55"/>
  <c r="CX9" i="55"/>
  <c r="CU7" i="55"/>
  <c r="CX6" i="55"/>
  <c r="CS9" i="55"/>
  <c r="CY13" i="55"/>
  <c r="CV11" i="55"/>
  <c r="HQ14" i="55"/>
  <c r="HM14" i="55"/>
  <c r="HI14" i="55"/>
  <c r="HN13" i="55"/>
  <c r="HJ13" i="55"/>
  <c r="HO12" i="55"/>
  <c r="HK12" i="55"/>
  <c r="HP11" i="55"/>
  <c r="HL11" i="55"/>
  <c r="HQ10" i="55"/>
  <c r="HM10" i="55"/>
  <c r="HI10" i="55"/>
  <c r="HN9" i="55"/>
  <c r="HJ9" i="55"/>
  <c r="HO8" i="55"/>
  <c r="HK8" i="55"/>
  <c r="HP7" i="55"/>
  <c r="HL7" i="55"/>
  <c r="HQ6" i="55"/>
  <c r="HM6" i="55"/>
  <c r="HI6" i="55"/>
  <c r="HO14" i="55"/>
  <c r="HK14" i="55"/>
  <c r="HP13" i="55"/>
  <c r="HL13" i="55"/>
  <c r="HQ12" i="55"/>
  <c r="HM12" i="55"/>
  <c r="HP14" i="55"/>
  <c r="HQ13" i="55"/>
  <c r="HI13" i="55"/>
  <c r="HJ12" i="55"/>
  <c r="HN11" i="55"/>
  <c r="HI11" i="55"/>
  <c r="HL10" i="55"/>
  <c r="HP9" i="55"/>
  <c r="HK9" i="55"/>
  <c r="HN8" i="55"/>
  <c r="HI8" i="55"/>
  <c r="HM7" i="55"/>
  <c r="HP6" i="55"/>
  <c r="HK6" i="55"/>
  <c r="HN14" i="55"/>
  <c r="HO13" i="55"/>
  <c r="HP12" i="55"/>
  <c r="HI12" i="55"/>
  <c r="HM11" i="55"/>
  <c r="HP10" i="55"/>
  <c r="HK10" i="55"/>
  <c r="HO9" i="55"/>
  <c r="HI9" i="55"/>
  <c r="HM8" i="55"/>
  <c r="HQ7" i="55"/>
  <c r="HK7" i="55"/>
  <c r="HO6" i="55"/>
  <c r="HJ6" i="55"/>
  <c r="HL14" i="55"/>
  <c r="HM13" i="55"/>
  <c r="HN12" i="55"/>
  <c r="HQ11" i="55"/>
  <c r="HK11" i="55"/>
  <c r="HO10" i="55"/>
  <c r="HJ10" i="55"/>
  <c r="HM9" i="55"/>
  <c r="HQ8" i="55"/>
  <c r="HL8" i="55"/>
  <c r="HO7" i="55"/>
  <c r="HJ7" i="55"/>
  <c r="HN6" i="55"/>
  <c r="HL12" i="55"/>
  <c r="HQ9" i="55"/>
  <c r="HN7" i="55"/>
  <c r="HO11" i="55"/>
  <c r="HL9" i="55"/>
  <c r="HI7" i="55"/>
  <c r="HJ14" i="55"/>
  <c r="HJ11" i="55"/>
  <c r="HP8" i="55"/>
  <c r="HL6" i="55"/>
  <c r="HK13" i="55"/>
  <c r="HN10" i="55"/>
  <c r="HJ8" i="55"/>
  <c r="IY14" i="55"/>
  <c r="IU14" i="55"/>
  <c r="IZ13" i="55"/>
  <c r="IV13" i="55"/>
  <c r="JA12" i="55"/>
  <c r="IW12" i="55"/>
  <c r="IS12" i="55"/>
  <c r="IX11" i="55"/>
  <c r="IT11" i="55"/>
  <c r="IY10" i="55"/>
  <c r="IU10" i="55"/>
  <c r="IZ9" i="55"/>
  <c r="IV9" i="55"/>
  <c r="JA8" i="55"/>
  <c r="IW8" i="55"/>
  <c r="IS8" i="55"/>
  <c r="IX7" i="55"/>
  <c r="IT7" i="55"/>
  <c r="IY6" i="55"/>
  <c r="IU6" i="55"/>
  <c r="JA14" i="55"/>
  <c r="IW14" i="55"/>
  <c r="IS14" i="55"/>
  <c r="IX13" i="55"/>
  <c r="IT13" i="55"/>
  <c r="IY12" i="55"/>
  <c r="IU12" i="55"/>
  <c r="IZ11" i="55"/>
  <c r="IV11" i="55"/>
  <c r="JA10" i="55"/>
  <c r="IW10" i="55"/>
  <c r="IS10" i="55"/>
  <c r="IX9" i="55"/>
  <c r="IT9" i="55"/>
  <c r="IY8" i="55"/>
  <c r="IU8" i="55"/>
  <c r="IZ7" i="55"/>
  <c r="IV7" i="55"/>
  <c r="JA6" i="55"/>
  <c r="IW6" i="55"/>
  <c r="IS6" i="55"/>
  <c r="IT14" i="55"/>
  <c r="IU13" i="55"/>
  <c r="IV12" i="55"/>
  <c r="IW11" i="55"/>
  <c r="IX10" i="55"/>
  <c r="IY9" i="55"/>
  <c r="IZ8" i="55"/>
  <c r="JA7" i="55"/>
  <c r="IS7" i="55"/>
  <c r="IT6" i="55"/>
  <c r="IZ14" i="55"/>
  <c r="JA13" i="55"/>
  <c r="IS13" i="55"/>
  <c r="IT12" i="55"/>
  <c r="IU11" i="55"/>
  <c r="IV10" i="55"/>
  <c r="IW9" i="55"/>
  <c r="IX8" i="55"/>
  <c r="IY7" i="55"/>
  <c r="IZ6" i="55"/>
  <c r="IX14" i="55"/>
  <c r="IY13" i="55"/>
  <c r="IZ12" i="55"/>
  <c r="JA11" i="55"/>
  <c r="IS11" i="55"/>
  <c r="IT10" i="55"/>
  <c r="IU9" i="55"/>
  <c r="IV8" i="55"/>
  <c r="IW7" i="55"/>
  <c r="IX6" i="55"/>
  <c r="IW13" i="55"/>
  <c r="JA9" i="55"/>
  <c r="IV6" i="55"/>
  <c r="IX12" i="55"/>
  <c r="IS9" i="55"/>
  <c r="IY11" i="55"/>
  <c r="IT8" i="55"/>
  <c r="IV14" i="55"/>
  <c r="IZ10" i="55"/>
  <c r="IU7" i="55"/>
  <c r="JM14" i="55"/>
  <c r="JI14" i="55"/>
  <c r="JE14" i="55"/>
  <c r="JJ13" i="55"/>
  <c r="JF13" i="55"/>
  <c r="JK12" i="55"/>
  <c r="JG12" i="55"/>
  <c r="JL11" i="55"/>
  <c r="JH11" i="55"/>
  <c r="JM10" i="55"/>
  <c r="JI10" i="55"/>
  <c r="JE10" i="55"/>
  <c r="JJ9" i="55"/>
  <c r="JF9" i="55"/>
  <c r="JK8" i="55"/>
  <c r="JG8" i="55"/>
  <c r="JL7" i="55"/>
  <c r="JH7" i="55"/>
  <c r="JM6" i="55"/>
  <c r="JI6" i="55"/>
  <c r="JE6" i="55"/>
  <c r="JK14" i="55"/>
  <c r="JG14" i="55"/>
  <c r="JL13" i="55"/>
  <c r="JH13" i="55"/>
  <c r="JM12" i="55"/>
  <c r="JI12" i="55"/>
  <c r="JE12" i="55"/>
  <c r="JJ11" i="55"/>
  <c r="JF11" i="55"/>
  <c r="JK10" i="55"/>
  <c r="JG10" i="55"/>
  <c r="JL9" i="55"/>
  <c r="JH9" i="55"/>
  <c r="JM8" i="55"/>
  <c r="JI8" i="55"/>
  <c r="JE8" i="55"/>
  <c r="JJ7" i="55"/>
  <c r="JF7" i="55"/>
  <c r="JK6" i="55"/>
  <c r="JG6" i="55"/>
  <c r="JL14" i="55"/>
  <c r="JM13" i="55"/>
  <c r="JE13" i="55"/>
  <c r="JF12" i="55"/>
  <c r="JG11" i="55"/>
  <c r="JH10" i="55"/>
  <c r="JI9" i="55"/>
  <c r="JJ8" i="55"/>
  <c r="JK7" i="55"/>
  <c r="JL6" i="55"/>
  <c r="JJ14" i="55"/>
  <c r="JK13" i="55"/>
  <c r="JL12" i="55"/>
  <c r="JM11" i="55"/>
  <c r="JE11" i="55"/>
  <c r="JF10" i="55"/>
  <c r="JG9" i="55"/>
  <c r="JH8" i="55"/>
  <c r="JI7" i="55"/>
  <c r="JJ6" i="55"/>
  <c r="JH14" i="55"/>
  <c r="JI13" i="55"/>
  <c r="JJ12" i="55"/>
  <c r="JK11" i="55"/>
  <c r="JL10" i="55"/>
  <c r="JM9" i="55"/>
  <c r="JE9" i="55"/>
  <c r="JF8" i="55"/>
  <c r="JG7" i="55"/>
  <c r="JH6" i="55"/>
  <c r="JI11" i="55"/>
  <c r="JM7" i="55"/>
  <c r="JF14" i="55"/>
  <c r="JJ10" i="55"/>
  <c r="JE7" i="55"/>
  <c r="JG13" i="55"/>
  <c r="JK9" i="55"/>
  <c r="JF6" i="55"/>
  <c r="JL8" i="55"/>
  <c r="JH12" i="55"/>
  <c r="P182" i="51"/>
  <c r="P181" i="51"/>
  <c r="P180" i="51"/>
  <c r="P179" i="51"/>
  <c r="O182" i="51"/>
  <c r="O181" i="51"/>
  <c r="O180" i="51"/>
  <c r="O179" i="51"/>
  <c r="N182" i="51"/>
  <c r="N181" i="51"/>
  <c r="N180" i="51"/>
  <c r="N179" i="51"/>
  <c r="M182" i="51"/>
  <c r="M181" i="51"/>
  <c r="M180" i="51"/>
  <c r="M179" i="51"/>
  <c r="CA14" i="55"/>
  <c r="BW14" i="55"/>
  <c r="CB13" i="55"/>
  <c r="BX13" i="55"/>
  <c r="CC12" i="55"/>
  <c r="BY12" i="55"/>
  <c r="BU12" i="55"/>
  <c r="BZ11" i="55"/>
  <c r="BV11" i="55"/>
  <c r="CA10" i="55"/>
  <c r="BW10" i="55"/>
  <c r="CB9" i="55"/>
  <c r="BX9" i="55"/>
  <c r="CC8" i="55"/>
  <c r="BY8" i="55"/>
  <c r="BU8" i="55"/>
  <c r="BZ7" i="55"/>
  <c r="BV7" i="55"/>
  <c r="CA6" i="55"/>
  <c r="BW6" i="55"/>
  <c r="BZ14" i="55"/>
  <c r="BU14" i="55"/>
  <c r="BY13" i="55"/>
  <c r="CB12" i="55"/>
  <c r="BW12" i="55"/>
  <c r="CA11" i="55"/>
  <c r="BU11" i="55"/>
  <c r="BY10" i="55"/>
  <c r="CC9" i="55"/>
  <c r="BW9" i="55"/>
  <c r="CA8" i="55"/>
  <c r="BV8" i="55"/>
  <c r="BY7" i="55"/>
  <c r="CC6" i="55"/>
  <c r="BX6" i="55"/>
  <c r="BY14" i="55"/>
  <c r="CC13" i="55"/>
  <c r="BW13" i="55"/>
  <c r="CA12" i="55"/>
  <c r="BV12" i="55"/>
  <c r="BY11" i="55"/>
  <c r="CC10" i="55"/>
  <c r="BX10" i="55"/>
  <c r="CA9" i="55"/>
  <c r="BV9" i="55"/>
  <c r="BZ8" i="55"/>
  <c r="CC7" i="55"/>
  <c r="BX7" i="55"/>
  <c r="CB6" i="55"/>
  <c r="BV6" i="55"/>
  <c r="CC14" i="55"/>
  <c r="BX14" i="55"/>
  <c r="CA13" i="55"/>
  <c r="BV13" i="55"/>
  <c r="BZ12" i="55"/>
  <c r="CC11" i="55"/>
  <c r="BX11" i="55"/>
  <c r="CB10" i="55"/>
  <c r="BV10" i="55"/>
  <c r="BZ9" i="55"/>
  <c r="BU9" i="55"/>
  <c r="BX8" i="55"/>
  <c r="CB7" i="55"/>
  <c r="BW7" i="55"/>
  <c r="BZ6" i="55"/>
  <c r="BU6" i="55"/>
  <c r="CB14" i="55"/>
  <c r="BX12" i="55"/>
  <c r="BU10" i="55"/>
  <c r="CA7" i="55"/>
  <c r="BV14" i="55"/>
  <c r="CB11" i="55"/>
  <c r="BY9" i="55"/>
  <c r="BU7" i="55"/>
  <c r="BZ13" i="55"/>
  <c r="BW11" i="55"/>
  <c r="CB8" i="55"/>
  <c r="BY6" i="55"/>
  <c r="BW8" i="55"/>
  <c r="BU13" i="55"/>
  <c r="BZ10" i="55"/>
  <c r="DM14" i="55"/>
  <c r="DI14" i="55"/>
  <c r="DE14" i="55"/>
  <c r="DJ13" i="55"/>
  <c r="DF13" i="55"/>
  <c r="DK12" i="55"/>
  <c r="DG12" i="55"/>
  <c r="DL11" i="55"/>
  <c r="DH11" i="55"/>
  <c r="DM10" i="55"/>
  <c r="DI10" i="55"/>
  <c r="DE10" i="55"/>
  <c r="DJ9" i="55"/>
  <c r="DF9" i="55"/>
  <c r="DK8" i="55"/>
  <c r="DG8" i="55"/>
  <c r="DL7" i="55"/>
  <c r="DH7" i="55"/>
  <c r="DM6" i="55"/>
  <c r="DI6" i="55"/>
  <c r="DE6" i="55"/>
  <c r="DJ14" i="55"/>
  <c r="DM13" i="55"/>
  <c r="DH13" i="55"/>
  <c r="DL12" i="55"/>
  <c r="DF12" i="55"/>
  <c r="DJ11" i="55"/>
  <c r="DE11" i="55"/>
  <c r="DH10" i="55"/>
  <c r="DL9" i="55"/>
  <c r="DG9" i="55"/>
  <c r="DJ8" i="55"/>
  <c r="DE8" i="55"/>
  <c r="DI7" i="55"/>
  <c r="DL6" i="55"/>
  <c r="DG6" i="55"/>
  <c r="DH14" i="55"/>
  <c r="DL13" i="55"/>
  <c r="DG13" i="55"/>
  <c r="DJ12" i="55"/>
  <c r="DE12" i="55"/>
  <c r="DI11" i="55"/>
  <c r="DL10" i="55"/>
  <c r="DG10" i="55"/>
  <c r="DK9" i="55"/>
  <c r="DE9" i="55"/>
  <c r="DI8" i="55"/>
  <c r="DM7" i="55"/>
  <c r="DG7" i="55"/>
  <c r="DK6" i="55"/>
  <c r="DF6" i="55"/>
  <c r="DL14" i="55"/>
  <c r="DG14" i="55"/>
  <c r="DK13" i="55"/>
  <c r="DE13" i="55"/>
  <c r="DI12" i="55"/>
  <c r="DM11" i="55"/>
  <c r="DG11" i="55"/>
  <c r="DK10" i="55"/>
  <c r="DF10" i="55"/>
  <c r="DI9" i="55"/>
  <c r="DM8" i="55"/>
  <c r="DH8" i="55"/>
  <c r="DK7" i="55"/>
  <c r="DF7" i="55"/>
  <c r="DJ6" i="55"/>
  <c r="DI13" i="55"/>
  <c r="DF11" i="55"/>
  <c r="DL8" i="55"/>
  <c r="DH6" i="55"/>
  <c r="DM12" i="55"/>
  <c r="DJ10" i="55"/>
  <c r="DF8" i="55"/>
  <c r="DK14" i="55"/>
  <c r="DH12" i="55"/>
  <c r="DM9" i="55"/>
  <c r="DJ7" i="55"/>
  <c r="DE7" i="55"/>
  <c r="DF14" i="55"/>
  <c r="DH9" i="55"/>
  <c r="DK11" i="55"/>
  <c r="IA14" i="55"/>
  <c r="HW14" i="55"/>
  <c r="IB13" i="55"/>
  <c r="HX13" i="55"/>
  <c r="IC12" i="55"/>
  <c r="HY12" i="55"/>
  <c r="HU12" i="55"/>
  <c r="HZ11" i="55"/>
  <c r="HV11" i="55"/>
  <c r="IA10" i="55"/>
  <c r="HW10" i="55"/>
  <c r="IB9" i="55"/>
  <c r="HX9" i="55"/>
  <c r="IC8" i="55"/>
  <c r="HY8" i="55"/>
  <c r="HU8" i="55"/>
  <c r="HZ7" i="55"/>
  <c r="HV7" i="55"/>
  <c r="IA6" i="55"/>
  <c r="HW6" i="55"/>
  <c r="IC14" i="55"/>
  <c r="HY14" i="55"/>
  <c r="HU14" i="55"/>
  <c r="HZ13" i="55"/>
  <c r="HV13" i="55"/>
  <c r="IA12" i="55"/>
  <c r="HW12" i="55"/>
  <c r="IB11" i="55"/>
  <c r="HX11" i="55"/>
  <c r="IC10" i="55"/>
  <c r="HY10" i="55"/>
  <c r="HU10" i="55"/>
  <c r="HZ9" i="55"/>
  <c r="HV9" i="55"/>
  <c r="IA8" i="55"/>
  <c r="HW8" i="55"/>
  <c r="IB7" i="55"/>
  <c r="HX7" i="55"/>
  <c r="IC6" i="55"/>
  <c r="HY6" i="55"/>
  <c r="HU6" i="55"/>
  <c r="HZ14" i="55"/>
  <c r="IA13" i="55"/>
  <c r="IB12" i="55"/>
  <c r="IC11" i="55"/>
  <c r="HU11" i="55"/>
  <c r="HV10" i="55"/>
  <c r="HW9" i="55"/>
  <c r="HX8" i="55"/>
  <c r="HY7" i="55"/>
  <c r="HZ6" i="55"/>
  <c r="HX14" i="55"/>
  <c r="HY13" i="55"/>
  <c r="HZ12" i="55"/>
  <c r="IA11" i="55"/>
  <c r="IB10" i="55"/>
  <c r="IC9" i="55"/>
  <c r="HU9" i="55"/>
  <c r="HV8" i="55"/>
  <c r="HW7" i="55"/>
  <c r="HX6" i="55"/>
  <c r="HV14" i="55"/>
  <c r="HW13" i="55"/>
  <c r="HX12" i="55"/>
  <c r="HY11" i="55"/>
  <c r="HZ10" i="55"/>
  <c r="IA9" i="55"/>
  <c r="IB8" i="55"/>
  <c r="IC7" i="55"/>
  <c r="HU7" i="55"/>
  <c r="HV6" i="55"/>
  <c r="IC13" i="55"/>
  <c r="HX10" i="55"/>
  <c r="IB6" i="55"/>
  <c r="HU13" i="55"/>
  <c r="HY9" i="55"/>
  <c r="HV12" i="55"/>
  <c r="HZ8" i="55"/>
  <c r="IA7" i="55"/>
  <c r="IB14" i="55"/>
  <c r="HW11" i="55"/>
  <c r="JW14" i="55"/>
  <c r="JS14" i="55"/>
  <c r="JX13" i="55"/>
  <c r="JT13" i="55"/>
  <c r="JY12" i="55"/>
  <c r="JU12" i="55"/>
  <c r="JQ12" i="55"/>
  <c r="JV11" i="55"/>
  <c r="JR11" i="55"/>
  <c r="JW10" i="55"/>
  <c r="JS10" i="55"/>
  <c r="JX9" i="55"/>
  <c r="JT9" i="55"/>
  <c r="JY8" i="55"/>
  <c r="JU8" i="55"/>
  <c r="JQ8" i="55"/>
  <c r="JV7" i="55"/>
  <c r="JR7" i="55"/>
  <c r="JW6" i="55"/>
  <c r="JS6" i="55"/>
  <c r="JY14" i="55"/>
  <c r="JU14" i="55"/>
  <c r="JQ14" i="55"/>
  <c r="JV13" i="55"/>
  <c r="JR13" i="55"/>
  <c r="JW12" i="55"/>
  <c r="JS12" i="55"/>
  <c r="JX11" i="55"/>
  <c r="JT11" i="55"/>
  <c r="JY10" i="55"/>
  <c r="JU10" i="55"/>
  <c r="JQ10" i="55"/>
  <c r="JV9" i="55"/>
  <c r="JR9" i="55"/>
  <c r="JW8" i="55"/>
  <c r="JS8" i="55"/>
  <c r="JX7" i="55"/>
  <c r="JT7" i="55"/>
  <c r="JY6" i="55"/>
  <c r="JU6" i="55"/>
  <c r="JQ6" i="55"/>
  <c r="JV14" i="55"/>
  <c r="JW13" i="55"/>
  <c r="JX12" i="55"/>
  <c r="JY11" i="55"/>
  <c r="JQ11" i="55"/>
  <c r="JR10" i="55"/>
  <c r="JS9" i="55"/>
  <c r="JT8" i="55"/>
  <c r="JU7" i="55"/>
  <c r="JV6" i="55"/>
  <c r="JT14" i="55"/>
  <c r="JU13" i="55"/>
  <c r="JV12" i="55"/>
  <c r="JW11" i="55"/>
  <c r="JX10" i="55"/>
  <c r="JY9" i="55"/>
  <c r="JQ9" i="55"/>
  <c r="JR8" i="55"/>
  <c r="JS7" i="55"/>
  <c r="JT6" i="55"/>
  <c r="JR14" i="55"/>
  <c r="JS13" i="55"/>
  <c r="JT12" i="55"/>
  <c r="JU11" i="55"/>
  <c r="JV10" i="55"/>
  <c r="JW9" i="55"/>
  <c r="JX8" i="55"/>
  <c r="JY7" i="55"/>
  <c r="JQ7" i="55"/>
  <c r="JR6" i="55"/>
  <c r="JQ13" i="55"/>
  <c r="JU9" i="55"/>
  <c r="JR12" i="55"/>
  <c r="JV8" i="55"/>
  <c r="JX14" i="55"/>
  <c r="JS11" i="55"/>
  <c r="JW7" i="55"/>
  <c r="JY13" i="55"/>
  <c r="JT10" i="55"/>
  <c r="JX6" i="55"/>
  <c r="IO14" i="55"/>
  <c r="IK14" i="55"/>
  <c r="IG14" i="55"/>
  <c r="IL13" i="55"/>
  <c r="IH13" i="55"/>
  <c r="IM12" i="55"/>
  <c r="II12" i="55"/>
  <c r="IN11" i="55"/>
  <c r="IJ11" i="55"/>
  <c r="IO10" i="55"/>
  <c r="IK10" i="55"/>
  <c r="IG10" i="55"/>
  <c r="IL9" i="55"/>
  <c r="IH9" i="55"/>
  <c r="IM8" i="55"/>
  <c r="II8" i="55"/>
  <c r="IN7" i="55"/>
  <c r="IJ7" i="55"/>
  <c r="IO6" i="55"/>
  <c r="IK6" i="55"/>
  <c r="IG6" i="55"/>
  <c r="IM14" i="55"/>
  <c r="II14" i="55"/>
  <c r="IN13" i="55"/>
  <c r="IJ13" i="55"/>
  <c r="IO12" i="55"/>
  <c r="IK12" i="55"/>
  <c r="IG12" i="55"/>
  <c r="IL11" i="55"/>
  <c r="IH11" i="55"/>
  <c r="IM10" i="55"/>
  <c r="II10" i="55"/>
  <c r="IN9" i="55"/>
  <c r="IJ9" i="55"/>
  <c r="IO8" i="55"/>
  <c r="IK8" i="55"/>
  <c r="IG8" i="55"/>
  <c r="IL7" i="55"/>
  <c r="IH7" i="55"/>
  <c r="IM6" i="55"/>
  <c r="II6" i="55"/>
  <c r="IJ14" i="55"/>
  <c r="IK13" i="55"/>
  <c r="IL12" i="55"/>
  <c r="IM11" i="55"/>
  <c r="IN10" i="55"/>
  <c r="IO9" i="55"/>
  <c r="IG9" i="55"/>
  <c r="IH8" i="55"/>
  <c r="II7" i="55"/>
  <c r="IJ6" i="55"/>
  <c r="IH14" i="55"/>
  <c r="II13" i="55"/>
  <c r="IJ12" i="55"/>
  <c r="IK11" i="55"/>
  <c r="IL10" i="55"/>
  <c r="IM9" i="55"/>
  <c r="IN8" i="55"/>
  <c r="IO7" i="55"/>
  <c r="IG7" i="55"/>
  <c r="IH6" i="55"/>
  <c r="IN14" i="55"/>
  <c r="IO13" i="55"/>
  <c r="IG13" i="55"/>
  <c r="IH12" i="55"/>
  <c r="II11" i="55"/>
  <c r="IJ10" i="55"/>
  <c r="IK9" i="55"/>
  <c r="IL8" i="55"/>
  <c r="IM7" i="55"/>
  <c r="IN6" i="55"/>
  <c r="IO11" i="55"/>
  <c r="IJ8" i="55"/>
  <c r="IL14" i="55"/>
  <c r="IG11" i="55"/>
  <c r="IK7" i="55"/>
  <c r="IM13" i="55"/>
  <c r="IH10" i="55"/>
  <c r="IL6" i="55"/>
  <c r="IN12" i="55"/>
  <c r="II9" i="55"/>
  <c r="EV14" i="55"/>
  <c r="ER14" i="55"/>
  <c r="EW13" i="55"/>
  <c r="ES13" i="55"/>
  <c r="EO13" i="55"/>
  <c r="ET12" i="55"/>
  <c r="EP12" i="55"/>
  <c r="EU11" i="55"/>
  <c r="EQ11" i="55"/>
  <c r="EV10" i="55"/>
  <c r="ER10" i="55"/>
  <c r="EW9" i="55"/>
  <c r="ES9" i="55"/>
  <c r="EO9" i="55"/>
  <c r="ET8" i="55"/>
  <c r="EP8" i="55"/>
  <c r="EU7" i="55"/>
  <c r="EQ7" i="55"/>
  <c r="EV6" i="55"/>
  <c r="ER6" i="55"/>
  <c r="EU14" i="55"/>
  <c r="EQ14" i="55"/>
  <c r="EV13" i="55"/>
  <c r="ER13" i="55"/>
  <c r="EW12" i="55"/>
  <c r="ES12" i="55"/>
  <c r="EO12" i="55"/>
  <c r="ET11" i="55"/>
  <c r="EP11" i="55"/>
  <c r="EU10" i="55"/>
  <c r="EQ10" i="55"/>
  <c r="EV9" i="55"/>
  <c r="ER9" i="55"/>
  <c r="EW8" i="55"/>
  <c r="ES8" i="55"/>
  <c r="EO8" i="55"/>
  <c r="ET7" i="55"/>
  <c r="EP7" i="55"/>
  <c r="EU6" i="55"/>
  <c r="EQ6" i="55"/>
  <c r="ES14" i="55"/>
  <c r="ET13" i="55"/>
  <c r="EU12" i="55"/>
  <c r="EV11" i="55"/>
  <c r="EW10" i="55"/>
  <c r="EO10" i="55"/>
  <c r="EP9" i="55"/>
  <c r="EQ8" i="55"/>
  <c r="ER7" i="55"/>
  <c r="ES6" i="55"/>
  <c r="EP14" i="55"/>
  <c r="EQ13" i="55"/>
  <c r="ER12" i="55"/>
  <c r="ES11" i="55"/>
  <c r="ET10" i="55"/>
  <c r="EU9" i="55"/>
  <c r="EV8" i="55"/>
  <c r="EW7" i="55"/>
  <c r="EO7" i="55"/>
  <c r="EP6" i="55"/>
  <c r="EW14" i="55"/>
  <c r="EO14" i="55"/>
  <c r="EP13" i="55"/>
  <c r="EQ12" i="55"/>
  <c r="ER11" i="55"/>
  <c r="ES10" i="55"/>
  <c r="ET9" i="55"/>
  <c r="EU8" i="55"/>
  <c r="EV7" i="55"/>
  <c r="EW6" i="55"/>
  <c r="EO6" i="55"/>
  <c r="EW11" i="55"/>
  <c r="ER8" i="55"/>
  <c r="ET14" i="55"/>
  <c r="EO11" i="55"/>
  <c r="ES7" i="55"/>
  <c r="EU13" i="55"/>
  <c r="EP10" i="55"/>
  <c r="ET6" i="55"/>
  <c r="EQ9" i="55"/>
  <c r="EV12" i="55"/>
  <c r="KK14" i="55"/>
  <c r="KG14" i="55"/>
  <c r="KC14" i="55"/>
  <c r="KH13" i="55"/>
  <c r="KD13" i="55"/>
  <c r="KI12" i="55"/>
  <c r="KE12" i="55"/>
  <c r="KJ11" i="55"/>
  <c r="KF11" i="55"/>
  <c r="KK10" i="55"/>
  <c r="KG10" i="55"/>
  <c r="KC10" i="55"/>
  <c r="KH9" i="55"/>
  <c r="KD9" i="55"/>
  <c r="KI8" i="55"/>
  <c r="KE8" i="55"/>
  <c r="KJ7" i="55"/>
  <c r="KF7" i="55"/>
  <c r="KK6" i="55"/>
  <c r="KG6" i="55"/>
  <c r="KC6" i="55"/>
  <c r="KJ14" i="55"/>
  <c r="KF14" i="55"/>
  <c r="KK13" i="55"/>
  <c r="KG13" i="55"/>
  <c r="KC13" i="55"/>
  <c r="KH12" i="55"/>
  <c r="KD12" i="55"/>
  <c r="KI11" i="55"/>
  <c r="KE11" i="55"/>
  <c r="KJ10" i="55"/>
  <c r="KF10" i="55"/>
  <c r="KK9" i="55"/>
  <c r="KG9" i="55"/>
  <c r="KC9" i="55"/>
  <c r="KH8" i="55"/>
  <c r="KD8" i="55"/>
  <c r="KI7" i="55"/>
  <c r="KE7" i="55"/>
  <c r="KJ6" i="55"/>
  <c r="KF6" i="55"/>
  <c r="KI14" i="55"/>
  <c r="KE14" i="55"/>
  <c r="KJ13" i="55"/>
  <c r="KF13" i="55"/>
  <c r="KK12" i="55"/>
  <c r="KG12" i="55"/>
  <c r="KC12" i="55"/>
  <c r="KH11" i="55"/>
  <c r="KD11" i="55"/>
  <c r="KI10" i="55"/>
  <c r="KE10" i="55"/>
  <c r="KJ9" i="55"/>
  <c r="KF9" i="55"/>
  <c r="KK8" i="55"/>
  <c r="KG8" i="55"/>
  <c r="KC8" i="55"/>
  <c r="KH7" i="55"/>
  <c r="KD7" i="55"/>
  <c r="KI6" i="55"/>
  <c r="KE6" i="55"/>
  <c r="KD14" i="55"/>
  <c r="KF12" i="55"/>
  <c r="KH10" i="55"/>
  <c r="KJ8" i="55"/>
  <c r="KC7" i="55"/>
  <c r="KI13" i="55"/>
  <c r="KK11" i="55"/>
  <c r="KD10" i="55"/>
  <c r="KF8" i="55"/>
  <c r="KH6" i="55"/>
  <c r="KE13" i="55"/>
  <c r="KG11" i="55"/>
  <c r="KI9" i="55"/>
  <c r="KK7" i="55"/>
  <c r="KD6" i="55"/>
  <c r="KE9" i="55"/>
  <c r="KH14" i="55"/>
  <c r="KG7" i="55"/>
  <c r="KJ12" i="55"/>
  <c r="KC11" i="55"/>
  <c r="EK14" i="55"/>
  <c r="EG14" i="55"/>
  <c r="EC14" i="55"/>
  <c r="EH13" i="55"/>
  <c r="ED13" i="55"/>
  <c r="EI12" i="55"/>
  <c r="EE12" i="55"/>
  <c r="EJ11" i="55"/>
  <c r="EF11" i="55"/>
  <c r="EK10" i="55"/>
  <c r="EG10" i="55"/>
  <c r="EC10" i="55"/>
  <c r="EH9" i="55"/>
  <c r="ED9" i="55"/>
  <c r="EI8" i="55"/>
  <c r="EE8" i="55"/>
  <c r="EJ7" i="55"/>
  <c r="EF7" i="55"/>
  <c r="EK6" i="55"/>
  <c r="EG6" i="55"/>
  <c r="EC6" i="55"/>
  <c r="EI14" i="55"/>
  <c r="ED14" i="55"/>
  <c r="EG13" i="55"/>
  <c r="EK12" i="55"/>
  <c r="EF12" i="55"/>
  <c r="EI11" i="55"/>
  <c r="ED11" i="55"/>
  <c r="EH10" i="55"/>
  <c r="EK9" i="55"/>
  <c r="EF9" i="55"/>
  <c r="EJ8" i="55"/>
  <c r="ED8" i="55"/>
  <c r="EH7" i="55"/>
  <c r="EC7" i="55"/>
  <c r="EF6" i="55"/>
  <c r="EH14" i="55"/>
  <c r="EK13" i="55"/>
  <c r="EF13" i="55"/>
  <c r="EJ12" i="55"/>
  <c r="ED12" i="55"/>
  <c r="EH11" i="55"/>
  <c r="EC11" i="55"/>
  <c r="EF10" i="55"/>
  <c r="EJ9" i="55"/>
  <c r="EE9" i="55"/>
  <c r="EH8" i="55"/>
  <c r="EC8" i="55"/>
  <c r="EG7" i="55"/>
  <c r="EJ6" i="55"/>
  <c r="EE6" i="55"/>
  <c r="EF14" i="55"/>
  <c r="EJ13" i="55"/>
  <c r="EE13" i="55"/>
  <c r="EH12" i="55"/>
  <c r="EC12" i="55"/>
  <c r="EG11" i="55"/>
  <c r="EJ10" i="55"/>
  <c r="EE10" i="55"/>
  <c r="EI9" i="55"/>
  <c r="EC9" i="55"/>
  <c r="EG8" i="55"/>
  <c r="EK7" i="55"/>
  <c r="EE7" i="55"/>
  <c r="EI6" i="55"/>
  <c r="ED6" i="55"/>
  <c r="EE14" i="55"/>
  <c r="EK11" i="55"/>
  <c r="EG9" i="55"/>
  <c r="ED7" i="55"/>
  <c r="EI13" i="55"/>
  <c r="EE11" i="55"/>
  <c r="EK8" i="55"/>
  <c r="EH6" i="55"/>
  <c r="EC13" i="55"/>
  <c r="EI10" i="55"/>
  <c r="EF8" i="55"/>
  <c r="EI7" i="55"/>
  <c r="ED10" i="55"/>
  <c r="EJ14" i="55"/>
  <c r="EG12" i="55"/>
  <c r="CO14" i="55"/>
  <c r="CK14" i="55"/>
  <c r="CG14" i="55"/>
  <c r="CL13" i="55"/>
  <c r="CH13" i="55"/>
  <c r="CM12" i="55"/>
  <c r="CI12" i="55"/>
  <c r="CN11" i="55"/>
  <c r="CJ11" i="55"/>
  <c r="CO10" i="55"/>
  <c r="CK10" i="55"/>
  <c r="CG10" i="55"/>
  <c r="CL9" i="55"/>
  <c r="CH9" i="55"/>
  <c r="CM8" i="55"/>
  <c r="CI8" i="55"/>
  <c r="CN7" i="55"/>
  <c r="CJ7" i="55"/>
  <c r="CO6" i="55"/>
  <c r="CK6" i="55"/>
  <c r="CG6" i="55"/>
  <c r="CJ14" i="55"/>
  <c r="CN13" i="55"/>
  <c r="CI13" i="55"/>
  <c r="CL12" i="55"/>
  <c r="CG12" i="55"/>
  <c r="CK11" i="55"/>
  <c r="CN10" i="55"/>
  <c r="CI10" i="55"/>
  <c r="CM9" i="55"/>
  <c r="CG9" i="55"/>
  <c r="CK8" i="55"/>
  <c r="CO7" i="55"/>
  <c r="CI7" i="55"/>
  <c r="CM6" i="55"/>
  <c r="CH6" i="55"/>
  <c r="CN14" i="55"/>
  <c r="CI14" i="55"/>
  <c r="CM13" i="55"/>
  <c r="CG13" i="55"/>
  <c r="CK12" i="55"/>
  <c r="CO11" i="55"/>
  <c r="CI11" i="55"/>
  <c r="CM10" i="55"/>
  <c r="CH10" i="55"/>
  <c r="CK9" i="55"/>
  <c r="CO8" i="55"/>
  <c r="CJ8" i="55"/>
  <c r="CM7" i="55"/>
  <c r="CH7" i="55"/>
  <c r="CL6" i="55"/>
  <c r="CM14" i="55"/>
  <c r="CH14" i="55"/>
  <c r="CK13" i="55"/>
  <c r="CO12" i="55"/>
  <c r="CJ12" i="55"/>
  <c r="CM11" i="55"/>
  <c r="CH11" i="55"/>
  <c r="CL10" i="55"/>
  <c r="CO9" i="55"/>
  <c r="CJ9" i="55"/>
  <c r="CN8" i="55"/>
  <c r="CH8" i="55"/>
  <c r="CL7" i="55"/>
  <c r="CG7" i="55"/>
  <c r="CJ6" i="55"/>
  <c r="CN12" i="55"/>
  <c r="CJ10" i="55"/>
  <c r="CG8" i="55"/>
  <c r="CL14" i="55"/>
  <c r="CH12" i="55"/>
  <c r="CN9" i="55"/>
  <c r="CK7" i="55"/>
  <c r="CO13" i="55"/>
  <c r="CL11" i="55"/>
  <c r="CI9" i="55"/>
  <c r="CN6" i="55"/>
  <c r="CI6" i="55"/>
  <c r="CJ13" i="55"/>
  <c r="CL8" i="55"/>
  <c r="CG11" i="55"/>
  <c r="AF14" i="55"/>
  <c r="AB14" i="55"/>
  <c r="AG13" i="55"/>
  <c r="AC13" i="55"/>
  <c r="Y13" i="55"/>
  <c r="AD12" i="55"/>
  <c r="Z12" i="55"/>
  <c r="AE11" i="55"/>
  <c r="AA11" i="55"/>
  <c r="AF10" i="55"/>
  <c r="AB10" i="55"/>
  <c r="AG9" i="55"/>
  <c r="AC9" i="55"/>
  <c r="Y9" i="55"/>
  <c r="AD8" i="55"/>
  <c r="Z8" i="55"/>
  <c r="AE7" i="55"/>
  <c r="AA7" i="55"/>
  <c r="AF6" i="55"/>
  <c r="AB6" i="55"/>
  <c r="AE14" i="55"/>
  <c r="AA14" i="55"/>
  <c r="AF13" i="55"/>
  <c r="AB13" i="55"/>
  <c r="AG12" i="55"/>
  <c r="AC12" i="55"/>
  <c r="Y12" i="55"/>
  <c r="AD11" i="55"/>
  <c r="Z11" i="55"/>
  <c r="AE10" i="55"/>
  <c r="AA10" i="55"/>
  <c r="AF9" i="55"/>
  <c r="AB9" i="55"/>
  <c r="AG8" i="55"/>
  <c r="AC8" i="55"/>
  <c r="Y8" i="55"/>
  <c r="AD7" i="55"/>
  <c r="Z7" i="55"/>
  <c r="AE6" i="55"/>
  <c r="AA6" i="55"/>
  <c r="AD14" i="55"/>
  <c r="Z14" i="55"/>
  <c r="AE13" i="55"/>
  <c r="AA13" i="55"/>
  <c r="AF12" i="55"/>
  <c r="AB12" i="55"/>
  <c r="AG11" i="55"/>
  <c r="AC11" i="55"/>
  <c r="Y11" i="55"/>
  <c r="AD10" i="55"/>
  <c r="Z10" i="55"/>
  <c r="AE9" i="55"/>
  <c r="AA9" i="55"/>
  <c r="AF8" i="55"/>
  <c r="AB8" i="55"/>
  <c r="AG7" i="55"/>
  <c r="AC7" i="55"/>
  <c r="Y7" i="55"/>
  <c r="AD6" i="55"/>
  <c r="Z6" i="55"/>
  <c r="AD13" i="55"/>
  <c r="AF11" i="55"/>
  <c r="Y10" i="55"/>
  <c r="AA8" i="55"/>
  <c r="AC6" i="55"/>
  <c r="AG14" i="55"/>
  <c r="Z13" i="55"/>
  <c r="AB11" i="55"/>
  <c r="AD9" i="55"/>
  <c r="AF7" i="55"/>
  <c r="Y6" i="55"/>
  <c r="AC14" i="55"/>
  <c r="AE12" i="55"/>
  <c r="AG10" i="55"/>
  <c r="Z9" i="55"/>
  <c r="AB7" i="55"/>
  <c r="AA12" i="55"/>
  <c r="Y14" i="55"/>
  <c r="AC10" i="55"/>
  <c r="AG6" i="55"/>
  <c r="AE8" i="55"/>
  <c r="LG14" i="55"/>
  <c r="LC14" i="55"/>
  <c r="LH13" i="55"/>
  <c r="LD13" i="55"/>
  <c r="LI12" i="55"/>
  <c r="LE12" i="55"/>
  <c r="LA12" i="55"/>
  <c r="LF11" i="55"/>
  <c r="LB11" i="55"/>
  <c r="LG10" i="55"/>
  <c r="LC10" i="55"/>
  <c r="LH9" i="55"/>
  <c r="LD9" i="55"/>
  <c r="LI8" i="55"/>
  <c r="LE8" i="55"/>
  <c r="LA8" i="55"/>
  <c r="LF7" i="55"/>
  <c r="LB7" i="55"/>
  <c r="LG6" i="55"/>
  <c r="LC6" i="55"/>
  <c r="LI14" i="55"/>
  <c r="LE14" i="55"/>
  <c r="LA14" i="55"/>
  <c r="LF13" i="55"/>
  <c r="LB13" i="55"/>
  <c r="LG12" i="55"/>
  <c r="LC12" i="55"/>
  <c r="LH11" i="55"/>
  <c r="LD11" i="55"/>
  <c r="LI10" i="55"/>
  <c r="LE10" i="55"/>
  <c r="LA10" i="55"/>
  <c r="LF9" i="55"/>
  <c r="LB9" i="55"/>
  <c r="LG8" i="55"/>
  <c r="LC8" i="55"/>
  <c r="LH7" i="55"/>
  <c r="LD7" i="55"/>
  <c r="LI6" i="55"/>
  <c r="LE6" i="55"/>
  <c r="LA6" i="55"/>
  <c r="LF14" i="55"/>
  <c r="LG13" i="55"/>
  <c r="LH12" i="55"/>
  <c r="LI11" i="55"/>
  <c r="LA11" i="55"/>
  <c r="LB10" i="55"/>
  <c r="LC9" i="55"/>
  <c r="LD8" i="55"/>
  <c r="LE7" i="55"/>
  <c r="LF6" i="55"/>
  <c r="LD14" i="55"/>
  <c r="LE13" i="55"/>
  <c r="LF12" i="55"/>
  <c r="LG11" i="55"/>
  <c r="LH10" i="55"/>
  <c r="LI9" i="55"/>
  <c r="LA9" i="55"/>
  <c r="LB8" i="55"/>
  <c r="LC7" i="55"/>
  <c r="LD6" i="55"/>
  <c r="LB14" i="55"/>
  <c r="LC13" i="55"/>
  <c r="LD12" i="55"/>
  <c r="LE11" i="55"/>
  <c r="LF10" i="55"/>
  <c r="LG9" i="55"/>
  <c r="LH8" i="55"/>
  <c r="LI7" i="55"/>
  <c r="LA7" i="55"/>
  <c r="LB6" i="55"/>
  <c r="LB12" i="55"/>
  <c r="LF8" i="55"/>
  <c r="LH14" i="55"/>
  <c r="LC11" i="55"/>
  <c r="LG7" i="55"/>
  <c r="LI13" i="55"/>
  <c r="LD10" i="55"/>
  <c r="LH6" i="55"/>
  <c r="LA13" i="55"/>
  <c r="LE9" i="55"/>
  <c r="KW14" i="55"/>
  <c r="KS14" i="55"/>
  <c r="KO14" i="55"/>
  <c r="KU14" i="55"/>
  <c r="KQ14" i="55"/>
  <c r="KV13" i="55"/>
  <c r="KV14" i="55"/>
  <c r="KW13" i="55"/>
  <c r="KR13" i="55"/>
  <c r="KW12" i="55"/>
  <c r="KS12" i="55"/>
  <c r="KO12" i="55"/>
  <c r="KT11" i="55"/>
  <c r="KP11" i="55"/>
  <c r="KU10" i="55"/>
  <c r="KQ10" i="55"/>
  <c r="KV9" i="55"/>
  <c r="KR9" i="55"/>
  <c r="KW8" i="55"/>
  <c r="KS8" i="55"/>
  <c r="KO8" i="55"/>
  <c r="KT7" i="55"/>
  <c r="KP7" i="55"/>
  <c r="KU6" i="55"/>
  <c r="KQ6" i="55"/>
  <c r="KT14" i="55"/>
  <c r="KU13" i="55"/>
  <c r="KQ13" i="55"/>
  <c r="KV12" i="55"/>
  <c r="KR12" i="55"/>
  <c r="KW11" i="55"/>
  <c r="KS11" i="55"/>
  <c r="KO11" i="55"/>
  <c r="KT10" i="55"/>
  <c r="KP10" i="55"/>
  <c r="KU9" i="55"/>
  <c r="KQ9" i="55"/>
  <c r="KV8" i="55"/>
  <c r="KR8" i="55"/>
  <c r="KW7" i="55"/>
  <c r="KS7" i="55"/>
  <c r="KO7" i="55"/>
  <c r="KT6" i="55"/>
  <c r="KP6" i="55"/>
  <c r="KR14" i="55"/>
  <c r="KT13" i="55"/>
  <c r="KP13" i="55"/>
  <c r="KU12" i="55"/>
  <c r="KQ12" i="55"/>
  <c r="KV11" i="55"/>
  <c r="KR11" i="55"/>
  <c r="KW10" i="55"/>
  <c r="KS10" i="55"/>
  <c r="KO10" i="55"/>
  <c r="KT9" i="55"/>
  <c r="KP9" i="55"/>
  <c r="KU8" i="55"/>
  <c r="KQ8" i="55"/>
  <c r="KV7" i="55"/>
  <c r="KR7" i="55"/>
  <c r="KW6" i="55"/>
  <c r="KS6" i="55"/>
  <c r="KO6" i="55"/>
  <c r="KP14" i="55"/>
  <c r="KP12" i="55"/>
  <c r="KR10" i="55"/>
  <c r="KT8" i="55"/>
  <c r="KV6" i="55"/>
  <c r="KS13" i="55"/>
  <c r="KU11" i="55"/>
  <c r="KW9" i="55"/>
  <c r="KP8" i="55"/>
  <c r="KR6" i="55"/>
  <c r="KO13" i="55"/>
  <c r="KQ11" i="55"/>
  <c r="KS9" i="55"/>
  <c r="KU7" i="55"/>
  <c r="KQ7" i="55"/>
  <c r="KT12" i="55"/>
  <c r="KV10" i="55"/>
  <c r="KO9" i="55"/>
  <c r="FU14" i="55"/>
  <c r="FQ14" i="55"/>
  <c r="FM14" i="55"/>
  <c r="FR13" i="55"/>
  <c r="FN13" i="55"/>
  <c r="FS12" i="55"/>
  <c r="FO12" i="55"/>
  <c r="FT11" i="55"/>
  <c r="FP11" i="55"/>
  <c r="FU10" i="55"/>
  <c r="FQ10" i="55"/>
  <c r="FM10" i="55"/>
  <c r="FR9" i="55"/>
  <c r="FN9" i="55"/>
  <c r="FS8" i="55"/>
  <c r="FO8" i="55"/>
  <c r="FT7" i="55"/>
  <c r="FT14" i="55"/>
  <c r="FO14" i="55"/>
  <c r="FS13" i="55"/>
  <c r="FM13" i="55"/>
  <c r="FQ12" i="55"/>
  <c r="FU11" i="55"/>
  <c r="FO11" i="55"/>
  <c r="FS10" i="55"/>
  <c r="FN10" i="55"/>
  <c r="FQ9" i="55"/>
  <c r="FU8" i="55"/>
  <c r="FP8" i="55"/>
  <c r="FS7" i="55"/>
  <c r="FO7" i="55"/>
  <c r="FT6" i="55"/>
  <c r="FP6" i="55"/>
  <c r="FS14" i="55"/>
  <c r="FN14" i="55"/>
  <c r="FQ13" i="55"/>
  <c r="FU12" i="55"/>
  <c r="FP12" i="55"/>
  <c r="FS11" i="55"/>
  <c r="FN11" i="55"/>
  <c r="FR10" i="55"/>
  <c r="FU9" i="55"/>
  <c r="FP9" i="55"/>
  <c r="FT8" i="55"/>
  <c r="FN8" i="55"/>
  <c r="FR7" i="55"/>
  <c r="FN7" i="55"/>
  <c r="FS6" i="55"/>
  <c r="FO6" i="55"/>
  <c r="FR14" i="55"/>
  <c r="FU13" i="55"/>
  <c r="FP13" i="55"/>
  <c r="FT12" i="55"/>
  <c r="FN12" i="55"/>
  <c r="FR11" i="55"/>
  <c r="FM11" i="55"/>
  <c r="FP10" i="55"/>
  <c r="FT9" i="55"/>
  <c r="FO9" i="55"/>
  <c r="FR8" i="55"/>
  <c r="FM8" i="55"/>
  <c r="FQ7" i="55"/>
  <c r="FM7" i="55"/>
  <c r="FR6" i="55"/>
  <c r="FN6" i="55"/>
  <c r="FO13" i="55"/>
  <c r="FT10" i="55"/>
  <c r="FQ8" i="55"/>
  <c r="FQ6" i="55"/>
  <c r="FR12" i="55"/>
  <c r="FO10" i="55"/>
  <c r="FU7" i="55"/>
  <c r="FM6" i="55"/>
  <c r="FP14" i="55"/>
  <c r="FM12" i="55"/>
  <c r="FS9" i="55"/>
  <c r="FP7" i="55"/>
  <c r="FT13" i="55"/>
  <c r="FQ11" i="55"/>
  <c r="FM9" i="55"/>
  <c r="FU6" i="55"/>
  <c r="V40" i="55"/>
  <c r="V36" i="55"/>
  <c r="V39" i="55"/>
  <c r="V35" i="55"/>
  <c r="V38" i="55"/>
  <c r="V34" i="55"/>
  <c r="V41" i="55"/>
  <c r="V37" i="55"/>
  <c r="V33" i="55"/>
  <c r="S32" i="90"/>
  <c r="Q31" i="90"/>
  <c r="R23" i="90"/>
  <c r="P23" i="90"/>
  <c r="AE11" i="92"/>
  <c r="R31" i="90"/>
  <c r="R32" i="90"/>
  <c r="R21" i="90"/>
  <c r="P22" i="90"/>
  <c r="P32" i="90"/>
  <c r="AM51" i="90"/>
  <c r="R34" i="90"/>
  <c r="P21" i="90"/>
  <c r="AD10" i="92"/>
  <c r="X10" i="92" s="1"/>
  <c r="R18" i="90"/>
  <c r="Q30" i="90"/>
  <c r="T7" i="93"/>
  <c r="U7" i="93" s="1"/>
  <c r="T8" i="93"/>
  <c r="U7" i="92"/>
  <c r="X22" i="92"/>
  <c r="U10" i="91"/>
  <c r="X24" i="93"/>
  <c r="U8" i="92"/>
  <c r="U21" i="91"/>
  <c r="U7" i="91"/>
  <c r="X22" i="93"/>
  <c r="X8" i="92"/>
  <c r="Y21" i="93" a="1"/>
  <c r="Z7" i="93"/>
  <c r="Z21" i="93"/>
  <c r="Z8" i="93"/>
  <c r="AE9" i="93"/>
  <c r="X9" i="93" s="1"/>
  <c r="Z14" i="93"/>
  <c r="AE14" i="93" s="1"/>
  <c r="AD11" i="93"/>
  <c r="X11" i="93" s="1"/>
  <c r="AF10" i="93"/>
  <c r="AG10" i="93"/>
  <c r="AD15" i="93"/>
  <c r="AE25" i="93"/>
  <c r="X25" i="93" s="1"/>
  <c r="Z13" i="93"/>
  <c r="AE13" i="93" s="1"/>
  <c r="Z10" i="93"/>
  <c r="AD12" i="93"/>
  <c r="X12" i="93" s="1"/>
  <c r="Z6" i="93"/>
  <c r="AG11" i="93"/>
  <c r="AF11" i="93"/>
  <c r="Z23" i="93"/>
  <c r="AE15" i="93"/>
  <c r="U8" i="91"/>
  <c r="AA12" i="91"/>
  <c r="AA13" i="91"/>
  <c r="AD13" i="92"/>
  <c r="R7" i="91"/>
  <c r="R8" i="91" s="1"/>
  <c r="AE25" i="92"/>
  <c r="X25" i="92" s="1"/>
  <c r="U24" i="91"/>
  <c r="X11" i="92"/>
  <c r="AB9" i="91"/>
  <c r="U9" i="91" s="1"/>
  <c r="X24" i="92"/>
  <c r="V22" i="91"/>
  <c r="V21" i="91"/>
  <c r="V24" i="91"/>
  <c r="V23" i="91"/>
  <c r="U23" i="91"/>
  <c r="AA14" i="91"/>
  <c r="AA15" i="91"/>
  <c r="AD14" i="92"/>
  <c r="AD15" i="92"/>
  <c r="U6" i="91"/>
  <c r="U11" i="91"/>
  <c r="U22" i="91"/>
  <c r="AD9" i="92"/>
  <c r="X9" i="92" s="1"/>
  <c r="X16" i="91"/>
  <c r="X7" i="91" s="1"/>
  <c r="AE21" i="92"/>
  <c r="X21" i="92" s="1"/>
  <c r="AG6" i="92"/>
  <c r="AF6" i="92"/>
  <c r="Z6" i="92"/>
  <c r="AA16" i="92" s="1"/>
  <c r="X23" i="92"/>
  <c r="AE7" i="92"/>
  <c r="AB12" i="91"/>
  <c r="AB13" i="91"/>
  <c r="AE12" i="92"/>
  <c r="X12" i="92" s="1"/>
  <c r="AE13" i="92"/>
  <c r="Y22" i="92"/>
  <c r="Y21" i="92"/>
  <c r="Y24" i="92"/>
  <c r="Y23" i="92"/>
  <c r="AD7" i="92"/>
  <c r="AB14" i="91"/>
  <c r="AB15" i="91"/>
  <c r="AE14" i="92"/>
  <c r="AE15" i="92"/>
  <c r="J21" i="90"/>
  <c r="M21" i="90"/>
  <c r="L21" i="90"/>
  <c r="I23" i="90"/>
  <c r="J20" i="90"/>
  <c r="M20" i="90"/>
  <c r="L20" i="90"/>
  <c r="AM63" i="90"/>
  <c r="AN63" i="90" s="1"/>
  <c r="AL19" i="90"/>
  <c r="AM61" i="90"/>
  <c r="AN61" i="90" s="1"/>
  <c r="AL17" i="90"/>
  <c r="Q24" i="90"/>
  <c r="Q27" i="90" s="1"/>
  <c r="R35" i="90"/>
  <c r="P34" i="90"/>
  <c r="T34" i="90" s="1"/>
  <c r="AM18" i="90" s="1"/>
  <c r="T31" i="90"/>
  <c r="AM15" i="90" s="1"/>
  <c r="P26" i="90"/>
  <c r="S24" i="90"/>
  <c r="AL14" i="90"/>
  <c r="AM58" i="90"/>
  <c r="Q33" i="90"/>
  <c r="S30" i="90"/>
  <c r="S18" i="90"/>
  <c r="Q35" i="90"/>
  <c r="S26" i="90"/>
  <c r="AM59" i="90"/>
  <c r="AN59" i="90" s="1"/>
  <c r="AL15" i="90"/>
  <c r="AM60" i="90"/>
  <c r="AN60" i="90" s="1"/>
  <c r="AL16" i="90"/>
  <c r="S23" i="90"/>
  <c r="AL51" i="90"/>
  <c r="P33" i="90"/>
  <c r="S33" i="90"/>
  <c r="AK53" i="90"/>
  <c r="AL25" i="90" a="1"/>
  <c r="T10" i="90"/>
  <c r="P30" i="90"/>
  <c r="T30" i="90" s="1"/>
  <c r="AM14" i="90" s="1"/>
  <c r="R24" i="90"/>
  <c r="S35" i="90"/>
  <c r="AM62" i="90"/>
  <c r="AN62" i="90" s="1"/>
  <c r="AL18" i="90"/>
  <c r="Q18" i="90"/>
  <c r="P35" i="90"/>
  <c r="P24" i="90"/>
  <c r="R25" i="90"/>
  <c r="S25" i="90"/>
  <c r="P18" i="90"/>
  <c r="S22" i="90"/>
  <c r="R33" i="90"/>
  <c r="S21" i="90"/>
  <c r="LM6" i="55" a="1"/>
  <c r="LU14" i="55" l="1"/>
  <c r="LQ14" i="55"/>
  <c r="LM14" i="55"/>
  <c r="LR13" i="55"/>
  <c r="LN13" i="55"/>
  <c r="LS12" i="55"/>
  <c r="LO12" i="55"/>
  <c r="LT11" i="55"/>
  <c r="LP11" i="55"/>
  <c r="LU10" i="55"/>
  <c r="LQ10" i="55"/>
  <c r="LM10" i="55"/>
  <c r="LR9" i="55"/>
  <c r="LN9" i="55"/>
  <c r="LS8" i="55"/>
  <c r="LO8" i="55"/>
  <c r="LT7" i="55"/>
  <c r="LP7" i="55"/>
  <c r="LU6" i="55"/>
  <c r="LQ6" i="55"/>
  <c r="LM6" i="55"/>
  <c r="LS14" i="55"/>
  <c r="LO14" i="55"/>
  <c r="LT13" i="55"/>
  <c r="LP13" i="55"/>
  <c r="LU12" i="55"/>
  <c r="LQ12" i="55"/>
  <c r="LM12" i="55"/>
  <c r="LR11" i="55"/>
  <c r="LN11" i="55"/>
  <c r="LS10" i="55"/>
  <c r="LO10" i="55"/>
  <c r="LT9" i="55"/>
  <c r="LP9" i="55"/>
  <c r="LU8" i="55"/>
  <c r="LQ8" i="55"/>
  <c r="LM8" i="55"/>
  <c r="LR7" i="55"/>
  <c r="LN7" i="55"/>
  <c r="LS6" i="55"/>
  <c r="LO6" i="55"/>
  <c r="LP14" i="55"/>
  <c r="LQ13" i="55"/>
  <c r="LR12" i="55"/>
  <c r="LS11" i="55"/>
  <c r="LT10" i="55"/>
  <c r="LU9" i="55"/>
  <c r="LM9" i="55"/>
  <c r="LN8" i="55"/>
  <c r="LO7" i="55"/>
  <c r="LP6" i="55"/>
  <c r="LN14" i="55"/>
  <c r="LO13" i="55"/>
  <c r="LP12" i="55"/>
  <c r="LQ11" i="55"/>
  <c r="LR10" i="55"/>
  <c r="LS9" i="55"/>
  <c r="LT8" i="55"/>
  <c r="LU7" i="55"/>
  <c r="LM7" i="55"/>
  <c r="LN6" i="55"/>
  <c r="LT14" i="55"/>
  <c r="LU13" i="55"/>
  <c r="LM13" i="55"/>
  <c r="LN12" i="55"/>
  <c r="LO11" i="55"/>
  <c r="LP10" i="55"/>
  <c r="LQ9" i="55"/>
  <c r="LR8" i="55"/>
  <c r="LS7" i="55"/>
  <c r="LT6" i="55"/>
  <c r="LS13" i="55"/>
  <c r="LN10" i="55"/>
  <c r="LR6" i="55"/>
  <c r="LT12" i="55"/>
  <c r="LO9" i="55"/>
  <c r="LU11" i="55"/>
  <c r="LP8" i="55"/>
  <c r="LM11" i="55"/>
  <c r="LQ7" i="55"/>
  <c r="LR14" i="55"/>
  <c r="X7" i="92"/>
  <c r="P27" i="90"/>
  <c r="U8" i="93"/>
  <c r="T32" i="90"/>
  <c r="AM16" i="90" s="1"/>
  <c r="R27" i="90"/>
  <c r="AD13" i="93"/>
  <c r="X13" i="93" s="1"/>
  <c r="AD23" i="93"/>
  <c r="AE23" i="93"/>
  <c r="AD7" i="93"/>
  <c r="AE7" i="93"/>
  <c r="AE10" i="93"/>
  <c r="AD10" i="93"/>
  <c r="Y22" i="93"/>
  <c r="Y21" i="93"/>
  <c r="Y23" i="93"/>
  <c r="Y24" i="93"/>
  <c r="AD14" i="93"/>
  <c r="X14" i="93" s="1"/>
  <c r="AE8" i="93"/>
  <c r="AD8" i="93"/>
  <c r="AD6" i="93"/>
  <c r="AA16" i="93"/>
  <c r="AA10" i="93" s="1"/>
  <c r="AE6" i="93"/>
  <c r="X15" i="93"/>
  <c r="AD21" i="93"/>
  <c r="AE21" i="93"/>
  <c r="AA8" i="92"/>
  <c r="AA7" i="92"/>
  <c r="AA9" i="92"/>
  <c r="AA10" i="92"/>
  <c r="AA11" i="92"/>
  <c r="AG22" i="92"/>
  <c r="AF22" i="92"/>
  <c r="AA6" i="92"/>
  <c r="U14" i="91"/>
  <c r="AC21" i="91"/>
  <c r="X25" i="91"/>
  <c r="X22" i="91" s="1"/>
  <c r="AD21" i="91"/>
  <c r="U12" i="91"/>
  <c r="X8" i="91"/>
  <c r="AG23" i="92"/>
  <c r="AF23" i="92"/>
  <c r="X15" i="92"/>
  <c r="AD22" i="91"/>
  <c r="AC22" i="91"/>
  <c r="AG24" i="92"/>
  <c r="AF24" i="92"/>
  <c r="X10" i="91"/>
  <c r="X11" i="91"/>
  <c r="X6" i="91"/>
  <c r="X14" i="92"/>
  <c r="AD23" i="91"/>
  <c r="AC23" i="91"/>
  <c r="X9" i="91"/>
  <c r="X13" i="92"/>
  <c r="AA26" i="92"/>
  <c r="AA23" i="92" s="1"/>
  <c r="AF21" i="92"/>
  <c r="AG21" i="92"/>
  <c r="AE6" i="92"/>
  <c r="AD6" i="92"/>
  <c r="U15" i="91"/>
  <c r="AD24" i="91"/>
  <c r="AC24" i="91"/>
  <c r="U13" i="91"/>
  <c r="AL28" i="90"/>
  <c r="AL27" i="90"/>
  <c r="AL26" i="90"/>
  <c r="AL25" i="90"/>
  <c r="AK51" i="90"/>
  <c r="AO51" i="90" s="1"/>
  <c r="AM36" i="90" s="1"/>
  <c r="AK50" i="90"/>
  <c r="AO50" i="90" s="1"/>
  <c r="AM35" i="90" s="1"/>
  <c r="AH49" i="90" a="1"/>
  <c r="AH49" i="90" s="1"/>
  <c r="AK52" i="90"/>
  <c r="AO52" i="90" s="1"/>
  <c r="AM37" i="90" s="1"/>
  <c r="AK49" i="90"/>
  <c r="AO49" i="90" s="1"/>
  <c r="AM34" i="90" s="1"/>
  <c r="AH51" i="90" a="1"/>
  <c r="AH51" i="90" s="1"/>
  <c r="AH50" i="90" a="1"/>
  <c r="AH50" i="90" s="1"/>
  <c r="AH52" i="90" a="1"/>
  <c r="AH52" i="90" s="1"/>
  <c r="AL72" i="90"/>
  <c r="AM64" i="90"/>
  <c r="AN58" i="90"/>
  <c r="AN64" i="90" s="1"/>
  <c r="AL70" i="90" s="1"/>
  <c r="T35" i="90"/>
  <c r="AM19" i="90" s="1"/>
  <c r="S27" i="90"/>
  <c r="T33" i="90"/>
  <c r="AM17" i="90" s="1"/>
  <c r="LY6" i="55" a="1"/>
  <c r="ME14" i="55" l="1"/>
  <c r="MA14" i="55"/>
  <c r="MF13" i="55"/>
  <c r="MB13" i="55"/>
  <c r="MG12" i="55"/>
  <c r="MC12" i="55"/>
  <c r="LY12" i="55"/>
  <c r="MD11" i="55"/>
  <c r="LZ11" i="55"/>
  <c r="ME10" i="55"/>
  <c r="MA10" i="55"/>
  <c r="MF9" i="55"/>
  <c r="MB9" i="55"/>
  <c r="MG8" i="55"/>
  <c r="MC8" i="55"/>
  <c r="LY8" i="55"/>
  <c r="MD7" i="55"/>
  <c r="LZ7" i="55"/>
  <c r="ME6" i="55"/>
  <c r="MA6" i="55"/>
  <c r="MG14" i="55"/>
  <c r="MC14" i="55"/>
  <c r="LY14" i="55"/>
  <c r="MD13" i="55"/>
  <c r="LZ13" i="55"/>
  <c r="ME12" i="55"/>
  <c r="MA12" i="55"/>
  <c r="MF11" i="55"/>
  <c r="MB11" i="55"/>
  <c r="MG10" i="55"/>
  <c r="MC10" i="55"/>
  <c r="LY10" i="55"/>
  <c r="MD9" i="55"/>
  <c r="LZ9" i="55"/>
  <c r="ME8" i="55"/>
  <c r="MA8" i="55"/>
  <c r="MF7" i="55"/>
  <c r="MB7" i="55"/>
  <c r="MG6" i="55"/>
  <c r="MC6" i="55"/>
  <c r="LY6" i="55"/>
  <c r="LZ14" i="55"/>
  <c r="MA13" i="55"/>
  <c r="MB12" i="55"/>
  <c r="MC11" i="55"/>
  <c r="MD10" i="55"/>
  <c r="ME9" i="55"/>
  <c r="MF8" i="55"/>
  <c r="MG7" i="55"/>
  <c r="LY7" i="55"/>
  <c r="LZ6" i="55"/>
  <c r="MF14" i="55"/>
  <c r="MG13" i="55"/>
  <c r="LY13" i="55"/>
  <c r="LZ12" i="55"/>
  <c r="MA11" i="55"/>
  <c r="MB10" i="55"/>
  <c r="MC9" i="55"/>
  <c r="MD8" i="55"/>
  <c r="ME7" i="55"/>
  <c r="MF6" i="55"/>
  <c r="MD14" i="55"/>
  <c r="ME13" i="55"/>
  <c r="MF12" i="55"/>
  <c r="MG11" i="55"/>
  <c r="LY11" i="55"/>
  <c r="LZ10" i="55"/>
  <c r="MA9" i="55"/>
  <c r="MB8" i="55"/>
  <c r="MC7" i="55"/>
  <c r="MD6" i="55"/>
  <c r="ME11" i="55"/>
  <c r="LZ8" i="55"/>
  <c r="MB14" i="55"/>
  <c r="MF10" i="55"/>
  <c r="MA7" i="55"/>
  <c r="MC13" i="55"/>
  <c r="MG9" i="55"/>
  <c r="MB6" i="55"/>
  <c r="MD12" i="55"/>
  <c r="LY9" i="55"/>
  <c r="AA22" i="92"/>
  <c r="AN20" i="90"/>
  <c r="AN16" i="90" s="1"/>
  <c r="AA24" i="92"/>
  <c r="AM25" i="90" a="1"/>
  <c r="X23" i="93"/>
  <c r="X6" i="92"/>
  <c r="X21" i="93"/>
  <c r="X7" i="93"/>
  <c r="X10" i="93"/>
  <c r="AA8" i="93"/>
  <c r="AF24" i="93"/>
  <c r="AG24" i="93"/>
  <c r="AA9" i="93"/>
  <c r="AA11" i="93"/>
  <c r="AG23" i="93"/>
  <c r="AF23" i="93"/>
  <c r="AA7" i="93"/>
  <c r="X6" i="93"/>
  <c r="AA26" i="93"/>
  <c r="AA21" i="93" s="1"/>
  <c r="AF21" i="93"/>
  <c r="AG21" i="93"/>
  <c r="AA6" i="93"/>
  <c r="X8" i="93"/>
  <c r="AG22" i="93"/>
  <c r="AA22" i="93"/>
  <c r="AF22" i="93"/>
  <c r="X24" i="91"/>
  <c r="X23" i="91"/>
  <c r="X21" i="91"/>
  <c r="AA21" i="92"/>
  <c r="AN14" i="90"/>
  <c r="AM27" i="90"/>
  <c r="AM26" i="90"/>
  <c r="AM28" i="90"/>
  <c r="AM25" i="90"/>
  <c r="W13" i="90" a="1"/>
  <c r="MK6" i="55" a="1"/>
  <c r="MS14" i="55" l="1"/>
  <c r="MO14" i="55"/>
  <c r="MK14" i="55"/>
  <c r="MP13" i="55"/>
  <c r="ML13" i="55"/>
  <c r="MQ12" i="55"/>
  <c r="MM12" i="55"/>
  <c r="MR11" i="55"/>
  <c r="MN11" i="55"/>
  <c r="MS10" i="55"/>
  <c r="MO10" i="55"/>
  <c r="MK10" i="55"/>
  <c r="MP9" i="55"/>
  <c r="ML9" i="55"/>
  <c r="MQ8" i="55"/>
  <c r="MM8" i="55"/>
  <c r="MR7" i="55"/>
  <c r="MN7" i="55"/>
  <c r="MS6" i="55"/>
  <c r="MO6" i="55"/>
  <c r="MK6" i="55"/>
  <c r="MR14" i="55"/>
  <c r="MN14" i="55"/>
  <c r="MS13" i="55"/>
  <c r="MO13" i="55"/>
  <c r="MK13" i="55"/>
  <c r="MP12" i="55"/>
  <c r="ML12" i="55"/>
  <c r="MQ11" i="55"/>
  <c r="MM11" i="55"/>
  <c r="MR10" i="55"/>
  <c r="MN10" i="55"/>
  <c r="MS9" i="55"/>
  <c r="MO9" i="55"/>
  <c r="MK9" i="55"/>
  <c r="MP8" i="55"/>
  <c r="ML8" i="55"/>
  <c r="MQ7" i="55"/>
  <c r="MM7" i="55"/>
  <c r="MR6" i="55"/>
  <c r="MN6" i="55"/>
  <c r="MQ14" i="55"/>
  <c r="MM14" i="55"/>
  <c r="MR13" i="55"/>
  <c r="MN13" i="55"/>
  <c r="MS12" i="55"/>
  <c r="MO12" i="55"/>
  <c r="MK12" i="55"/>
  <c r="MP11" i="55"/>
  <c r="ML11" i="55"/>
  <c r="MQ10" i="55"/>
  <c r="MM10" i="55"/>
  <c r="MR9" i="55"/>
  <c r="MN9" i="55"/>
  <c r="MS8" i="55"/>
  <c r="MO8" i="55"/>
  <c r="MK8" i="55"/>
  <c r="MP7" i="55"/>
  <c r="ML7" i="55"/>
  <c r="MQ6" i="55"/>
  <c r="MM6" i="55"/>
  <c r="MM13" i="55"/>
  <c r="MO11" i="55"/>
  <c r="MQ9" i="55"/>
  <c r="MS7" i="55"/>
  <c r="ML6" i="55"/>
  <c r="MP14" i="55"/>
  <c r="MR12" i="55"/>
  <c r="MK11" i="55"/>
  <c r="MM9" i="55"/>
  <c r="MO7" i="55"/>
  <c r="ML14" i="55"/>
  <c r="MN12" i="55"/>
  <c r="MP10" i="55"/>
  <c r="MR8" i="55"/>
  <c r="MK7" i="55"/>
  <c r="MQ13" i="55"/>
  <c r="MP6" i="55"/>
  <c r="MS11" i="55"/>
  <c r="ML10" i="55"/>
  <c r="MN8" i="55"/>
  <c r="AN17" i="90"/>
  <c r="AN19" i="90"/>
  <c r="AN15" i="90"/>
  <c r="AN18" i="90"/>
  <c r="AN29" i="90"/>
  <c r="AN26" i="90" s="1"/>
  <c r="AA23" i="93"/>
  <c r="AA24" i="93"/>
  <c r="AN25" i="90"/>
  <c r="AN27" i="90"/>
  <c r="X18" i="90"/>
  <c r="X17" i="90"/>
  <c r="X16" i="90"/>
  <c r="X15" i="90"/>
  <c r="X14" i="90"/>
  <c r="X13" i="90"/>
  <c r="W18" i="90"/>
  <c r="Z16" i="90"/>
  <c r="Y15" i="90"/>
  <c r="W14" i="90"/>
  <c r="Y18" i="90"/>
  <c r="W17" i="90"/>
  <c r="Z15" i="90"/>
  <c r="Y14" i="90"/>
  <c r="W13" i="90"/>
  <c r="Z17" i="90"/>
  <c r="Y16" i="90"/>
  <c r="W15" i="90"/>
  <c r="Z13" i="90"/>
  <c r="Z18" i="90"/>
  <c r="Y17" i="90"/>
  <c r="W16" i="90"/>
  <c r="Z14" i="90"/>
  <c r="Y13" i="90"/>
  <c r="AN28" i="90"/>
  <c r="K20" i="89" l="1"/>
  <c r="K19" i="89"/>
  <c r="K18" i="89"/>
  <c r="K17" i="89"/>
  <c r="K16" i="89"/>
  <c r="N7" i="89"/>
  <c r="M7" i="89"/>
  <c r="L7" i="89"/>
  <c r="K7" i="89"/>
  <c r="L11" i="88"/>
  <c r="L10" i="88"/>
  <c r="L9" i="88"/>
  <c r="L8" i="88"/>
  <c r="I7" i="88"/>
  <c r="J15" i="88" s="1"/>
  <c r="H7" i="88"/>
  <c r="I15" i="88" s="1"/>
  <c r="G7" i="88"/>
  <c r="H15" i="88" s="1"/>
  <c r="AJ41" i="87"/>
  <c r="AD41" i="87"/>
  <c r="AC41" i="87"/>
  <c r="AB41" i="87"/>
  <c r="AA41" i="87"/>
  <c r="AD39" i="87"/>
  <c r="AC39" i="87"/>
  <c r="AB39" i="87"/>
  <c r="AA39" i="87"/>
  <c r="Z39" i="87"/>
  <c r="AD38" i="87"/>
  <c r="AC38" i="87"/>
  <c r="AB38" i="87"/>
  <c r="AA38" i="87"/>
  <c r="Z38" i="87"/>
  <c r="AD37" i="87"/>
  <c r="AC37" i="87"/>
  <c r="AB37" i="87"/>
  <c r="AA37" i="87"/>
  <c r="Z37" i="87"/>
  <c r="AD36" i="87"/>
  <c r="AC36" i="87"/>
  <c r="AB36" i="87"/>
  <c r="AA36" i="87"/>
  <c r="Z36" i="87"/>
  <c r="AD35" i="87"/>
  <c r="AC35" i="87"/>
  <c r="AB35" i="87"/>
  <c r="AA35" i="87"/>
  <c r="Z35" i="87"/>
  <c r="AD34" i="87"/>
  <c r="AC34" i="87"/>
  <c r="AB34" i="87"/>
  <c r="AA34" i="87"/>
  <c r="Z34" i="87"/>
  <c r="AD33" i="87"/>
  <c r="AC33" i="87"/>
  <c r="AB33" i="87"/>
  <c r="AA33" i="87"/>
  <c r="Z33" i="87"/>
  <c r="AD32" i="87"/>
  <c r="AC32" i="87"/>
  <c r="AB32" i="87"/>
  <c r="AA32" i="87"/>
  <c r="Z32" i="87"/>
  <c r="AD31" i="87"/>
  <c r="AC31" i="87"/>
  <c r="AB31" i="87"/>
  <c r="AA31" i="87"/>
  <c r="Z31" i="87"/>
  <c r="AD30" i="87"/>
  <c r="AC30" i="87"/>
  <c r="AB30" i="87"/>
  <c r="AA30" i="87"/>
  <c r="Z30" i="87"/>
  <c r="AD29" i="87"/>
  <c r="AC29" i="87"/>
  <c r="AB29" i="87"/>
  <c r="AA29" i="87"/>
  <c r="Z29" i="87"/>
  <c r="G29" i="87"/>
  <c r="AD28" i="87"/>
  <c r="AC28" i="87"/>
  <c r="AB28" i="87"/>
  <c r="AA28" i="87"/>
  <c r="Z28" i="87"/>
  <c r="AD27" i="87"/>
  <c r="AC27" i="87"/>
  <c r="AB27" i="87"/>
  <c r="AA27" i="87"/>
  <c r="Z27" i="87"/>
  <c r="AD26" i="87"/>
  <c r="AC26" i="87"/>
  <c r="AB26" i="87"/>
  <c r="AA26" i="87"/>
  <c r="Z26" i="87"/>
  <c r="AD25" i="87"/>
  <c r="AC25" i="87"/>
  <c r="AB25" i="87"/>
  <c r="AA25" i="87"/>
  <c r="Z25" i="87"/>
  <c r="AD24" i="87"/>
  <c r="AC24" i="87"/>
  <c r="AB24" i="87"/>
  <c r="AA24" i="87"/>
  <c r="Z24" i="87"/>
  <c r="AD23" i="87"/>
  <c r="AC23" i="87"/>
  <c r="AB23" i="87"/>
  <c r="AA23" i="87"/>
  <c r="Z23" i="87"/>
  <c r="G23" i="87"/>
  <c r="AD22" i="87"/>
  <c r="AC22" i="87"/>
  <c r="AB22" i="87"/>
  <c r="AA22" i="87"/>
  <c r="Z22" i="87"/>
  <c r="AD21" i="87"/>
  <c r="AC21" i="87"/>
  <c r="AB21" i="87"/>
  <c r="AA21" i="87"/>
  <c r="Z21" i="87"/>
  <c r="AD20" i="87"/>
  <c r="AC20" i="87"/>
  <c r="AB20" i="87"/>
  <c r="AA20" i="87"/>
  <c r="Z20" i="87"/>
  <c r="AD19" i="87"/>
  <c r="AC19" i="87"/>
  <c r="AB19" i="87"/>
  <c r="AA19" i="87"/>
  <c r="Z19" i="87"/>
  <c r="AD18" i="87"/>
  <c r="AC18" i="87"/>
  <c r="AB18" i="87"/>
  <c r="AA18" i="87"/>
  <c r="Z18" i="87"/>
  <c r="AD17" i="87"/>
  <c r="AC17" i="87"/>
  <c r="AB17" i="87"/>
  <c r="AA17" i="87"/>
  <c r="Z17" i="87"/>
  <c r="G17" i="87"/>
  <c r="AD16" i="87"/>
  <c r="AC16" i="87"/>
  <c r="AB16" i="87"/>
  <c r="AA16" i="87"/>
  <c r="Z16" i="87"/>
  <c r="AD15" i="87"/>
  <c r="AC15" i="87"/>
  <c r="AB15" i="87"/>
  <c r="AA15" i="87"/>
  <c r="Z15" i="87"/>
  <c r="AD14" i="87"/>
  <c r="AC14" i="87"/>
  <c r="AB14" i="87"/>
  <c r="AA14" i="87"/>
  <c r="Z14" i="87"/>
  <c r="AD13" i="87"/>
  <c r="AC13" i="87"/>
  <c r="AB13" i="87"/>
  <c r="AA13" i="87"/>
  <c r="Z13" i="87"/>
  <c r="AD12" i="87"/>
  <c r="AC12" i="87"/>
  <c r="AB12" i="87"/>
  <c r="AA12" i="87"/>
  <c r="Z12" i="87"/>
  <c r="AD11" i="87"/>
  <c r="AC11" i="87"/>
  <c r="AB11" i="87"/>
  <c r="AA11" i="87"/>
  <c r="Z11" i="87"/>
  <c r="G11" i="87"/>
  <c r="AD10" i="87"/>
  <c r="AC10" i="87"/>
  <c r="AB10" i="87"/>
  <c r="AA10" i="87"/>
  <c r="Z10" i="87"/>
  <c r="S10" i="87"/>
  <c r="AB46" i="87" s="1"/>
  <c r="AB52" i="87" s="1"/>
  <c r="Q10" i="87"/>
  <c r="T10" i="87" s="1"/>
  <c r="AC46" i="87" s="1"/>
  <c r="AC52" i="87" s="1"/>
  <c r="AD9" i="87"/>
  <c r="AC9" i="87"/>
  <c r="AB9" i="87"/>
  <c r="AA9" i="87"/>
  <c r="Z9" i="87"/>
  <c r="AL8" i="87"/>
  <c r="AD8" i="87"/>
  <c r="AC8" i="87"/>
  <c r="AB8" i="87"/>
  <c r="AA8" i="87"/>
  <c r="Z8" i="87"/>
  <c r="U8" i="87"/>
  <c r="AD44" i="87" s="1"/>
  <c r="AD50" i="87" s="1"/>
  <c r="Q8" i="87"/>
  <c r="AD7" i="87"/>
  <c r="AC7" i="87"/>
  <c r="AB7" i="87"/>
  <c r="AA7" i="87"/>
  <c r="Z7" i="87"/>
  <c r="Q7" i="87"/>
  <c r="U7" i="87" s="1"/>
  <c r="AD43" i="87" s="1"/>
  <c r="AD49" i="87" s="1"/>
  <c r="AD6" i="87"/>
  <c r="AC6" i="87"/>
  <c r="AB6" i="87"/>
  <c r="AA6" i="87"/>
  <c r="Z6" i="87"/>
  <c r="AD5" i="87"/>
  <c r="AC5" i="87"/>
  <c r="AB5" i="87"/>
  <c r="AA5" i="87"/>
  <c r="Z5" i="87"/>
  <c r="G5" i="87"/>
  <c r="Q6" i="87" s="1"/>
  <c r="AD4" i="87"/>
  <c r="AC4" i="87"/>
  <c r="AB4" i="87"/>
  <c r="AA4" i="87"/>
  <c r="Z4" i="87"/>
  <c r="O10" i="86"/>
  <c r="P9" i="86"/>
  <c r="M9" i="86"/>
  <c r="L9" i="86"/>
  <c r="K9" i="86"/>
  <c r="P8" i="86"/>
  <c r="M8" i="86"/>
  <c r="L8" i="86"/>
  <c r="K8" i="86"/>
  <c r="AB7" i="86"/>
  <c r="P7" i="86"/>
  <c r="M7" i="86"/>
  <c r="L7" i="86"/>
  <c r="K7" i="86"/>
  <c r="AB6" i="86"/>
  <c r="AB15" i="86" s="1"/>
  <c r="P6" i="86"/>
  <c r="M6" i="86"/>
  <c r="L6" i="86"/>
  <c r="K6" i="86"/>
  <c r="AB5" i="86"/>
  <c r="AB4" i="86"/>
  <c r="AE3" i="86"/>
  <c r="AD3" i="86"/>
  <c r="AC3" i="86" a="1"/>
  <c r="AC3" i="86" s="1"/>
  <c r="V3" i="86" a="1"/>
  <c r="Q9" i="87" l="1"/>
  <c r="U9" i="87" s="1"/>
  <c r="AD45" i="87" s="1"/>
  <c r="AD51" i="87" s="1"/>
  <c r="R10" i="87"/>
  <c r="AA46" i="87" s="1"/>
  <c r="AA52" i="87" s="1"/>
  <c r="Z42" i="87"/>
  <c r="Z48" i="87" s="1"/>
  <c r="Q15" i="87"/>
  <c r="U15" i="87" s="1"/>
  <c r="T6" i="87"/>
  <c r="AC42" i="87" s="1"/>
  <c r="AC48" i="87" s="1"/>
  <c r="AL4" i="87"/>
  <c r="S6" i="87"/>
  <c r="AB42" i="87" s="1"/>
  <c r="AB48" i="87" s="1"/>
  <c r="R6" i="87"/>
  <c r="AA42" i="87" s="1"/>
  <c r="AA48" i="87" s="1"/>
  <c r="AE3" i="87" a="1"/>
  <c r="U6" i="87"/>
  <c r="AD42" i="87" s="1"/>
  <c r="AD48" i="87" s="1"/>
  <c r="Z44" i="87"/>
  <c r="Z50" i="87" s="1"/>
  <c r="Q17" i="87"/>
  <c r="U17" i="87" s="1"/>
  <c r="T8" i="87"/>
  <c r="AC44" i="87" s="1"/>
  <c r="AC50" i="87" s="1"/>
  <c r="S8" i="87"/>
  <c r="AB44" i="87" s="1"/>
  <c r="AB50" i="87" s="1"/>
  <c r="Z43" i="87"/>
  <c r="Z49" i="87" s="1"/>
  <c r="T7" i="87"/>
  <c r="AC43" i="87" s="1"/>
  <c r="AC49" i="87" s="1"/>
  <c r="AL5" i="87"/>
  <c r="Q16" i="87"/>
  <c r="U16" i="87" s="1"/>
  <c r="S7" i="87"/>
  <c r="AB43" i="87" s="1"/>
  <c r="AB49" i="87" s="1"/>
  <c r="Q18" i="87"/>
  <c r="U18" i="87" s="1"/>
  <c r="AL6" i="87"/>
  <c r="R7" i="87"/>
  <c r="AA43" i="87" s="1"/>
  <c r="AA49" i="87" s="1"/>
  <c r="R8" i="87"/>
  <c r="AA44" i="87" s="1"/>
  <c r="AA50" i="87" s="1"/>
  <c r="AL18" i="87"/>
  <c r="R9" i="87"/>
  <c r="AA45" i="87" s="1"/>
  <c r="AA51" i="87" s="1"/>
  <c r="Z46" i="87"/>
  <c r="Z52" i="87" s="1"/>
  <c r="Q19" i="87"/>
  <c r="U19" i="87" s="1"/>
  <c r="U10" i="87"/>
  <c r="AD46" i="87" s="1"/>
  <c r="AD52" i="87" s="1"/>
  <c r="W3" i="86"/>
  <c r="W37" i="86" s="1"/>
  <c r="V3" i="86"/>
  <c r="V37" i="86" s="1"/>
  <c r="AB13" i="86"/>
  <c r="X3" i="86"/>
  <c r="X37" i="86" s="1"/>
  <c r="Y3" i="86"/>
  <c r="Y37" i="86" s="1"/>
  <c r="AB14" i="86"/>
  <c r="AF3" i="86"/>
  <c r="AB16" i="86"/>
  <c r="M11" i="85"/>
  <c r="L11" i="85"/>
  <c r="K11" i="85"/>
  <c r="J11" i="85"/>
  <c r="I11" i="85"/>
  <c r="M10" i="85"/>
  <c r="L10" i="85"/>
  <c r="K10" i="85"/>
  <c r="J10" i="85"/>
  <c r="I10" i="85"/>
  <c r="E11" i="85"/>
  <c r="E10" i="85"/>
  <c r="Z45" i="87" l="1"/>
  <c r="Z51" i="87" s="1"/>
  <c r="S9" i="87"/>
  <c r="AB45" i="87" s="1"/>
  <c r="AB51" i="87" s="1"/>
  <c r="AL7" i="87"/>
  <c r="T9" i="87"/>
  <c r="AC45" i="87" s="1"/>
  <c r="AC51" i="87" s="1"/>
  <c r="M8" i="89"/>
  <c r="L8" i="89"/>
  <c r="J16" i="89"/>
  <c r="K8" i="89"/>
  <c r="N8" i="89"/>
  <c r="M12" i="89"/>
  <c r="L12" i="89"/>
  <c r="J20" i="89"/>
  <c r="K12" i="89"/>
  <c r="N12" i="89"/>
  <c r="J17" i="89"/>
  <c r="M9" i="89"/>
  <c r="N9" i="89"/>
  <c r="K9" i="89"/>
  <c r="L9" i="89"/>
  <c r="M10" i="89"/>
  <c r="J18" i="89"/>
  <c r="L10" i="89"/>
  <c r="N10" i="89"/>
  <c r="K10" i="89"/>
  <c r="J19" i="89"/>
  <c r="M11" i="89"/>
  <c r="K11" i="89"/>
  <c r="N11" i="89"/>
  <c r="L11" i="89"/>
  <c r="G9" i="88"/>
  <c r="I9" i="88"/>
  <c r="H9" i="88"/>
  <c r="I8" i="88"/>
  <c r="H8" i="88"/>
  <c r="G8" i="88"/>
  <c r="I10" i="88"/>
  <c r="H10" i="88"/>
  <c r="G10" i="88"/>
  <c r="I11" i="88"/>
  <c r="H11" i="88"/>
  <c r="G11" i="88"/>
  <c r="AL14" i="87"/>
  <c r="L24" i="87" a="1"/>
  <c r="R18" i="87"/>
  <c r="S18" i="87" s="1"/>
  <c r="L18" i="87" a="1"/>
  <c r="R17" i="87"/>
  <c r="S17" i="87" s="1"/>
  <c r="R15" i="87"/>
  <c r="S15" i="87" s="1"/>
  <c r="L6" i="87" a="1"/>
  <c r="L12" i="87" a="1"/>
  <c r="R16" i="87"/>
  <c r="S16" i="87" s="1"/>
  <c r="AI3" i="87"/>
  <c r="AE3" i="87"/>
  <c r="AF3" i="87"/>
  <c r="AH3" i="87"/>
  <c r="AG3" i="87"/>
  <c r="U20" i="87"/>
  <c r="V15" i="87" s="1"/>
  <c r="W15" i="87" s="1"/>
  <c r="L30" i="87" a="1"/>
  <c r="R19" i="87"/>
  <c r="S19" i="87" s="1"/>
  <c r="AL15" i="87"/>
  <c r="AL16" i="87"/>
  <c r="AL17" i="87"/>
  <c r="F15" i="86" a="1"/>
  <c r="E12" i="85"/>
  <c r="D6" i="83"/>
  <c r="T18" i="82" a="1"/>
  <c r="T18" i="82" s="1"/>
  <c r="T19" i="82" a="1"/>
  <c r="T19" i="82" s="1"/>
  <c r="T20" i="82" a="1"/>
  <c r="T20" i="82" s="1"/>
  <c r="S18" i="82"/>
  <c r="R18" i="82"/>
  <c r="Q18" i="82"/>
  <c r="Q20" i="82"/>
  <c r="S20" i="82" s="1"/>
  <c r="R19" i="82"/>
  <c r="S19" i="82" s="1"/>
  <c r="R20" i="82"/>
  <c r="R17" i="82"/>
  <c r="Q19" i="82"/>
  <c r="Q17" i="82"/>
  <c r="T17" i="82" s="1" a="1"/>
  <c r="T17" i="82" s="1"/>
  <c r="V18" i="87" l="1"/>
  <c r="W18" i="87" s="1"/>
  <c r="AE41" i="87"/>
  <c r="AM3" i="87"/>
  <c r="AG41" i="87"/>
  <c r="AO3" i="87"/>
  <c r="AI41" i="87"/>
  <c r="AQ3" i="87"/>
  <c r="V19" i="87"/>
  <c r="W19" i="87" s="1"/>
  <c r="L33" i="87"/>
  <c r="L32" i="87"/>
  <c r="L31" i="87"/>
  <c r="L30" i="87"/>
  <c r="O33" i="87"/>
  <c r="O32" i="87"/>
  <c r="O31" i="87"/>
  <c r="O30" i="87"/>
  <c r="N33" i="87"/>
  <c r="N32" i="87"/>
  <c r="N31" i="87"/>
  <c r="N30" i="87"/>
  <c r="M32" i="87"/>
  <c r="M31" i="87"/>
  <c r="M30" i="87"/>
  <c r="M33" i="87"/>
  <c r="AH41" i="87"/>
  <c r="AP3" i="87"/>
  <c r="O9" i="87"/>
  <c r="O8" i="87"/>
  <c r="O7" i="87"/>
  <c r="O6" i="87"/>
  <c r="N9" i="87"/>
  <c r="N8" i="87"/>
  <c r="N7" i="87"/>
  <c r="N6" i="87"/>
  <c r="M8" i="87"/>
  <c r="M6" i="87"/>
  <c r="L9" i="87"/>
  <c r="L7" i="87"/>
  <c r="L8" i="87"/>
  <c r="L6" i="87"/>
  <c r="M9" i="87"/>
  <c r="M7" i="87"/>
  <c r="O27" i="87"/>
  <c r="O26" i="87"/>
  <c r="O25" i="87"/>
  <c r="M27" i="87"/>
  <c r="L26" i="87"/>
  <c r="O24" i="87"/>
  <c r="L27" i="87"/>
  <c r="N25" i="87"/>
  <c r="N24" i="87"/>
  <c r="N26" i="87"/>
  <c r="M25" i="87"/>
  <c r="M24" i="87"/>
  <c r="L25" i="87"/>
  <c r="L24" i="87"/>
  <c r="N27" i="87"/>
  <c r="M26" i="87"/>
  <c r="V16" i="87"/>
  <c r="W16" i="87" s="1"/>
  <c r="V17" i="87"/>
  <c r="W17" i="87" s="1"/>
  <c r="AF41" i="87"/>
  <c r="AN3" i="87"/>
  <c r="O15" i="87"/>
  <c r="O14" i="87"/>
  <c r="O13" i="87"/>
  <c r="O12" i="87"/>
  <c r="M15" i="87"/>
  <c r="M14" i="87"/>
  <c r="L14" i="87"/>
  <c r="N12" i="87"/>
  <c r="N15" i="87"/>
  <c r="N13" i="87"/>
  <c r="M12" i="87"/>
  <c r="L15" i="87"/>
  <c r="M13" i="87"/>
  <c r="L12" i="87"/>
  <c r="N14" i="87"/>
  <c r="L13" i="87"/>
  <c r="L21" i="87"/>
  <c r="L20" i="87"/>
  <c r="L19" i="87"/>
  <c r="L18" i="87"/>
  <c r="O21" i="87"/>
  <c r="O20" i="87"/>
  <c r="O19" i="87"/>
  <c r="O18" i="87"/>
  <c r="N21" i="87"/>
  <c r="N20" i="87"/>
  <c r="N19" i="87"/>
  <c r="N18" i="87"/>
  <c r="M20" i="87"/>
  <c r="M19" i="87"/>
  <c r="M18" i="87"/>
  <c r="M21" i="87"/>
  <c r="H17" i="86"/>
  <c r="G16" i="86"/>
  <c r="F15" i="86"/>
  <c r="G17" i="86"/>
  <c r="F16" i="86"/>
  <c r="H15" i="86"/>
  <c r="H16" i="86"/>
  <c r="G15" i="86"/>
  <c r="F17" i="86"/>
  <c r="E13" i="85"/>
  <c r="E14" i="85" s="1"/>
  <c r="S17" i="82"/>
  <c r="T21" i="82"/>
  <c r="X6" i="83"/>
  <c r="W6" i="83"/>
  <c r="V6" i="83"/>
  <c r="X7" i="83" s="1"/>
  <c r="T6" i="83"/>
  <c r="S6" i="83"/>
  <c r="R6" i="83"/>
  <c r="T7" i="83" s="1"/>
  <c r="P6" i="83"/>
  <c r="O6" i="83"/>
  <c r="N6" i="83"/>
  <c r="P7" i="83" s="1"/>
  <c r="L6" i="83"/>
  <c r="L7" i="83" s="1"/>
  <c r="K6" i="83"/>
  <c r="J6" i="83"/>
  <c r="H6" i="83"/>
  <c r="G6" i="83"/>
  <c r="F6" i="83"/>
  <c r="H7" i="83" s="1"/>
  <c r="C6" i="83"/>
  <c r="B6" i="83"/>
  <c r="D7" i="83" s="1"/>
  <c r="AA4" i="83" s="1"/>
  <c r="AA5" i="83" s="1"/>
  <c r="AA3" i="83"/>
  <c r="AH25" i="87" l="1" a="1"/>
  <c r="AH25" i="87" s="1"/>
  <c r="AE46" i="87" a="1"/>
  <c r="AE46" i="87" s="1"/>
  <c r="AH38" i="87" a="1"/>
  <c r="AH38" i="87" s="1"/>
  <c r="AE26" i="87" a="1"/>
  <c r="AE26" i="87" s="1"/>
  <c r="AH27" i="87" a="1"/>
  <c r="AH27" i="87" s="1"/>
  <c r="AE27" i="87" a="1"/>
  <c r="AE27" i="87" s="1"/>
  <c r="AF28" i="87" a="1"/>
  <c r="AF28" i="87" s="1"/>
  <c r="AF27" i="87" a="1"/>
  <c r="AF27" i="87" s="1"/>
  <c r="AF26" i="87" a="1"/>
  <c r="AF26" i="87" s="1"/>
  <c r="AF25" i="87" a="1"/>
  <c r="AF25" i="87" s="1"/>
  <c r="AF24" i="87" a="1"/>
  <c r="AF24" i="87" s="1"/>
  <c r="AF39" i="87" a="1"/>
  <c r="AF39" i="87" s="1"/>
  <c r="AF38" i="87" a="1"/>
  <c r="AF38" i="87" s="1"/>
  <c r="AF37" i="87" a="1"/>
  <c r="AF37" i="87" s="1"/>
  <c r="AF36" i="87" a="1"/>
  <c r="AF36" i="87" s="1"/>
  <c r="AF35" i="87" a="1"/>
  <c r="AF35" i="87" s="1"/>
  <c r="AF34" i="87" a="1"/>
  <c r="AF34" i="87" s="1"/>
  <c r="AF33" i="87" a="1"/>
  <c r="AF33" i="87" s="1"/>
  <c r="AF32" i="87" a="1"/>
  <c r="AF32" i="87" s="1"/>
  <c r="AF31" i="87" a="1"/>
  <c r="AF31" i="87" s="1"/>
  <c r="AF30" i="87" a="1"/>
  <c r="AF30" i="87" s="1"/>
  <c r="AF21" i="87" a="1"/>
  <c r="AF21" i="87" s="1"/>
  <c r="AF20" i="87" a="1"/>
  <c r="AF20" i="87" s="1"/>
  <c r="AF15" i="87" a="1"/>
  <c r="AF15" i="87" s="1"/>
  <c r="AF14" i="87" a="1"/>
  <c r="AF14" i="87" s="1"/>
  <c r="AF13" i="87" a="1"/>
  <c r="AF13" i="87" s="1"/>
  <c r="AF12" i="87" a="1"/>
  <c r="AF12" i="87" s="1"/>
  <c r="AF19" i="87" a="1"/>
  <c r="AF19" i="87" s="1"/>
  <c r="AF23" i="87" a="1"/>
  <c r="AF23" i="87" s="1"/>
  <c r="AF16" i="87" a="1"/>
  <c r="AF16" i="87" s="1"/>
  <c r="AF45" i="87" a="1"/>
  <c r="AF45" i="87" s="1"/>
  <c r="AF11" i="87" a="1"/>
  <c r="AF11" i="87" s="1"/>
  <c r="AF44" i="87" a="1"/>
  <c r="AF44" i="87" s="1"/>
  <c r="AF29" i="87" a="1"/>
  <c r="AF29" i="87" s="1"/>
  <c r="AF22" i="87" a="1"/>
  <c r="AF22" i="87" s="1"/>
  <c r="AF10" i="87" a="1"/>
  <c r="AF10" i="87" s="1"/>
  <c r="AF43" i="87" a="1"/>
  <c r="AF43" i="87" s="1"/>
  <c r="AF17" i="87" a="1"/>
  <c r="AF17" i="87" s="1"/>
  <c r="AF5" i="87" a="1"/>
  <c r="AF5" i="87" s="1"/>
  <c r="AF46" i="87" a="1"/>
  <c r="AF46" i="87" s="1"/>
  <c r="AF9" i="87" a="1"/>
  <c r="AF9" i="87" s="1"/>
  <c r="AF6" i="87" a="1"/>
  <c r="AF6" i="87" s="1"/>
  <c r="AF4" i="87" a="1"/>
  <c r="AF4" i="87" s="1"/>
  <c r="AF42" i="87" a="1"/>
  <c r="AF42" i="87" s="1"/>
  <c r="AF8" i="87" a="1"/>
  <c r="AF8" i="87" s="1"/>
  <c r="AF7" i="87" a="1"/>
  <c r="AF7" i="87" s="1"/>
  <c r="AF18" i="87" a="1"/>
  <c r="AF18" i="87" s="1"/>
  <c r="AH18" i="87" a="1"/>
  <c r="AH18" i="87" s="1"/>
  <c r="AH43" i="87" a="1"/>
  <c r="AH43" i="87" s="1"/>
  <c r="AH14" i="87" a="1"/>
  <c r="AH14" i="87" s="1"/>
  <c r="AH34" i="87" a="1"/>
  <c r="AH34" i="87" s="1"/>
  <c r="AH26" i="87" a="1"/>
  <c r="AH26" i="87" s="1"/>
  <c r="AE8" i="87" a="1"/>
  <c r="AE8" i="87" s="1"/>
  <c r="AE20" i="87" a="1"/>
  <c r="AE20" i="87" s="1"/>
  <c r="AE32" i="87" a="1"/>
  <c r="AE32" i="87" s="1"/>
  <c r="AE16" i="87" a="1"/>
  <c r="AE16" i="87" s="1"/>
  <c r="AE43" i="87" a="1"/>
  <c r="AE43" i="87" s="1"/>
  <c r="AH10" i="87" a="1"/>
  <c r="AH10" i="87" s="1"/>
  <c r="AH44" i="87" a="1"/>
  <c r="AH44" i="87" s="1"/>
  <c r="AH29" i="87" a="1"/>
  <c r="AH29" i="87" s="1"/>
  <c r="AH31" i="87" a="1"/>
  <c r="AH31" i="87" s="1"/>
  <c r="AH39" i="87" a="1"/>
  <c r="AH39" i="87" s="1"/>
  <c r="AE5" i="87" a="1"/>
  <c r="AE5" i="87" s="1"/>
  <c r="AE21" i="87" a="1"/>
  <c r="AE21" i="87" s="1"/>
  <c r="AE33" i="87" a="1"/>
  <c r="AE33" i="87" s="1"/>
  <c r="AE37" i="87" a="1"/>
  <c r="AE37" i="87" s="1"/>
  <c r="AE44" i="87" a="1"/>
  <c r="AE44" i="87" s="1"/>
  <c r="AH4" i="87" a="1"/>
  <c r="AH4" i="87" s="1"/>
  <c r="AH8" i="87" a="1"/>
  <c r="AH8" i="87" s="1"/>
  <c r="AH17" i="87" a="1"/>
  <c r="AH17" i="87" s="1"/>
  <c r="AH23" i="87" a="1"/>
  <c r="AH23" i="87" s="1"/>
  <c r="AH45" i="87" a="1"/>
  <c r="AH45" i="87" s="1"/>
  <c r="AH12" i="87" a="1"/>
  <c r="AH12" i="87" s="1"/>
  <c r="AH20" i="87" a="1"/>
  <c r="AH20" i="87" s="1"/>
  <c r="AH32" i="87" a="1"/>
  <c r="AH32" i="87" s="1"/>
  <c r="AH36" i="87" a="1"/>
  <c r="AH36" i="87" s="1"/>
  <c r="AH24" i="87" a="1"/>
  <c r="AH24" i="87" s="1"/>
  <c r="AH28" i="87" a="1"/>
  <c r="AH28" i="87" s="1"/>
  <c r="AE6" i="87" a="1"/>
  <c r="AE6" i="87" s="1"/>
  <c r="AE11" i="87" a="1"/>
  <c r="AE11" i="87" s="1"/>
  <c r="AE14" i="87" a="1"/>
  <c r="AE14" i="87" s="1"/>
  <c r="AE17" i="87" a="1"/>
  <c r="AE17" i="87" s="1"/>
  <c r="AE30" i="87" a="1"/>
  <c r="AE30" i="87" s="1"/>
  <c r="AE34" i="87" a="1"/>
  <c r="AE34" i="87" s="1"/>
  <c r="AE38" i="87" a="1"/>
  <c r="AE38" i="87" s="1"/>
  <c r="AE25" i="87" a="1"/>
  <c r="AE25" i="87" s="1"/>
  <c r="AE28" i="87" a="1"/>
  <c r="AE28" i="87" s="1"/>
  <c r="AE45" i="87" a="1"/>
  <c r="AE45" i="87" s="1"/>
  <c r="AH6" i="87" a="1"/>
  <c r="AH6" i="87" s="1"/>
  <c r="AH22" i="87" a="1"/>
  <c r="AH22" i="87" s="1"/>
  <c r="AH19" i="87" a="1"/>
  <c r="AH19" i="87" s="1"/>
  <c r="AH30" i="87" a="1"/>
  <c r="AH30" i="87" s="1"/>
  <c r="AE10" i="87" a="1"/>
  <c r="AE10" i="87" s="1"/>
  <c r="AE12" i="87" a="1"/>
  <c r="AE12" i="87" s="1"/>
  <c r="AE22" i="87" a="1"/>
  <c r="AE22" i="87" s="1"/>
  <c r="AE36" i="87" a="1"/>
  <c r="AE36" i="87" s="1"/>
  <c r="AH7" i="87" a="1"/>
  <c r="AH7" i="87" s="1"/>
  <c r="AH16" i="87" a="1"/>
  <c r="AH16" i="87" s="1"/>
  <c r="AH15" i="87" a="1"/>
  <c r="AH15" i="87" s="1"/>
  <c r="AH35" i="87" a="1"/>
  <c r="AH35" i="87" s="1"/>
  <c r="AE9" i="87" a="1"/>
  <c r="AE9" i="87" s="1"/>
  <c r="AE13" i="87" a="1"/>
  <c r="AE13" i="87" s="1"/>
  <c r="AE24" i="87" a="1"/>
  <c r="AE24" i="87" s="1"/>
  <c r="AE23" i="87" a="1"/>
  <c r="AE23" i="87" s="1"/>
  <c r="AG46" i="87" a="1"/>
  <c r="AG46" i="87" s="1"/>
  <c r="AG45" i="87" a="1"/>
  <c r="AG45" i="87" s="1"/>
  <c r="AG44" i="87" a="1"/>
  <c r="AG44" i="87" s="1"/>
  <c r="AG43" i="87" a="1"/>
  <c r="AG43" i="87" s="1"/>
  <c r="AG42" i="87" a="1"/>
  <c r="AG42" i="87" s="1"/>
  <c r="AG28" i="87" a="1"/>
  <c r="AG28" i="87" s="1"/>
  <c r="AG27" i="87" a="1"/>
  <c r="AG27" i="87" s="1"/>
  <c r="AG26" i="87" a="1"/>
  <c r="AG26" i="87" s="1"/>
  <c r="AG39" i="87" a="1"/>
  <c r="AG39" i="87" s="1"/>
  <c r="AG38" i="87" a="1"/>
  <c r="AG38" i="87" s="1"/>
  <c r="AG37" i="87" a="1"/>
  <c r="AG37" i="87" s="1"/>
  <c r="AG36" i="87" a="1"/>
  <c r="AG36" i="87" s="1"/>
  <c r="AG35" i="87" a="1"/>
  <c r="AG35" i="87" s="1"/>
  <c r="AG34" i="87" a="1"/>
  <c r="AG34" i="87" s="1"/>
  <c r="AG33" i="87" a="1"/>
  <c r="AG33" i="87" s="1"/>
  <c r="AG32" i="87" a="1"/>
  <c r="AG32" i="87" s="1"/>
  <c r="AG31" i="87" a="1"/>
  <c r="AG31" i="87" s="1"/>
  <c r="AG30" i="87" a="1"/>
  <c r="AG30" i="87" s="1"/>
  <c r="AG23" i="87" a="1"/>
  <c r="AG23" i="87" s="1"/>
  <c r="AG16" i="87" a="1"/>
  <c r="AG16" i="87" s="1"/>
  <c r="AG25" i="87" a="1"/>
  <c r="AG25" i="87" s="1"/>
  <c r="AG22" i="87" a="1"/>
  <c r="AG22" i="87" s="1"/>
  <c r="AG18" i="87" a="1"/>
  <c r="AG18" i="87" s="1"/>
  <c r="AG17" i="87" a="1"/>
  <c r="AG17" i="87" s="1"/>
  <c r="AG29" i="87" a="1"/>
  <c r="AG29" i="87" s="1"/>
  <c r="AG24" i="87" a="1"/>
  <c r="AG24" i="87" s="1"/>
  <c r="AG21" i="87" a="1"/>
  <c r="AG21" i="87" s="1"/>
  <c r="AG20" i="87" a="1"/>
  <c r="AG20" i="87" s="1"/>
  <c r="AG15" i="87" a="1"/>
  <c r="AG15" i="87" s="1"/>
  <c r="AG14" i="87" a="1"/>
  <c r="AG14" i="87" s="1"/>
  <c r="AG13" i="87" a="1"/>
  <c r="AG13" i="87" s="1"/>
  <c r="AG12" i="87" a="1"/>
  <c r="AG12" i="87" s="1"/>
  <c r="AG19" i="87" a="1"/>
  <c r="AG19" i="87" s="1"/>
  <c r="AG11" i="87" a="1"/>
  <c r="AG11" i="87" s="1"/>
  <c r="AG9" i="87" a="1"/>
  <c r="AG9" i="87" s="1"/>
  <c r="AG8" i="87" a="1"/>
  <c r="AG8" i="87" s="1"/>
  <c r="AG7" i="87" a="1"/>
  <c r="AG7" i="87" s="1"/>
  <c r="AG6" i="87" a="1"/>
  <c r="AG6" i="87" s="1"/>
  <c r="AG10" i="87" a="1"/>
  <c r="AG10" i="87" s="1"/>
  <c r="AG4" i="87" a="1"/>
  <c r="AG4" i="87" s="1"/>
  <c r="AG5" i="87" a="1"/>
  <c r="AG5" i="87" s="1"/>
  <c r="AI46" i="87" a="1"/>
  <c r="AI46" i="87" s="1"/>
  <c r="AI45" i="87" a="1"/>
  <c r="AI45" i="87" s="1"/>
  <c r="AI44" i="87" a="1"/>
  <c r="AI44" i="87" s="1"/>
  <c r="AI43" i="87" a="1"/>
  <c r="AI43" i="87" s="1"/>
  <c r="AI42" i="87" a="1"/>
  <c r="AI42" i="87" s="1"/>
  <c r="AI28" i="87" a="1"/>
  <c r="AI28" i="87" s="1"/>
  <c r="AI27" i="87" a="1"/>
  <c r="AI27" i="87" s="1"/>
  <c r="AI26" i="87" a="1"/>
  <c r="AI26" i="87" s="1"/>
  <c r="AI29" i="87" a="1"/>
  <c r="AI29" i="87" s="1"/>
  <c r="AI23" i="87" a="1"/>
  <c r="AI23" i="87" s="1"/>
  <c r="AI16" i="87" a="1"/>
  <c r="AI16" i="87" s="1"/>
  <c r="AI22" i="87" a="1"/>
  <c r="AI22" i="87" s="1"/>
  <c r="AI18" i="87" a="1"/>
  <c r="AI18" i="87" s="1"/>
  <c r="AI17" i="87" a="1"/>
  <c r="AI17" i="87" s="1"/>
  <c r="AI25" i="87" a="1"/>
  <c r="AI25" i="87" s="1"/>
  <c r="AI21" i="87" a="1"/>
  <c r="AI21" i="87" s="1"/>
  <c r="AI20" i="87" a="1"/>
  <c r="AI20" i="87" s="1"/>
  <c r="AI15" i="87" a="1"/>
  <c r="AI15" i="87" s="1"/>
  <c r="AI14" i="87" a="1"/>
  <c r="AI14" i="87" s="1"/>
  <c r="AI13" i="87" a="1"/>
  <c r="AI13" i="87" s="1"/>
  <c r="AI12" i="87" a="1"/>
  <c r="AI12" i="87" s="1"/>
  <c r="AI39" i="87" a="1"/>
  <c r="AI39" i="87" s="1"/>
  <c r="AI37" i="87" a="1"/>
  <c r="AI37" i="87" s="1"/>
  <c r="AI35" i="87" a="1"/>
  <c r="AI35" i="87" s="1"/>
  <c r="AI33" i="87" a="1"/>
  <c r="AI33" i="87" s="1"/>
  <c r="AI31" i="87" a="1"/>
  <c r="AI31" i="87" s="1"/>
  <c r="AI11" i="87" a="1"/>
  <c r="AI11" i="87" s="1"/>
  <c r="AI9" i="87" a="1"/>
  <c r="AI9" i="87" s="1"/>
  <c r="AI8" i="87" a="1"/>
  <c r="AI8" i="87" s="1"/>
  <c r="AI7" i="87" a="1"/>
  <c r="AI7" i="87" s="1"/>
  <c r="AI6" i="87" a="1"/>
  <c r="AI6" i="87" s="1"/>
  <c r="AI38" i="87" a="1"/>
  <c r="AI38" i="87" s="1"/>
  <c r="AI30" i="87" a="1"/>
  <c r="AI30" i="87" s="1"/>
  <c r="AI5" i="87" a="1"/>
  <c r="AI5" i="87" s="1"/>
  <c r="AI32" i="87" a="1"/>
  <c r="AI32" i="87" s="1"/>
  <c r="AI4" i="87" a="1"/>
  <c r="AI4" i="87" s="1"/>
  <c r="AI34" i="87" a="1"/>
  <c r="AI34" i="87" s="1"/>
  <c r="AI24" i="87" a="1"/>
  <c r="AI24" i="87" s="1"/>
  <c r="AI36" i="87" a="1"/>
  <c r="AI36" i="87" s="1"/>
  <c r="AI19" i="87" a="1"/>
  <c r="AI19" i="87" s="1"/>
  <c r="AI10" i="87" a="1"/>
  <c r="AI10" i="87" s="1"/>
  <c r="AH9" i="87" a="1"/>
  <c r="AH9" i="87" s="1"/>
  <c r="AH5" i="87" a="1"/>
  <c r="AH5" i="87" s="1"/>
  <c r="AH11" i="87" a="1"/>
  <c r="AH11" i="87" s="1"/>
  <c r="AH42" i="87" a="1"/>
  <c r="AH42" i="87" s="1"/>
  <c r="AH46" i="87" a="1"/>
  <c r="AH46" i="87" s="1"/>
  <c r="AH13" i="87" a="1"/>
  <c r="AH13" i="87" s="1"/>
  <c r="AH21" i="87" a="1"/>
  <c r="AH21" i="87" s="1"/>
  <c r="AH33" i="87" a="1"/>
  <c r="AH33" i="87" s="1"/>
  <c r="AH37" i="87" a="1"/>
  <c r="AH37" i="87" s="1"/>
  <c r="AE4" i="87" a="1"/>
  <c r="AE4" i="87" s="1"/>
  <c r="AE7" i="87" a="1"/>
  <c r="AE7" i="87" s="1"/>
  <c r="AE19" i="87" a="1"/>
  <c r="AE19" i="87" s="1"/>
  <c r="AE15" i="87" a="1"/>
  <c r="AE15" i="87" s="1"/>
  <c r="AE18" i="87" a="1"/>
  <c r="AE18" i="87" s="1"/>
  <c r="AE31" i="87" a="1"/>
  <c r="AE31" i="87" s="1"/>
  <c r="AE35" i="87" a="1"/>
  <c r="AE35" i="87" s="1"/>
  <c r="AE39" i="87" a="1"/>
  <c r="AE39" i="87" s="1"/>
  <c r="AE29" i="87" a="1"/>
  <c r="AE29" i="87" s="1"/>
  <c r="AE42" i="87" a="1"/>
  <c r="AE42" i="87" s="1"/>
  <c r="L16" i="86" a="1"/>
  <c r="L14" i="86" a="1"/>
  <c r="L17" i="86" a="1"/>
  <c r="K15" i="86" a="1"/>
  <c r="K15" i="86" s="1"/>
  <c r="K17" i="86" a="1"/>
  <c r="K17" i="86" s="1"/>
  <c r="L15" i="86" a="1"/>
  <c r="K14" i="86" a="1"/>
  <c r="K14" i="86" s="1"/>
  <c r="K16" i="86" a="1"/>
  <c r="K16" i="86" s="1"/>
  <c r="L15" i="85" a="1"/>
  <c r="J15" i="85" a="1"/>
  <c r="M15" i="85" a="1"/>
  <c r="I15" i="85" a="1"/>
  <c r="K15" i="85" a="1"/>
  <c r="Q27" i="82"/>
  <c r="Q26" i="82"/>
  <c r="Q25" i="82"/>
  <c r="Q24" i="82"/>
  <c r="R27" i="82"/>
  <c r="R25" i="82"/>
  <c r="S27" i="82"/>
  <c r="S26" i="82"/>
  <c r="S25" i="82"/>
  <c r="S24" i="82"/>
  <c r="R26" i="82"/>
  <c r="R24" i="82"/>
  <c r="U12" i="82"/>
  <c r="U11" i="82"/>
  <c r="U10" i="82"/>
  <c r="G23" i="74"/>
  <c r="G24" i="74" s="1"/>
  <c r="G25" i="74" s="1"/>
  <c r="G26" i="74" s="1"/>
  <c r="G27" i="74" s="1"/>
  <c r="G28" i="74" s="1"/>
  <c r="G29" i="74" s="1"/>
  <c r="G30" i="74" s="1"/>
  <c r="G31" i="74" s="1"/>
  <c r="G32" i="74" s="1"/>
  <c r="G33" i="74" s="1"/>
  <c r="G34" i="74" s="1"/>
  <c r="G35" i="74" s="1"/>
  <c r="G36" i="74" s="1"/>
  <c r="J22" i="74" a="1"/>
  <c r="J24" i="74" s="1"/>
  <c r="P21" i="74"/>
  <c r="Q21" i="74" s="1"/>
  <c r="L21" i="74"/>
  <c r="G6" i="74"/>
  <c r="G7" i="74" s="1"/>
  <c r="G8" i="74" s="1"/>
  <c r="G9" i="74" s="1"/>
  <c r="G10" i="74" s="1"/>
  <c r="G11" i="74" s="1"/>
  <c r="G12" i="74" s="1"/>
  <c r="G13" i="74" s="1"/>
  <c r="G14" i="74" s="1"/>
  <c r="G15" i="74" s="1"/>
  <c r="G16" i="74" s="1"/>
  <c r="G17" i="74" s="1"/>
  <c r="G18" i="74" s="1"/>
  <c r="G5" i="74"/>
  <c r="A5" i="74"/>
  <c r="A6" i="74" s="1"/>
  <c r="A7" i="74" s="1"/>
  <c r="A8" i="74" s="1"/>
  <c r="A9" i="74" s="1"/>
  <c r="A10" i="74" s="1"/>
  <c r="A11" i="74" s="1"/>
  <c r="A12" i="74" s="1"/>
  <c r="A13" i="74" s="1"/>
  <c r="A14" i="74" s="1"/>
  <c r="A15" i="74" s="1"/>
  <c r="A16" i="74" s="1"/>
  <c r="A17" i="74" s="1"/>
  <c r="A18" i="74" s="1"/>
  <c r="J4" i="74" a="1"/>
  <c r="J4" i="74" s="1"/>
  <c r="P3" i="74"/>
  <c r="Q3" i="74" s="1"/>
  <c r="L3" i="74"/>
  <c r="L6" i="75"/>
  <c r="Q5" i="75" s="1"/>
  <c r="K6" i="75"/>
  <c r="Q6" i="75" s="1"/>
  <c r="J6" i="75"/>
  <c r="I6" i="75"/>
  <c r="Q13" i="75" s="1"/>
  <c r="V5" i="75"/>
  <c r="V6" i="75" s="1"/>
  <c r="V7" i="75" s="1"/>
  <c r="V8" i="75" s="1"/>
  <c r="V9" i="75" s="1"/>
  <c r="V10" i="75" s="1"/>
  <c r="V11" i="75" s="1"/>
  <c r="V12" i="75" s="1"/>
  <c r="V13" i="75" s="1"/>
  <c r="V14" i="75" s="1"/>
  <c r="V15" i="75" s="1"/>
  <c r="V16" i="75" s="1"/>
  <c r="V17" i="75" s="1"/>
  <c r="V18" i="75" s="1"/>
  <c r="N5" i="75"/>
  <c r="N6" i="75" s="1"/>
  <c r="N7" i="75" s="1"/>
  <c r="N8" i="75" s="1"/>
  <c r="N9" i="75" s="1"/>
  <c r="N10" i="75" s="1"/>
  <c r="N11" i="75" s="1"/>
  <c r="N12" i="75" s="1"/>
  <c r="N13" i="75" s="1"/>
  <c r="N14" i="75" s="1"/>
  <c r="N15" i="75" s="1"/>
  <c r="N16" i="75" s="1"/>
  <c r="N17" i="75" s="1"/>
  <c r="N18" i="75" s="1"/>
  <c r="L5" i="75"/>
  <c r="K5" i="75"/>
  <c r="P5" i="75" s="1"/>
  <c r="J5" i="75"/>
  <c r="I5" i="75"/>
  <c r="P18" i="75" s="1"/>
  <c r="A5" i="75"/>
  <c r="A6" i="75" s="1"/>
  <c r="A7" i="75" s="1"/>
  <c r="A8" i="75" s="1"/>
  <c r="A9" i="75" s="1"/>
  <c r="A10" i="75" s="1"/>
  <c r="A11" i="75" s="1"/>
  <c r="A12" i="75" s="1"/>
  <c r="A13" i="75" s="1"/>
  <c r="A14" i="75" s="1"/>
  <c r="A15" i="75" s="1"/>
  <c r="A16" i="75" s="1"/>
  <c r="A17" i="75" s="1"/>
  <c r="A18" i="75" s="1"/>
  <c r="Y4" i="75" a="1"/>
  <c r="Y4" i="75" s="1"/>
  <c r="Q4" i="75"/>
  <c r="P4" i="75"/>
  <c r="L4" i="75"/>
  <c r="K4" i="75"/>
  <c r="J4" i="75"/>
  <c r="I4" i="75"/>
  <c r="O6" i="75" s="1"/>
  <c r="AE3" i="75"/>
  <c r="AF3" i="75" s="1"/>
  <c r="AB3" i="75"/>
  <c r="AA3" i="75"/>
  <c r="K18" i="76"/>
  <c r="J18" i="76"/>
  <c r="L18" i="76" s="1"/>
  <c r="G18" i="76"/>
  <c r="L17" i="76"/>
  <c r="K17" i="76"/>
  <c r="J17" i="76"/>
  <c r="G17" i="76"/>
  <c r="K16" i="76"/>
  <c r="J16" i="76"/>
  <c r="L16" i="76" s="1"/>
  <c r="G16" i="76"/>
  <c r="K15" i="76"/>
  <c r="J15" i="76"/>
  <c r="L15" i="76" s="1"/>
  <c r="G15" i="76"/>
  <c r="K14" i="76"/>
  <c r="J14" i="76"/>
  <c r="L14" i="76" s="1"/>
  <c r="G14" i="76"/>
  <c r="L13" i="76"/>
  <c r="K13" i="76"/>
  <c r="J13" i="76"/>
  <c r="G13" i="76"/>
  <c r="K12" i="76"/>
  <c r="J12" i="76"/>
  <c r="L12" i="76" s="1"/>
  <c r="G12" i="76"/>
  <c r="K11" i="76"/>
  <c r="J11" i="76"/>
  <c r="L11" i="76" s="1"/>
  <c r="G11" i="76"/>
  <c r="K10" i="76"/>
  <c r="J10" i="76"/>
  <c r="L10" i="76" s="1"/>
  <c r="G10" i="76"/>
  <c r="L9" i="76"/>
  <c r="K9" i="76"/>
  <c r="J9" i="76"/>
  <c r="G9" i="76"/>
  <c r="K8" i="76"/>
  <c r="J8" i="76"/>
  <c r="L8" i="76" s="1"/>
  <c r="G8" i="76"/>
  <c r="K7" i="76"/>
  <c r="J7" i="76"/>
  <c r="L7" i="76" s="1"/>
  <c r="G7" i="76"/>
  <c r="K6" i="76"/>
  <c r="J6" i="76"/>
  <c r="L6" i="76" s="1"/>
  <c r="G6" i="76"/>
  <c r="L5" i="76"/>
  <c r="K5" i="76"/>
  <c r="J5" i="76"/>
  <c r="G5" i="76"/>
  <c r="A5" i="76"/>
  <c r="A6" i="76" s="1"/>
  <c r="A7" i="76" s="1"/>
  <c r="A8" i="76" s="1"/>
  <c r="A9" i="76" s="1"/>
  <c r="A10" i="76" s="1"/>
  <c r="A11" i="76" s="1"/>
  <c r="A12" i="76" s="1"/>
  <c r="A13" i="76" s="1"/>
  <c r="A14" i="76" s="1"/>
  <c r="A15" i="76" s="1"/>
  <c r="A16" i="76" s="1"/>
  <c r="A17" i="76" s="1"/>
  <c r="A18" i="76" s="1"/>
  <c r="K4" i="76"/>
  <c r="J4" i="76"/>
  <c r="L4" i="76" s="1"/>
  <c r="M4" i="76" s="1"/>
  <c r="M5" i="76" s="1"/>
  <c r="M6" i="76" s="1"/>
  <c r="M7" i="76" s="1"/>
  <c r="M8" i="76" s="1"/>
  <c r="M9" i="76" s="1"/>
  <c r="G4" i="76"/>
  <c r="H4" i="76" s="1"/>
  <c r="H5" i="76" s="1"/>
  <c r="H6" i="76" s="1"/>
  <c r="H7" i="76" s="1"/>
  <c r="H8" i="76" s="1"/>
  <c r="H9" i="76" s="1"/>
  <c r="H10" i="76" s="1"/>
  <c r="H11" i="76" s="1"/>
  <c r="H12" i="76" s="1"/>
  <c r="H13" i="76" s="1"/>
  <c r="H14" i="76" s="1"/>
  <c r="H15" i="76" s="1"/>
  <c r="H16" i="76" s="1"/>
  <c r="H17" i="76" s="1"/>
  <c r="H18" i="76" s="1"/>
  <c r="I5" i="78"/>
  <c r="I6" i="78" s="1"/>
  <c r="I7" i="78" s="1"/>
  <c r="I8" i="78" s="1"/>
  <c r="I9" i="78" s="1"/>
  <c r="I10" i="78" s="1"/>
  <c r="I11" i="78" s="1"/>
  <c r="I12" i="78" s="1"/>
  <c r="I13" i="78" s="1"/>
  <c r="I14" i="78" s="1"/>
  <c r="I15" i="78" s="1"/>
  <c r="I16" i="78" s="1"/>
  <c r="I17" i="78" s="1"/>
  <c r="I18" i="78" s="1"/>
  <c r="L4" i="78" a="1"/>
  <c r="L6" i="78" s="1"/>
  <c r="R3" i="78"/>
  <c r="S3" i="78" s="1"/>
  <c r="N3" i="78"/>
  <c r="G5" i="77"/>
  <c r="G6" i="77" s="1"/>
  <c r="G7" i="77" s="1"/>
  <c r="G8" i="77" s="1"/>
  <c r="G9" i="77" s="1"/>
  <c r="G10" i="77" s="1"/>
  <c r="G11" i="77" s="1"/>
  <c r="G12" i="77" s="1"/>
  <c r="G13" i="77" s="1"/>
  <c r="J4" i="77" a="1"/>
  <c r="J5" i="77" s="1"/>
  <c r="O3" i="77"/>
  <c r="L3" i="77"/>
  <c r="M6" i="79"/>
  <c r="M5" i="79"/>
  <c r="I5" i="79"/>
  <c r="M7" i="79" s="1"/>
  <c r="H5" i="79"/>
  <c r="L4" i="79" s="1"/>
  <c r="I4" i="79"/>
  <c r="M13" i="79" s="1"/>
  <c r="H4" i="79"/>
  <c r="AI51" i="87" l="1"/>
  <c r="AJ27" i="87"/>
  <c r="AI49" i="87"/>
  <c r="AJ28" i="87"/>
  <c r="AJ30" i="87"/>
  <c r="AJ6" i="87"/>
  <c r="AJ12" i="87"/>
  <c r="AJ31" i="87"/>
  <c r="AJ7" i="87"/>
  <c r="AG52" i="87"/>
  <c r="AJ10" i="87"/>
  <c r="AJ8" i="87"/>
  <c r="AJ26" i="87"/>
  <c r="AJ18" i="87"/>
  <c r="AI50" i="87"/>
  <c r="AE48" i="87"/>
  <c r="AJ42" i="87"/>
  <c r="AJ21" i="87"/>
  <c r="AJ4" i="87"/>
  <c r="AJ25" i="87"/>
  <c r="AJ17" i="87"/>
  <c r="AJ44" i="87"/>
  <c r="AE50" i="87"/>
  <c r="AJ5" i="87"/>
  <c r="AH50" i="87"/>
  <c r="AJ16" i="87"/>
  <c r="AF49" i="87"/>
  <c r="AF50" i="87"/>
  <c r="AJ9" i="87"/>
  <c r="AH49" i="87"/>
  <c r="AG49" i="87"/>
  <c r="AJ39" i="87"/>
  <c r="AJ15" i="87"/>
  <c r="AH52" i="87"/>
  <c r="AG50" i="87"/>
  <c r="AJ24" i="87"/>
  <c r="AJ36" i="87"/>
  <c r="AJ38" i="87"/>
  <c r="AJ14" i="87"/>
  <c r="AJ37" i="87"/>
  <c r="AJ32" i="87"/>
  <c r="AF48" i="87"/>
  <c r="AF52" i="87"/>
  <c r="AJ46" i="87"/>
  <c r="AG48" i="87"/>
  <c r="AE49" i="87"/>
  <c r="AJ43" i="87"/>
  <c r="AJ29" i="87"/>
  <c r="AJ23" i="87"/>
  <c r="AJ35" i="87"/>
  <c r="AJ19" i="87"/>
  <c r="AH48" i="87"/>
  <c r="AI48" i="87"/>
  <c r="AI52" i="87"/>
  <c r="AG51" i="87"/>
  <c r="AJ13" i="87"/>
  <c r="AJ22" i="87"/>
  <c r="AE51" i="87"/>
  <c r="AJ45" i="87"/>
  <c r="AJ34" i="87"/>
  <c r="AJ11" i="87"/>
  <c r="AH51" i="87"/>
  <c r="AJ33" i="87"/>
  <c r="AJ20" i="87"/>
  <c r="AF51" i="87"/>
  <c r="AE52" i="87"/>
  <c r="N17" i="86"/>
  <c r="M17" i="86"/>
  <c r="L17" i="86"/>
  <c r="L15" i="86"/>
  <c r="M15" i="86"/>
  <c r="N15" i="86"/>
  <c r="M14" i="86"/>
  <c r="L14" i="86"/>
  <c r="N14" i="86"/>
  <c r="M16" i="86"/>
  <c r="L16" i="86"/>
  <c r="N16" i="86"/>
  <c r="J16" i="85"/>
  <c r="J15" i="85"/>
  <c r="K15" i="85"/>
  <c r="K16" i="85"/>
  <c r="L16" i="85"/>
  <c r="L15" i="85"/>
  <c r="I15" i="85"/>
  <c r="I16" i="85"/>
  <c r="M15" i="85"/>
  <c r="M16" i="85"/>
  <c r="H21" i="76"/>
  <c r="J5" i="74"/>
  <c r="T25" i="82" a="1"/>
  <c r="T25" i="82" s="1"/>
  <c r="T26" i="82" a="1"/>
  <c r="T26" i="82" s="1"/>
  <c r="T27" i="82" a="1"/>
  <c r="T27" i="82" s="1"/>
  <c r="T24" i="82" a="1"/>
  <c r="T24" i="82" s="1"/>
  <c r="J6" i="74"/>
  <c r="M21" i="74"/>
  <c r="J22" i="74"/>
  <c r="J25" i="74"/>
  <c r="J7" i="74"/>
  <c r="J23" i="74"/>
  <c r="M3" i="74"/>
  <c r="Y5" i="75"/>
  <c r="O5" i="75"/>
  <c r="R5" i="75" s="1"/>
  <c r="T5" i="75" s="1"/>
  <c r="P6" i="75"/>
  <c r="R6" i="75" s="1"/>
  <c r="T6" i="75" s="1"/>
  <c r="Q7" i="75"/>
  <c r="Q14" i="75"/>
  <c r="Q15" i="75"/>
  <c r="Q16" i="75"/>
  <c r="Q17" i="75"/>
  <c r="Q18" i="75"/>
  <c r="O4" i="75"/>
  <c r="R4" i="75" s="1"/>
  <c r="T4" i="75" s="1"/>
  <c r="Y6" i="75"/>
  <c r="O8" i="75"/>
  <c r="O9" i="75"/>
  <c r="R9" i="75" s="1"/>
  <c r="T9" i="75" s="1"/>
  <c r="O10" i="75"/>
  <c r="O11" i="75"/>
  <c r="O12" i="75"/>
  <c r="O13" i="75"/>
  <c r="R13" i="75" s="1"/>
  <c r="T13" i="75" s="1"/>
  <c r="Y7" i="75"/>
  <c r="O7" i="75"/>
  <c r="P8" i="75"/>
  <c r="P9" i="75"/>
  <c r="P10" i="75"/>
  <c r="P11" i="75"/>
  <c r="P12" i="75"/>
  <c r="P13" i="75"/>
  <c r="O14" i="75"/>
  <c r="O15" i="75"/>
  <c r="R15" i="75" s="1"/>
  <c r="T15" i="75" s="1"/>
  <c r="O16" i="75"/>
  <c r="O17" i="75"/>
  <c r="O18" i="75"/>
  <c r="R18" i="75" s="1"/>
  <c r="T18" i="75" s="1"/>
  <c r="P7" i="75"/>
  <c r="Q8" i="75"/>
  <c r="Q9" i="75"/>
  <c r="Q10" i="75"/>
  <c r="Q11" i="75"/>
  <c r="Q12" i="75"/>
  <c r="P14" i="75"/>
  <c r="P15" i="75"/>
  <c r="P16" i="75"/>
  <c r="P17" i="75"/>
  <c r="M10" i="76"/>
  <c r="M11" i="76" s="1"/>
  <c r="M12" i="76" s="1"/>
  <c r="M13" i="76" s="1"/>
  <c r="M14" i="76" s="1"/>
  <c r="M15" i="76" s="1"/>
  <c r="M16" i="76" s="1"/>
  <c r="M17" i="76" s="1"/>
  <c r="M18" i="76" s="1"/>
  <c r="O3" i="78"/>
  <c r="L5" i="78"/>
  <c r="L7" i="78"/>
  <c r="L4" i="78"/>
  <c r="J4" i="77"/>
  <c r="L7" i="79"/>
  <c r="L6" i="79"/>
  <c r="L8" i="79"/>
  <c r="M8" i="79"/>
  <c r="M4" i="79"/>
  <c r="K4" i="79" s="1"/>
  <c r="L9" i="79"/>
  <c r="L10" i="79"/>
  <c r="L11" i="79"/>
  <c r="L12" i="79"/>
  <c r="L13" i="79"/>
  <c r="L5" i="79"/>
  <c r="M9" i="79"/>
  <c r="M10" i="79"/>
  <c r="M11" i="79"/>
  <c r="M12" i="79"/>
  <c r="A25" i="70" a="1"/>
  <c r="I23" i="70" a="1"/>
  <c r="V9" i="86" l="1"/>
  <c r="W15" i="86"/>
  <c r="X34" i="86"/>
  <c r="Y8" i="86"/>
  <c r="W18" i="86"/>
  <c r="W21" i="86"/>
  <c r="V34" i="86"/>
  <c r="Y19" i="86"/>
  <c r="W11" i="86"/>
  <c r="V20" i="86"/>
  <c r="W19" i="86"/>
  <c r="Y11" i="86"/>
  <c r="V27" i="86"/>
  <c r="W35" i="86"/>
  <c r="Y23" i="86"/>
  <c r="Y21" i="86"/>
  <c r="V13" i="86"/>
  <c r="W20" i="86"/>
  <c r="W4" i="86"/>
  <c r="W22" i="86"/>
  <c r="AJ52" i="87"/>
  <c r="AJ51" i="87"/>
  <c r="AQ8" i="87"/>
  <c r="Y7" i="86"/>
  <c r="V12" i="86"/>
  <c r="V10" i="86"/>
  <c r="V38" i="86"/>
  <c r="W32" i="86"/>
  <c r="W7" i="86"/>
  <c r="W34" i="86"/>
  <c r="W31" i="86"/>
  <c r="V32" i="86"/>
  <c r="Y33" i="86"/>
  <c r="AN8" i="87"/>
  <c r="X13" i="86"/>
  <c r="Y26" i="86"/>
  <c r="Y32" i="86"/>
  <c r="V33" i="86"/>
  <c r="W5" i="86"/>
  <c r="W9" i="86"/>
  <c r="W13" i="86"/>
  <c r="W33" i="86"/>
  <c r="W27" i="86"/>
  <c r="AO5" i="87"/>
  <c r="AP5" i="87"/>
  <c r="AN5" i="87"/>
  <c r="AQ5" i="87"/>
  <c r="AM5" i="87"/>
  <c r="AJ49" i="87"/>
  <c r="AM7" i="87"/>
  <c r="AP7" i="87"/>
  <c r="AO7" i="87"/>
  <c r="AN7" i="87"/>
  <c r="AQ7" i="87"/>
  <c r="AO8" i="87"/>
  <c r="AJ48" i="87"/>
  <c r="AP8" i="87"/>
  <c r="AM6" i="87"/>
  <c r="AN6" i="87"/>
  <c r="AO6" i="87"/>
  <c r="AP6" i="87"/>
  <c r="AQ6" i="87"/>
  <c r="AM8" i="87"/>
  <c r="AJ50" i="87"/>
  <c r="AQ4" i="87"/>
  <c r="AN4" i="87"/>
  <c r="AP4" i="87"/>
  <c r="AP9" i="87" s="1"/>
  <c r="AO4" i="87"/>
  <c r="AM4" i="87"/>
  <c r="X35" i="86"/>
  <c r="X4" i="86"/>
  <c r="X21" i="86"/>
  <c r="X22" i="86"/>
  <c r="Y30" i="86"/>
  <c r="Y34" i="86"/>
  <c r="Z34" i="86" s="1"/>
  <c r="Y38" i="86"/>
  <c r="Y25" i="86"/>
  <c r="V8" i="86"/>
  <c r="V22" i="86"/>
  <c r="V31" i="86"/>
  <c r="V24" i="86"/>
  <c r="X15" i="86"/>
  <c r="X11" i="86"/>
  <c r="X25" i="86"/>
  <c r="X26" i="86"/>
  <c r="Y16" i="86"/>
  <c r="Y13" i="86"/>
  <c r="Z13" i="86" s="1"/>
  <c r="Y6" i="86"/>
  <c r="Y4" i="86"/>
  <c r="Y24" i="86"/>
  <c r="Y31" i="86"/>
  <c r="Y12" i="86"/>
  <c r="Y29" i="86"/>
  <c r="V14" i="86"/>
  <c r="V25" i="86"/>
  <c r="V18" i="86"/>
  <c r="V29" i="86"/>
  <c r="V19" i="86"/>
  <c r="V35" i="86"/>
  <c r="V5" i="86"/>
  <c r="V28" i="86"/>
  <c r="W24" i="86"/>
  <c r="W28" i="86"/>
  <c r="W12" i="86"/>
  <c r="W8" i="86"/>
  <c r="W14" i="86"/>
  <c r="W26" i="86"/>
  <c r="W6" i="86"/>
  <c r="W23" i="86"/>
  <c r="X23" i="86"/>
  <c r="X24" i="86"/>
  <c r="X20" i="86"/>
  <c r="X12" i="86"/>
  <c r="X29" i="86"/>
  <c r="X38" i="86"/>
  <c r="X16" i="86"/>
  <c r="X30" i="86"/>
  <c r="X19" i="86"/>
  <c r="X8" i="86"/>
  <c r="X28" i="86"/>
  <c r="Y14" i="86"/>
  <c r="Y27" i="86"/>
  <c r="Y20" i="86"/>
  <c r="Y9" i="86"/>
  <c r="V21" i="86"/>
  <c r="V17" i="86"/>
  <c r="V15" i="86"/>
  <c r="V4" i="86"/>
  <c r="X5" i="86"/>
  <c r="X9" i="86"/>
  <c r="X32" i="86"/>
  <c r="X14" i="86"/>
  <c r="Y22" i="86"/>
  <c r="Y18" i="86"/>
  <c r="Y10" i="86"/>
  <c r="Y15" i="86"/>
  <c r="Y5" i="86"/>
  <c r="Y28" i="86"/>
  <c r="Y35" i="86"/>
  <c r="Y17" i="86"/>
  <c r="V16" i="86"/>
  <c r="V7" i="86"/>
  <c r="V26" i="86"/>
  <c r="V6" i="86"/>
  <c r="V23" i="86"/>
  <c r="V30" i="86"/>
  <c r="V11" i="86"/>
  <c r="W29" i="86"/>
  <c r="W38" i="86"/>
  <c r="W17" i="86"/>
  <c r="W25" i="86"/>
  <c r="W16" i="86"/>
  <c r="W30" i="86"/>
  <c r="W10" i="86"/>
  <c r="X27" i="86"/>
  <c r="X10" i="86"/>
  <c r="X6" i="86"/>
  <c r="X31" i="86"/>
  <c r="X17" i="86"/>
  <c r="X33" i="86"/>
  <c r="X7" i="86"/>
  <c r="X18" i="86"/>
  <c r="M21" i="76"/>
  <c r="N6" i="78"/>
  <c r="T28" i="82"/>
  <c r="L5" i="77"/>
  <c r="L4" i="77"/>
  <c r="N5" i="78"/>
  <c r="N7" i="78"/>
  <c r="L24" i="74"/>
  <c r="L5" i="74"/>
  <c r="L7" i="74"/>
  <c r="L25" i="74"/>
  <c r="L6" i="74"/>
  <c r="M25" i="74"/>
  <c r="M24" i="74"/>
  <c r="M23" i="74"/>
  <c r="M22" i="74"/>
  <c r="K25" i="74"/>
  <c r="K24" i="74"/>
  <c r="K23" i="74"/>
  <c r="K22" i="74"/>
  <c r="L23" i="74"/>
  <c r="M6" i="74"/>
  <c r="M5" i="74"/>
  <c r="M7" i="74"/>
  <c r="M4" i="74"/>
  <c r="K4" i="74"/>
  <c r="L4" i="74"/>
  <c r="K7" i="74"/>
  <c r="K5" i="74"/>
  <c r="K6" i="74"/>
  <c r="L22" i="74"/>
  <c r="R14" i="75"/>
  <c r="T14" i="75" s="1"/>
  <c r="R7" i="75"/>
  <c r="T7" i="75" s="1"/>
  <c r="R12" i="75"/>
  <c r="T12" i="75" s="1"/>
  <c r="R8" i="75"/>
  <c r="T8" i="75" s="1"/>
  <c r="R17" i="75"/>
  <c r="T17" i="75" s="1"/>
  <c r="R11" i="75"/>
  <c r="T11" i="75" s="1"/>
  <c r="R16" i="75"/>
  <c r="T16" i="75" s="1"/>
  <c r="R10" i="75"/>
  <c r="T10" i="75" s="1"/>
  <c r="N4" i="78"/>
  <c r="M7" i="78"/>
  <c r="M6" i="78"/>
  <c r="M5" i="78"/>
  <c r="M4" i="78"/>
  <c r="O7" i="78"/>
  <c r="O6" i="78"/>
  <c r="O5" i="78"/>
  <c r="O4" i="78"/>
  <c r="K5" i="77"/>
  <c r="K4" i="77"/>
  <c r="K10" i="79"/>
  <c r="O10" i="79"/>
  <c r="E22" i="79" s="1"/>
  <c r="K8" i="79"/>
  <c r="O8" i="79"/>
  <c r="E20" i="79" s="1"/>
  <c r="K13" i="79"/>
  <c r="O13" i="79"/>
  <c r="E25" i="79" s="1"/>
  <c r="K9" i="79"/>
  <c r="O9" i="79"/>
  <c r="E21" i="79" s="1"/>
  <c r="O6" i="79"/>
  <c r="E18" i="79" s="1"/>
  <c r="K6" i="79"/>
  <c r="O5" i="79"/>
  <c r="E17" i="79" s="1"/>
  <c r="K5" i="79"/>
  <c r="H7" i="79" s="1"/>
  <c r="K12" i="79"/>
  <c r="O12" i="79"/>
  <c r="E24" i="79" s="1"/>
  <c r="K7" i="79"/>
  <c r="O7" i="79"/>
  <c r="E19" i="79" s="1"/>
  <c r="K11" i="79"/>
  <c r="O11" i="79"/>
  <c r="E23" i="79" s="1"/>
  <c r="O4" i="79"/>
  <c r="M19" i="70"/>
  <c r="R12" i="70"/>
  <c r="V3" i="70"/>
  <c r="X2" i="70"/>
  <c r="V2" i="70" a="1"/>
  <c r="V4" i="70" s="1"/>
  <c r="E4" i="70"/>
  <c r="E2" i="70" a="1"/>
  <c r="G2" i="70" s="1"/>
  <c r="Z9" i="86" l="1"/>
  <c r="Z32" i="86"/>
  <c r="Z27" i="86"/>
  <c r="Z11" i="86"/>
  <c r="Z33" i="86"/>
  <c r="Z28" i="86"/>
  <c r="Z29" i="86"/>
  <c r="Z15" i="86"/>
  <c r="Z20" i="86"/>
  <c r="Z12" i="86"/>
  <c r="Z5" i="86"/>
  <c r="Y39" i="86"/>
  <c r="Z10" i="86"/>
  <c r="Z7" i="86"/>
  <c r="AR8" i="87"/>
  <c r="AN18" i="87" s="1"/>
  <c r="AR7" i="87"/>
  <c r="AN17" i="87" s="1"/>
  <c r="AN9" i="87"/>
  <c r="AR6" i="87"/>
  <c r="AN16" i="87" s="1"/>
  <c r="AM9" i="87"/>
  <c r="AR4" i="87"/>
  <c r="AQ9" i="87"/>
  <c r="AO9" i="87"/>
  <c r="AR5" i="87"/>
  <c r="AN15" i="87" s="1"/>
  <c r="Z17" i="86"/>
  <c r="Z18" i="86"/>
  <c r="Z23" i="86"/>
  <c r="Z21" i="86"/>
  <c r="X39" i="86"/>
  <c r="Z25" i="86"/>
  <c r="Z22" i="86"/>
  <c r="Z26" i="86"/>
  <c r="Z30" i="86"/>
  <c r="Z31" i="86"/>
  <c r="W39" i="86"/>
  <c r="Z16" i="86"/>
  <c r="V39" i="86"/>
  <c r="Z35" i="86"/>
  <c r="Z6" i="86"/>
  <c r="Z4" i="86"/>
  <c r="Z38" i="86"/>
  <c r="Z19" i="86"/>
  <c r="Z14" i="86"/>
  <c r="Z8" i="86"/>
  <c r="Z24" i="86"/>
  <c r="O4" i="77"/>
  <c r="O12" i="77"/>
  <c r="O6" i="77"/>
  <c r="O10" i="77"/>
  <c r="O9" i="77"/>
  <c r="O5" i="77"/>
  <c r="O13" i="77"/>
  <c r="O7" i="77"/>
  <c r="O11" i="77"/>
  <c r="O8" i="77"/>
  <c r="P34" i="74"/>
  <c r="P27" i="74"/>
  <c r="P33" i="74"/>
  <c r="P30" i="74"/>
  <c r="P26" i="74"/>
  <c r="P36" i="74"/>
  <c r="P32" i="74"/>
  <c r="P29" i="74"/>
  <c r="P25" i="74"/>
  <c r="P24" i="74"/>
  <c r="P23" i="74"/>
  <c r="P22" i="74"/>
  <c r="P35" i="74"/>
  <c r="P31" i="74"/>
  <c r="P28" i="74"/>
  <c r="O12" i="74"/>
  <c r="O10" i="74"/>
  <c r="O8" i="74"/>
  <c r="O5" i="74"/>
  <c r="O17" i="74"/>
  <c r="O15" i="74"/>
  <c r="O13" i="74"/>
  <c r="O4" i="74"/>
  <c r="O18" i="74"/>
  <c r="O16" i="74"/>
  <c r="O14" i="74"/>
  <c r="O11" i="74"/>
  <c r="O9" i="74"/>
  <c r="O7" i="74"/>
  <c r="O6" i="74"/>
  <c r="Q11" i="74"/>
  <c r="Q9" i="74"/>
  <c r="Q7" i="74"/>
  <c r="Q17" i="74"/>
  <c r="Q15" i="74"/>
  <c r="Q13" i="74"/>
  <c r="Q18" i="74"/>
  <c r="Q16" i="74"/>
  <c r="Q14" i="74"/>
  <c r="Q6" i="74"/>
  <c r="Q12" i="74"/>
  <c r="Q10" i="74"/>
  <c r="Q8" i="74"/>
  <c r="Q5" i="74"/>
  <c r="Q4" i="74"/>
  <c r="P17" i="74"/>
  <c r="P15" i="74"/>
  <c r="P13" i="74"/>
  <c r="P4" i="74"/>
  <c r="P12" i="74"/>
  <c r="P8" i="74"/>
  <c r="P5" i="74"/>
  <c r="P11" i="74"/>
  <c r="P9" i="74"/>
  <c r="P7" i="74"/>
  <c r="P10" i="74"/>
  <c r="P18" i="74"/>
  <c r="P16" i="74"/>
  <c r="P14" i="74"/>
  <c r="P6" i="74"/>
  <c r="O35" i="74"/>
  <c r="O31" i="74"/>
  <c r="O28" i="74"/>
  <c r="O22" i="74"/>
  <c r="O34" i="74"/>
  <c r="O27" i="74"/>
  <c r="O25" i="74"/>
  <c r="O33" i="74"/>
  <c r="O30" i="74"/>
  <c r="O26" i="74"/>
  <c r="O36" i="74"/>
  <c r="O32" i="74"/>
  <c r="O29" i="74"/>
  <c r="O24" i="74"/>
  <c r="O23" i="74"/>
  <c r="Q33" i="74"/>
  <c r="Q30" i="74"/>
  <c r="Q26" i="74"/>
  <c r="Q27" i="74"/>
  <c r="Q36" i="74"/>
  <c r="Q32" i="74"/>
  <c r="Q29" i="74"/>
  <c r="Q25" i="74"/>
  <c r="Q24" i="74"/>
  <c r="Q23" i="74"/>
  <c r="Q22" i="74"/>
  <c r="Q35" i="74"/>
  <c r="Q31" i="74"/>
  <c r="Q28" i="74"/>
  <c r="Q34" i="74"/>
  <c r="S15" i="78"/>
  <c r="S12" i="78"/>
  <c r="S8" i="78"/>
  <c r="S4" i="78"/>
  <c r="S18" i="78"/>
  <c r="S14" i="78"/>
  <c r="S11" i="78"/>
  <c r="S7" i="78"/>
  <c r="S6" i="78"/>
  <c r="S5" i="78"/>
  <c r="S16" i="78"/>
  <c r="S9" i="78"/>
  <c r="S17" i="78"/>
  <c r="S13" i="78"/>
  <c r="S10" i="78"/>
  <c r="Q17" i="78"/>
  <c r="Q13" i="78"/>
  <c r="Q10" i="78"/>
  <c r="Q14" i="78"/>
  <c r="Q5" i="78"/>
  <c r="Q16" i="78"/>
  <c r="Q9" i="78"/>
  <c r="Q7" i="78"/>
  <c r="Q15" i="78"/>
  <c r="Q12" i="78"/>
  <c r="Q8" i="78"/>
  <c r="Q18" i="78"/>
  <c r="Q11" i="78"/>
  <c r="Q6" i="78"/>
  <c r="Q4" i="78"/>
  <c r="R16" i="78"/>
  <c r="R9" i="78"/>
  <c r="R4" i="78"/>
  <c r="R17" i="78"/>
  <c r="R10" i="78"/>
  <c r="R15" i="78"/>
  <c r="R12" i="78"/>
  <c r="R8" i="78"/>
  <c r="R13" i="78"/>
  <c r="R18" i="78"/>
  <c r="R14" i="78"/>
  <c r="R11" i="78"/>
  <c r="R7" i="78"/>
  <c r="R6" i="78"/>
  <c r="R5" i="78"/>
  <c r="N4" i="77"/>
  <c r="P4" i="77" s="1"/>
  <c r="N13" i="77"/>
  <c r="N12" i="77"/>
  <c r="N11" i="77"/>
  <c r="N10" i="77"/>
  <c r="N9" i="77"/>
  <c r="N8" i="77"/>
  <c r="N7" i="77"/>
  <c r="P7" i="77" s="1"/>
  <c r="N6" i="77"/>
  <c r="N5" i="77"/>
  <c r="P5" i="77" s="1"/>
  <c r="H9" i="79" a="1"/>
  <c r="H9" i="79" s="1"/>
  <c r="E16" i="79"/>
  <c r="F4" i="70"/>
  <c r="G3" i="70"/>
  <c r="F2" i="70"/>
  <c r="E2" i="70"/>
  <c r="G4" i="70"/>
  <c r="F3" i="70"/>
  <c r="E3" i="70"/>
  <c r="W4" i="70"/>
  <c r="X3" i="70"/>
  <c r="W2" i="70"/>
  <c r="W3" i="70"/>
  <c r="V2" i="70"/>
  <c r="X4" i="70"/>
  <c r="F7" i="69"/>
  <c r="F8" i="69"/>
  <c r="F9" i="69"/>
  <c r="F10" i="69"/>
  <c r="F11" i="69"/>
  <c r="F12" i="69"/>
  <c r="F13" i="69"/>
  <c r="F14" i="69"/>
  <c r="F15" i="69"/>
  <c r="F16" i="69"/>
  <c r="F17" i="69"/>
  <c r="F18" i="69"/>
  <c r="F19" i="69"/>
  <c r="F20" i="69"/>
  <c r="F21" i="69"/>
  <c r="F22" i="69"/>
  <c r="F23" i="69"/>
  <c r="F24" i="69"/>
  <c r="F25" i="69"/>
  <c r="F26" i="69"/>
  <c r="F6" i="69"/>
  <c r="E6" i="69"/>
  <c r="E7" i="69"/>
  <c r="E8" i="69"/>
  <c r="E9" i="69"/>
  <c r="E10" i="69"/>
  <c r="E11" i="69"/>
  <c r="E12" i="69"/>
  <c r="E13" i="69"/>
  <c r="E14" i="69"/>
  <c r="E15" i="69"/>
  <c r="E16" i="69"/>
  <c r="E17" i="69"/>
  <c r="E18" i="69"/>
  <c r="E19" i="69"/>
  <c r="E20" i="69"/>
  <c r="E21" i="69"/>
  <c r="E22" i="69"/>
  <c r="E23" i="69"/>
  <c r="E24" i="69"/>
  <c r="E25" i="69"/>
  <c r="E26" i="69"/>
  <c r="E5" i="69"/>
  <c r="BP6" i="68"/>
  <c r="BB5" i="68" a="1"/>
  <c r="BB5" i="68" s="1"/>
  <c r="AV18" i="68"/>
  <c r="AH59" i="68"/>
  <c r="AG59" i="68"/>
  <c r="AI59" i="68" s="1"/>
  <c r="AI47" i="68"/>
  <c r="AI33" i="68"/>
  <c r="AI19" i="68"/>
  <c r="AG17" i="68"/>
  <c r="AI5" i="68"/>
  <c r="I7" i="68"/>
  <c r="BB9" i="68" s="1"/>
  <c r="J7" i="68"/>
  <c r="BC9" i="68" s="1"/>
  <c r="K7" i="68"/>
  <c r="L7" i="68"/>
  <c r="I8" i="68"/>
  <c r="J8" i="68"/>
  <c r="K8" i="68"/>
  <c r="L8" i="68"/>
  <c r="I9" i="68"/>
  <c r="J9" i="68"/>
  <c r="K9" i="68"/>
  <c r="L9" i="68"/>
  <c r="I10" i="68"/>
  <c r="J10" i="68"/>
  <c r="K10" i="68"/>
  <c r="L10" i="68"/>
  <c r="I11" i="68"/>
  <c r="J11" i="68"/>
  <c r="K11" i="68"/>
  <c r="L11" i="68"/>
  <c r="I12" i="68"/>
  <c r="J12" i="68"/>
  <c r="K12" i="68"/>
  <c r="L12" i="68"/>
  <c r="I13" i="68"/>
  <c r="J13" i="68"/>
  <c r="K13" i="68"/>
  <c r="L13" i="68"/>
  <c r="I14" i="68"/>
  <c r="J14" i="68"/>
  <c r="K14" i="68"/>
  <c r="L14" i="68"/>
  <c r="I15" i="68"/>
  <c r="J15" i="68"/>
  <c r="K15" i="68"/>
  <c r="L15" i="68"/>
  <c r="I16" i="68"/>
  <c r="J16" i="68"/>
  <c r="K16" i="68"/>
  <c r="L16" i="68"/>
  <c r="I17" i="68"/>
  <c r="J17" i="68"/>
  <c r="K17" i="68"/>
  <c r="L17" i="68"/>
  <c r="I18" i="68"/>
  <c r="J18" i="68"/>
  <c r="K18" i="68"/>
  <c r="L18" i="68"/>
  <c r="I19" i="68"/>
  <c r="J19" i="68"/>
  <c r="K19" i="68"/>
  <c r="L19" i="68"/>
  <c r="I20" i="68"/>
  <c r="J20" i="68"/>
  <c r="K20" i="68"/>
  <c r="L20" i="68"/>
  <c r="I21" i="68"/>
  <c r="J21" i="68"/>
  <c r="K21" i="68"/>
  <c r="L21" i="68"/>
  <c r="I22" i="68"/>
  <c r="J22" i="68"/>
  <c r="K22" i="68"/>
  <c r="L22" i="68"/>
  <c r="I23" i="68"/>
  <c r="J23" i="68"/>
  <c r="K23" i="68"/>
  <c r="L23" i="68"/>
  <c r="I24" i="68"/>
  <c r="J24" i="68"/>
  <c r="K24" i="68"/>
  <c r="L24" i="68"/>
  <c r="I25" i="68"/>
  <c r="J25" i="68"/>
  <c r="K25" i="68"/>
  <c r="L25" i="68"/>
  <c r="I26" i="68"/>
  <c r="J26" i="68"/>
  <c r="K26" i="68"/>
  <c r="L26" i="68"/>
  <c r="J6" i="68"/>
  <c r="AT18" i="68" s="1"/>
  <c r="K6" i="68"/>
  <c r="BD9" i="68" s="1"/>
  <c r="L6" i="68"/>
  <c r="BE9" i="68" s="1"/>
  <c r="I6" i="68"/>
  <c r="AS18" i="68" s="1"/>
  <c r="H6" i="68"/>
  <c r="BF7" i="68" s="1"/>
  <c r="H7" i="68"/>
  <c r="BB8" i="68" s="1"/>
  <c r="H8" i="68"/>
  <c r="H9" i="68"/>
  <c r="H10" i="68"/>
  <c r="H11" i="68"/>
  <c r="H12" i="68"/>
  <c r="H13" i="68"/>
  <c r="H14" i="68"/>
  <c r="H15" i="68"/>
  <c r="H16" i="68"/>
  <c r="H17" i="68"/>
  <c r="H18" i="68"/>
  <c r="H19" i="68"/>
  <c r="H20" i="68"/>
  <c r="H21" i="68"/>
  <c r="H22" i="68"/>
  <c r="H23" i="68"/>
  <c r="H24" i="68"/>
  <c r="H25" i="68"/>
  <c r="H26" i="68"/>
  <c r="H5" i="68"/>
  <c r="P12" i="77" l="1"/>
  <c r="AC7" i="86"/>
  <c r="AD7" i="86"/>
  <c r="AF5" i="86"/>
  <c r="AC6" i="86"/>
  <c r="AF7" i="86"/>
  <c r="AD5" i="86"/>
  <c r="AO16" i="87"/>
  <c r="AP16" i="87" s="1"/>
  <c r="AM19" i="87"/>
  <c r="AN14" i="87"/>
  <c r="AN19" i="87" s="1"/>
  <c r="AR9" i="87"/>
  <c r="AO17" i="87"/>
  <c r="AP17" i="87" s="1"/>
  <c r="AO18" i="87"/>
  <c r="AP18" i="87" s="1"/>
  <c r="AO15" i="87"/>
  <c r="AP15" i="87" s="1"/>
  <c r="AE4" i="86"/>
  <c r="AC4" i="86"/>
  <c r="AD4" i="86"/>
  <c r="AF4" i="86"/>
  <c r="AD6" i="86"/>
  <c r="AE7" i="86"/>
  <c r="AC5" i="86"/>
  <c r="AE6" i="86"/>
  <c r="AF6" i="86"/>
  <c r="AE5" i="86"/>
  <c r="P6" i="77"/>
  <c r="P10" i="77"/>
  <c r="P9" i="77"/>
  <c r="P11" i="77"/>
  <c r="P8" i="77"/>
  <c r="P13" i="77"/>
  <c r="T14" i="78"/>
  <c r="K24" i="72" a="1"/>
  <c r="L26" i="72" s="1"/>
  <c r="T11" i="78"/>
  <c r="T5" i="78"/>
  <c r="T17" i="78"/>
  <c r="R32" i="74"/>
  <c r="R22" i="74"/>
  <c r="R18" i="74"/>
  <c r="R17" i="74"/>
  <c r="R12" i="74"/>
  <c r="R23" i="74"/>
  <c r="R28" i="74"/>
  <c r="R4" i="74"/>
  <c r="R9" i="74"/>
  <c r="R36" i="74"/>
  <c r="R11" i="74"/>
  <c r="R5" i="74"/>
  <c r="R24" i="74"/>
  <c r="R26" i="74"/>
  <c r="R27" i="74"/>
  <c r="R31" i="74"/>
  <c r="R6" i="74"/>
  <c r="R14" i="74"/>
  <c r="R13" i="74"/>
  <c r="R8" i="74"/>
  <c r="R33" i="74"/>
  <c r="R25" i="74"/>
  <c r="R29" i="74"/>
  <c r="R30" i="74"/>
  <c r="R34" i="74"/>
  <c r="R35" i="74"/>
  <c r="R7" i="74"/>
  <c r="R16" i="74"/>
  <c r="R15" i="74"/>
  <c r="R10" i="74"/>
  <c r="Z4" i="75"/>
  <c r="Z5" i="75"/>
  <c r="Z6" i="75"/>
  <c r="Z7" i="75"/>
  <c r="AB6" i="75"/>
  <c r="AA4" i="75"/>
  <c r="AB4" i="75"/>
  <c r="AB7" i="75"/>
  <c r="AA7" i="75"/>
  <c r="AA6" i="75"/>
  <c r="AA5" i="75"/>
  <c r="AB5" i="75"/>
  <c r="T15" i="78"/>
  <c r="T4" i="78"/>
  <c r="T8" i="78"/>
  <c r="T9" i="78"/>
  <c r="T10" i="78"/>
  <c r="T18" i="78"/>
  <c r="T7" i="78"/>
  <c r="T6" i="78"/>
  <c r="T12" i="78"/>
  <c r="T16" i="78"/>
  <c r="T13" i="78"/>
  <c r="I16" i="79"/>
  <c r="I17" i="79"/>
  <c r="H16" i="79"/>
  <c r="H17" i="79"/>
  <c r="C27" i="70"/>
  <c r="C25" i="70"/>
  <c r="C26" i="70"/>
  <c r="A27" i="70"/>
  <c r="A25" i="70"/>
  <c r="A26" i="70"/>
  <c r="B26" i="70"/>
  <c r="B27" i="70"/>
  <c r="B25" i="70"/>
  <c r="A30" i="70" a="1"/>
  <c r="P10" i="72" a="1"/>
  <c r="Z10" i="71" a="1"/>
  <c r="P24" i="71" a="1"/>
  <c r="U24" i="71" a="1"/>
  <c r="K3" i="71" a="1"/>
  <c r="A20" i="70" a="1"/>
  <c r="E7" i="70" a="1"/>
  <c r="A15" i="70" a="1"/>
  <c r="E32" i="70"/>
  <c r="BC6" i="68"/>
  <c r="BB7" i="68"/>
  <c r="AH17" i="68"/>
  <c r="AI17" i="68" s="1"/>
  <c r="AH31" i="68"/>
  <c r="AH45" i="68"/>
  <c r="BE8" i="68"/>
  <c r="BP7" i="68"/>
  <c r="BE6" i="68"/>
  <c r="BD8" i="68"/>
  <c r="BD7" i="68"/>
  <c r="BF8" i="68"/>
  <c r="AG31" i="68"/>
  <c r="AI31" i="68" s="1"/>
  <c r="AG45" i="68"/>
  <c r="AI45" i="68" s="1"/>
  <c r="AU18" i="68"/>
  <c r="BB6" i="68"/>
  <c r="BE7" i="68"/>
  <c r="BF6" i="68"/>
  <c r="BE5" i="68"/>
  <c r="BD6" i="68"/>
  <c r="BC8" i="68"/>
  <c r="BC7" i="68"/>
  <c r="BD5" i="68"/>
  <c r="BC5" i="68"/>
  <c r="AC8" i="64"/>
  <c r="AC12" i="64"/>
  <c r="X6" i="64"/>
  <c r="Y6" i="64"/>
  <c r="AG6" i="64" s="1"/>
  <c r="Z6" i="64"/>
  <c r="AA6" i="64"/>
  <c r="AB6" i="64"/>
  <c r="Y7" i="64"/>
  <c r="AC7" i="64" s="1"/>
  <c r="Z7" i="64"/>
  <c r="AA7" i="64"/>
  <c r="AB7" i="64"/>
  <c r="Y8" i="64"/>
  <c r="Z8" i="64"/>
  <c r="AA8" i="64"/>
  <c r="AB8" i="64"/>
  <c r="Y9" i="64"/>
  <c r="Z9" i="64"/>
  <c r="AA9" i="64"/>
  <c r="AB9" i="64"/>
  <c r="Y10" i="64"/>
  <c r="Z10" i="64"/>
  <c r="AA10" i="64"/>
  <c r="AB10" i="64"/>
  <c r="Y11" i="64"/>
  <c r="AC11" i="64" s="1"/>
  <c r="Z11" i="64"/>
  <c r="AA11" i="64"/>
  <c r="AB11" i="64"/>
  <c r="Y12" i="64"/>
  <c r="Z12" i="64"/>
  <c r="AA12" i="64"/>
  <c r="AB12" i="64"/>
  <c r="Y13" i="64"/>
  <c r="AC13" i="64" s="1"/>
  <c r="Z13" i="64"/>
  <c r="AA13" i="64"/>
  <c r="AB13" i="64"/>
  <c r="Y14" i="64"/>
  <c r="Z14" i="64"/>
  <c r="AA14" i="64"/>
  <c r="AB14" i="64"/>
  <c r="Y15" i="64"/>
  <c r="AC15" i="64" s="1"/>
  <c r="Z15" i="64"/>
  <c r="AA15" i="64"/>
  <c r="AB15" i="64"/>
  <c r="Y16" i="64"/>
  <c r="Z16" i="64"/>
  <c r="AA16" i="64"/>
  <c r="AB16" i="64"/>
  <c r="AC16" i="64" s="1"/>
  <c r="Y17" i="64"/>
  <c r="AC17" i="64" s="1"/>
  <c r="Z17" i="64"/>
  <c r="AA17" i="64"/>
  <c r="AB17" i="64"/>
  <c r="Y18" i="64"/>
  <c r="AC18" i="64" s="1"/>
  <c r="Z18" i="64"/>
  <c r="AA18" i="64"/>
  <c r="AB18" i="64"/>
  <c r="Y19" i="64"/>
  <c r="AC19" i="64" s="1"/>
  <c r="Z19" i="64"/>
  <c r="AA19" i="64"/>
  <c r="AB19" i="64"/>
  <c r="Y20" i="64"/>
  <c r="Z20" i="64"/>
  <c r="AA20" i="64"/>
  <c r="AB20" i="64"/>
  <c r="AC20" i="64" s="1"/>
  <c r="Y5" i="64"/>
  <c r="Z5" i="64"/>
  <c r="AA5" i="64"/>
  <c r="AB5" i="64"/>
  <c r="X5" i="64"/>
  <c r="G3" i="64"/>
  <c r="G4" i="64"/>
  <c r="AD8" i="86" l="1"/>
  <c r="AG7" i="86"/>
  <c r="AD16" i="86" s="1"/>
  <c r="AE16" i="86" s="1"/>
  <c r="AF16" i="86" s="1"/>
  <c r="AG6" i="86"/>
  <c r="AD15" i="86" s="1"/>
  <c r="AO14" i="87"/>
  <c r="AP14" i="87" s="1"/>
  <c r="AO19" i="87"/>
  <c r="AP19" i="87" s="1"/>
  <c r="AE8" i="86"/>
  <c r="AG5" i="86"/>
  <c r="AD14" i="86" s="1"/>
  <c r="AE14" i="86" s="1"/>
  <c r="AF14" i="86" s="1"/>
  <c r="AG4" i="86"/>
  <c r="AC8" i="86"/>
  <c r="AF8" i="86"/>
  <c r="L24" i="72"/>
  <c r="M25" i="72"/>
  <c r="N25" i="72"/>
  <c r="N26" i="72"/>
  <c r="K11" i="77"/>
  <c r="N27" i="72"/>
  <c r="K24" i="72"/>
  <c r="N24" i="72"/>
  <c r="M24" i="72"/>
  <c r="K26" i="72"/>
  <c r="K27" i="72"/>
  <c r="K25" i="72"/>
  <c r="M26" i="72"/>
  <c r="M27" i="72"/>
  <c r="L27" i="72"/>
  <c r="L25" i="72"/>
  <c r="K13" i="74"/>
  <c r="K31" i="74"/>
  <c r="AF5" i="75"/>
  <c r="AF18" i="75"/>
  <c r="AF17" i="75"/>
  <c r="AF16" i="75"/>
  <c r="AF15" i="75"/>
  <c r="AF14" i="75"/>
  <c r="AF13" i="75"/>
  <c r="AF6" i="75"/>
  <c r="AF12" i="75"/>
  <c r="AF11" i="75"/>
  <c r="AF10" i="75"/>
  <c r="AF9" i="75"/>
  <c r="AF8" i="75"/>
  <c r="AF7" i="75"/>
  <c r="AF4" i="75"/>
  <c r="AE4" i="75"/>
  <c r="AE5" i="75"/>
  <c r="AE18" i="75"/>
  <c r="AE17" i="75"/>
  <c r="AE16" i="75"/>
  <c r="AE15" i="75"/>
  <c r="AE14" i="75"/>
  <c r="AE13" i="75"/>
  <c r="AE6" i="75"/>
  <c r="AE12" i="75"/>
  <c r="AE11" i="75"/>
  <c r="AE10" i="75"/>
  <c r="AE9" i="75"/>
  <c r="AE8" i="75"/>
  <c r="AE7" i="75"/>
  <c r="AD12" i="75"/>
  <c r="AD11" i="75"/>
  <c r="AD10" i="75"/>
  <c r="AD9" i="75"/>
  <c r="AD8" i="75"/>
  <c r="AD7" i="75"/>
  <c r="AD4" i="75"/>
  <c r="AD5" i="75"/>
  <c r="AD18" i="75"/>
  <c r="AD17" i="75"/>
  <c r="AD16" i="75"/>
  <c r="AD15" i="75"/>
  <c r="AD14" i="75"/>
  <c r="AD13" i="75"/>
  <c r="AD6" i="75"/>
  <c r="M13" i="78"/>
  <c r="L25" i="79"/>
  <c r="L21" i="79"/>
  <c r="L19" i="79"/>
  <c r="L18" i="79"/>
  <c r="L16" i="79"/>
  <c r="L24" i="79"/>
  <c r="L23" i="79"/>
  <c r="L20" i="79"/>
  <c r="L17" i="79"/>
  <c r="L22" i="79"/>
  <c r="M24" i="79"/>
  <c r="M17" i="79"/>
  <c r="M25" i="79"/>
  <c r="M23" i="79"/>
  <c r="M18" i="79"/>
  <c r="M16" i="79"/>
  <c r="M22" i="79"/>
  <c r="M20" i="79"/>
  <c r="M19" i="79"/>
  <c r="M21" i="79"/>
  <c r="A30" i="70"/>
  <c r="C30" i="70"/>
  <c r="C32" i="70"/>
  <c r="C31" i="70"/>
  <c r="B31" i="70"/>
  <c r="B32" i="70"/>
  <c r="B30" i="70"/>
  <c r="A31" i="70"/>
  <c r="A32" i="70"/>
  <c r="L3" i="71"/>
  <c r="M4" i="71"/>
  <c r="M3" i="71"/>
  <c r="K6" i="71"/>
  <c r="N5" i="71"/>
  <c r="L5" i="71"/>
  <c r="L4" i="71"/>
  <c r="L6" i="71"/>
  <c r="M6" i="71"/>
  <c r="K4" i="71"/>
  <c r="K3" i="71"/>
  <c r="N6" i="71"/>
  <c r="K5" i="71"/>
  <c r="N4" i="71"/>
  <c r="N3" i="71"/>
  <c r="M5" i="71"/>
  <c r="Z10" i="71"/>
  <c r="AC12" i="71"/>
  <c r="AA12" i="71"/>
  <c r="AC11" i="71"/>
  <c r="Z11" i="71"/>
  <c r="AC10" i="71"/>
  <c r="AA11" i="71"/>
  <c r="AB11" i="71"/>
  <c r="AB12" i="71"/>
  <c r="AA10" i="71"/>
  <c r="AB10" i="71"/>
  <c r="AC13" i="71"/>
  <c r="AB13" i="71"/>
  <c r="AA13" i="71"/>
  <c r="Z13" i="71"/>
  <c r="Z12" i="71"/>
  <c r="X27" i="71"/>
  <c r="U24" i="71"/>
  <c r="V26" i="71"/>
  <c r="W24" i="71"/>
  <c r="X24" i="71"/>
  <c r="U26" i="71"/>
  <c r="V27" i="71"/>
  <c r="W25" i="71"/>
  <c r="X25" i="71"/>
  <c r="U25" i="71"/>
  <c r="X26" i="71"/>
  <c r="U27" i="71"/>
  <c r="W26" i="71"/>
  <c r="W27" i="71"/>
  <c r="V24" i="71"/>
  <c r="V25" i="71"/>
  <c r="Q13" i="72"/>
  <c r="R12" i="72"/>
  <c r="P10" i="72"/>
  <c r="S10" i="72"/>
  <c r="Q10" i="72"/>
  <c r="P11" i="72"/>
  <c r="S11" i="72"/>
  <c r="R10" i="72"/>
  <c r="Q12" i="72"/>
  <c r="P13" i="72"/>
  <c r="S13" i="72"/>
  <c r="R13" i="72"/>
  <c r="Q11" i="72"/>
  <c r="P12" i="72"/>
  <c r="S12" i="72"/>
  <c r="R11" i="72"/>
  <c r="S27" i="71"/>
  <c r="P25" i="71"/>
  <c r="Q25" i="71"/>
  <c r="R25" i="71"/>
  <c r="S25" i="71"/>
  <c r="P26" i="71"/>
  <c r="Q26" i="71"/>
  <c r="R26" i="71"/>
  <c r="S26" i="71"/>
  <c r="P27" i="71"/>
  <c r="R27" i="71"/>
  <c r="Q24" i="71"/>
  <c r="S24" i="71"/>
  <c r="Q27" i="71"/>
  <c r="R24" i="71"/>
  <c r="P24" i="71"/>
  <c r="E9" i="70"/>
  <c r="E8" i="70"/>
  <c r="E7" i="70"/>
  <c r="C21" i="70"/>
  <c r="B20" i="70"/>
  <c r="C22" i="70"/>
  <c r="B21" i="70"/>
  <c r="A20" i="70"/>
  <c r="B22" i="70"/>
  <c r="A21" i="70"/>
  <c r="A22" i="70"/>
  <c r="C20" i="70"/>
  <c r="B17" i="70"/>
  <c r="A16" i="70"/>
  <c r="A17" i="70"/>
  <c r="C15" i="70"/>
  <c r="C16" i="70"/>
  <c r="B16" i="70"/>
  <c r="B15" i="70"/>
  <c r="A15" i="70"/>
  <c r="C17" i="70"/>
  <c r="AA21" i="64"/>
  <c r="AC14" i="64"/>
  <c r="AA22" i="64"/>
  <c r="AB21" i="64"/>
  <c r="AC10" i="64"/>
  <c r="AC9" i="64"/>
  <c r="Z22" i="64"/>
  <c r="Z21" i="64"/>
  <c r="AB22" i="64"/>
  <c r="AG5" i="64"/>
  <c r="BF11" i="68"/>
  <c r="BF9" i="68"/>
  <c r="V12" i="68" a="1"/>
  <c r="BC12" i="68"/>
  <c r="Y21" i="64"/>
  <c r="AF8" i="64"/>
  <c r="BJ12" i="68" a="1"/>
  <c r="BD12" i="68"/>
  <c r="BP8" i="68"/>
  <c r="BH22" i="68" s="1"/>
  <c r="BB12" i="68"/>
  <c r="BH21" i="68"/>
  <c r="BP9" i="68"/>
  <c r="BE12" i="68"/>
  <c r="AC6" i="64"/>
  <c r="Y22" i="64"/>
  <c r="C25" i="66"/>
  <c r="B25" i="66"/>
  <c r="A25" i="66"/>
  <c r="A24" i="66"/>
  <c r="G23" i="66"/>
  <c r="F23" i="66"/>
  <c r="E23" i="66"/>
  <c r="C23" i="66"/>
  <c r="A23" i="66"/>
  <c r="G22" i="66"/>
  <c r="F22" i="66"/>
  <c r="E22" i="66"/>
  <c r="C22" i="66"/>
  <c r="B22" i="66"/>
  <c r="A22" i="66"/>
  <c r="G21" i="66"/>
  <c r="F21" i="66"/>
  <c r="E21" i="66"/>
  <c r="B21" i="66"/>
  <c r="A21" i="66"/>
  <c r="G20" i="66"/>
  <c r="F20" i="66"/>
  <c r="E20" i="66"/>
  <c r="C20" i="66"/>
  <c r="B20" i="66"/>
  <c r="A20" i="66"/>
  <c r="G19" i="66"/>
  <c r="F19" i="66"/>
  <c r="E19" i="66"/>
  <c r="C19" i="66"/>
  <c r="A19" i="66"/>
  <c r="G18" i="66"/>
  <c r="F18" i="66"/>
  <c r="E18" i="66"/>
  <c r="C18" i="66"/>
  <c r="A18" i="66"/>
  <c r="G17" i="66"/>
  <c r="F17" i="66"/>
  <c r="E17" i="66"/>
  <c r="C17" i="66"/>
  <c r="B17" i="66"/>
  <c r="A17" i="66"/>
  <c r="G16" i="66"/>
  <c r="F16" i="66"/>
  <c r="E16" i="66"/>
  <c r="B16" i="66"/>
  <c r="A16" i="66"/>
  <c r="G15" i="66"/>
  <c r="F15" i="66"/>
  <c r="E15" i="66"/>
  <c r="C15" i="66"/>
  <c r="A15" i="66"/>
  <c r="G14" i="66"/>
  <c r="F14" i="66"/>
  <c r="E14" i="66"/>
  <c r="B14" i="66"/>
  <c r="A14" i="66"/>
  <c r="G13" i="66"/>
  <c r="F13" i="66"/>
  <c r="E13" i="66"/>
  <c r="C13" i="66"/>
  <c r="A13" i="66"/>
  <c r="G12" i="66"/>
  <c r="F12" i="66"/>
  <c r="E12" i="66"/>
  <c r="C12" i="66"/>
  <c r="B12" i="66"/>
  <c r="A12" i="66"/>
  <c r="G11" i="66"/>
  <c r="F11" i="66"/>
  <c r="E11" i="66"/>
  <c r="C11" i="66"/>
  <c r="A11" i="66"/>
  <c r="G10" i="66"/>
  <c r="F10" i="66"/>
  <c r="E10" i="66"/>
  <c r="C10" i="66"/>
  <c r="B10" i="66"/>
  <c r="A10" i="66"/>
  <c r="G9" i="66"/>
  <c r="F9" i="66"/>
  <c r="E9" i="66"/>
  <c r="B9" i="66"/>
  <c r="A9" i="66"/>
  <c r="G8" i="66"/>
  <c r="F8" i="66"/>
  <c r="E8" i="66"/>
  <c r="C8" i="66"/>
  <c r="A8" i="66"/>
  <c r="G7" i="66"/>
  <c r="F7" i="66"/>
  <c r="E7" i="66"/>
  <c r="A7" i="66"/>
  <c r="G6" i="66"/>
  <c r="F6" i="66"/>
  <c r="E6" i="66"/>
  <c r="C6" i="66"/>
  <c r="B6" i="66"/>
  <c r="A6" i="66"/>
  <c r="AE15" i="86" l="1"/>
  <c r="AF15" i="86" s="1"/>
  <c r="BJ6" i="68" a="1"/>
  <c r="BK6" i="68" s="1"/>
  <c r="BM9" i="68"/>
  <c r="BJ8" i="68"/>
  <c r="BL7" i="68"/>
  <c r="BL6" i="68"/>
  <c r="AC17" i="86"/>
  <c r="AG8" i="86"/>
  <c r="AD13" i="86"/>
  <c r="AD17" i="86" s="1"/>
  <c r="AG15" i="75"/>
  <c r="AG5" i="75"/>
  <c r="AG10" i="75"/>
  <c r="AG13" i="75"/>
  <c r="AG17" i="75"/>
  <c r="AG7" i="75"/>
  <c r="AG11" i="75"/>
  <c r="AG14" i="75"/>
  <c r="AG18" i="75"/>
  <c r="AG8" i="75"/>
  <c r="AG12" i="75"/>
  <c r="AG9" i="75"/>
  <c r="AG6" i="75"/>
  <c r="AG16" i="75"/>
  <c r="AG4" i="75"/>
  <c r="O18" i="79"/>
  <c r="E30" i="79" s="1"/>
  <c r="K18" i="79"/>
  <c r="O23" i="79"/>
  <c r="E35" i="79" s="1"/>
  <c r="K23" i="79"/>
  <c r="O19" i="79"/>
  <c r="E31" i="79" s="1"/>
  <c r="K19" i="79"/>
  <c r="K22" i="79"/>
  <c r="O22" i="79"/>
  <c r="E34" i="79" s="1"/>
  <c r="K24" i="79"/>
  <c r="O24" i="79"/>
  <c r="E36" i="79" s="1"/>
  <c r="O21" i="79"/>
  <c r="E33" i="79" s="1"/>
  <c r="K21" i="79"/>
  <c r="K20" i="79"/>
  <c r="O20" i="79"/>
  <c r="E32" i="79" s="1"/>
  <c r="K17" i="79"/>
  <c r="O17" i="79"/>
  <c r="E29" i="79" s="1"/>
  <c r="O16" i="79"/>
  <c r="K16" i="79"/>
  <c r="O25" i="79"/>
  <c r="E37" i="79" s="1"/>
  <c r="K25" i="79"/>
  <c r="P24" i="72" a="1"/>
  <c r="K24" i="71" a="1"/>
  <c r="Z24" i="71" a="1"/>
  <c r="C28" i="66"/>
  <c r="AC21" i="64"/>
  <c r="AC22" i="64"/>
  <c r="BH23" i="68"/>
  <c r="AG8" i="64"/>
  <c r="AG7" i="64" s="1"/>
  <c r="AK5" i="64"/>
  <c r="AF6" i="64"/>
  <c r="BP10" i="68"/>
  <c r="BH17" i="68" s="1"/>
  <c r="BH18" i="68" s="1"/>
  <c r="AF5" i="64"/>
  <c r="AH5" i="64" s="1"/>
  <c r="A28" i="66"/>
  <c r="F27" i="66"/>
  <c r="E27" i="66"/>
  <c r="B27" i="66"/>
  <c r="G27" i="66"/>
  <c r="B28" i="66"/>
  <c r="G28" i="66"/>
  <c r="C27" i="66"/>
  <c r="F28" i="66"/>
  <c r="A27" i="66"/>
  <c r="E28" i="66"/>
  <c r="I4" i="64"/>
  <c r="J4" i="64"/>
  <c r="I5" i="64"/>
  <c r="J5" i="64"/>
  <c r="I6" i="64"/>
  <c r="J6" i="64"/>
  <c r="I7" i="64"/>
  <c r="J7" i="64"/>
  <c r="I8" i="64"/>
  <c r="J8" i="64"/>
  <c r="I9" i="64"/>
  <c r="J9" i="64"/>
  <c r="I10" i="64"/>
  <c r="J10" i="64"/>
  <c r="I11" i="64"/>
  <c r="J11" i="64"/>
  <c r="I12" i="64"/>
  <c r="J12" i="64"/>
  <c r="I13" i="64"/>
  <c r="J13" i="64"/>
  <c r="I14" i="64"/>
  <c r="J14" i="64"/>
  <c r="I15" i="64"/>
  <c r="J15" i="64"/>
  <c r="I16" i="64"/>
  <c r="J16" i="64"/>
  <c r="I17" i="64"/>
  <c r="J17" i="64"/>
  <c r="I18" i="64"/>
  <c r="J18" i="64"/>
  <c r="H5" i="64"/>
  <c r="H6" i="64"/>
  <c r="H7" i="64"/>
  <c r="H8" i="64"/>
  <c r="H9" i="64"/>
  <c r="H10" i="64"/>
  <c r="H11" i="64"/>
  <c r="H12" i="64"/>
  <c r="H13" i="64"/>
  <c r="H14" i="64"/>
  <c r="H15" i="64"/>
  <c r="H16" i="64"/>
  <c r="H17" i="64"/>
  <c r="H18" i="64"/>
  <c r="H4" i="64"/>
  <c r="A5" i="64"/>
  <c r="X7" i="64" s="1"/>
  <c r="BK7" i="68" l="1"/>
  <c r="BJ6" i="68"/>
  <c r="BL8" i="68"/>
  <c r="BJ9" i="68"/>
  <c r="BM7" i="68"/>
  <c r="BK8" i="68"/>
  <c r="BM6" i="68"/>
  <c r="BL9" i="68"/>
  <c r="BJ7" i="68"/>
  <c r="BM8" i="68"/>
  <c r="BK9" i="68"/>
  <c r="AE13" i="86"/>
  <c r="AF13" i="86" s="1"/>
  <c r="AE17" i="86"/>
  <c r="AF17" i="86" s="1"/>
  <c r="Z13" i="75"/>
  <c r="H19" i="79"/>
  <c r="E28" i="79"/>
  <c r="H21" i="79" a="1"/>
  <c r="H21" i="79" s="1"/>
  <c r="N6" i="69"/>
  <c r="BL12" i="68"/>
  <c r="BM12" i="68"/>
  <c r="BM13" i="68"/>
  <c r="BL14" i="68"/>
  <c r="BK13" i="68"/>
  <c r="BL15" i="68"/>
  <c r="BL13" i="68"/>
  <c r="BK12" i="68"/>
  <c r="BJ15" i="68"/>
  <c r="BK15" i="68"/>
  <c r="BJ14" i="68"/>
  <c r="BM15" i="68"/>
  <c r="BJ13" i="68"/>
  <c r="BM14" i="68"/>
  <c r="BJ12" i="68"/>
  <c r="BK14" i="68"/>
  <c r="AH39" i="68"/>
  <c r="AI37" i="68"/>
  <c r="AH38" i="68"/>
  <c r="AI52" i="68"/>
  <c r="AG53" i="68"/>
  <c r="AJ51" i="68" a="1"/>
  <c r="AJ51" i="68" s="1"/>
  <c r="AH25" i="68"/>
  <c r="AH24" i="68"/>
  <c r="AG17" i="64"/>
  <c r="AH16" i="68"/>
  <c r="AL15" i="68" s="1"/>
  <c r="AG10" i="68"/>
  <c r="AI11" i="68"/>
  <c r="T7" i="68"/>
  <c r="S7" i="68"/>
  <c r="T9" i="69"/>
  <c r="T11" i="69"/>
  <c r="T10" i="69"/>
  <c r="AH30" i="68"/>
  <c r="AL29" i="68" s="1"/>
  <c r="T6" i="68"/>
  <c r="S6" i="68"/>
  <c r="AH44" i="68"/>
  <c r="AL43" i="68" s="1"/>
  <c r="N8" i="69"/>
  <c r="W14" i="68"/>
  <c r="V15" i="68"/>
  <c r="V14" i="68"/>
  <c r="Y13" i="68"/>
  <c r="V12" i="68"/>
  <c r="V13" i="68"/>
  <c r="W12" i="68"/>
  <c r="AG12" i="64"/>
  <c r="N7" i="69"/>
  <c r="AH58" i="68"/>
  <c r="AL57" i="68" s="1"/>
  <c r="S8" i="68"/>
  <c r="T8" i="68"/>
  <c r="AC27" i="71"/>
  <c r="Z27" i="71"/>
  <c r="AA27" i="71"/>
  <c r="AB26" i="71"/>
  <c r="AC26" i="71"/>
  <c r="AA24" i="71"/>
  <c r="Z25" i="71"/>
  <c r="AB27" i="71"/>
  <c r="AA25" i="71"/>
  <c r="AC24" i="71"/>
  <c r="AA26" i="71"/>
  <c r="AC25" i="71"/>
  <c r="AB24" i="71"/>
  <c r="AB25" i="71"/>
  <c r="Z24" i="71"/>
  <c r="Z26" i="71"/>
  <c r="K24" i="71"/>
  <c r="N27" i="71"/>
  <c r="L27" i="71"/>
  <c r="N25" i="71"/>
  <c r="K27" i="71"/>
  <c r="N26" i="71"/>
  <c r="L26" i="71"/>
  <c r="N24" i="71"/>
  <c r="K26" i="71"/>
  <c r="M26" i="71"/>
  <c r="M27" i="71"/>
  <c r="M24" i="71"/>
  <c r="M25" i="71"/>
  <c r="L25" i="71"/>
  <c r="L24" i="71"/>
  <c r="K25" i="71"/>
  <c r="P24" i="72"/>
  <c r="R24" i="72"/>
  <c r="Q24" i="72"/>
  <c r="R25" i="72"/>
  <c r="S27" i="72"/>
  <c r="Q27" i="72"/>
  <c r="S26" i="72"/>
  <c r="P27" i="72"/>
  <c r="Q26" i="72"/>
  <c r="P26" i="72"/>
  <c r="Q25" i="72"/>
  <c r="P25" i="72"/>
  <c r="S24" i="72"/>
  <c r="R27" i="72"/>
  <c r="S25" i="72"/>
  <c r="R26" i="72"/>
  <c r="AH53" i="68"/>
  <c r="AI53" i="68"/>
  <c r="AJ25" i="68" a="1"/>
  <c r="AJ25" i="68" s="1"/>
  <c r="AJ9" i="68" a="1"/>
  <c r="AJ9" i="68" s="1"/>
  <c r="AH9" i="68"/>
  <c r="AG9" i="68"/>
  <c r="AI9" i="68"/>
  <c r="AG37" i="68"/>
  <c r="AG24" i="68"/>
  <c r="AK6" i="64"/>
  <c r="AG13" i="64"/>
  <c r="AG18" i="64"/>
  <c r="AK17" i="64" s="1"/>
  <c r="AF17" i="64"/>
  <c r="AH6" i="64"/>
  <c r="AF12" i="64"/>
  <c r="AF7" i="64"/>
  <c r="A6" i="64"/>
  <c r="X8" i="64" s="1"/>
  <c r="G5" i="64"/>
  <c r="AH17" i="64" l="1"/>
  <c r="AH51" i="68"/>
  <c r="AG51" i="68"/>
  <c r="AK51" i="68" s="1"/>
  <c r="AI38" i="68"/>
  <c r="AJ24" i="68" a="1"/>
  <c r="AJ24" i="68" s="1"/>
  <c r="AK24" i="68" s="1"/>
  <c r="AJ38" i="68" a="1"/>
  <c r="AJ38" i="68" s="1"/>
  <c r="AI24" i="68"/>
  <c r="AI51" i="68"/>
  <c r="AG38" i="68"/>
  <c r="X14" i="68"/>
  <c r="Y15" i="68"/>
  <c r="Y12" i="68"/>
  <c r="AI10" i="68"/>
  <c r="AJ10" i="68" a="1"/>
  <c r="AJ10" i="68" s="1"/>
  <c r="AH11" i="68"/>
  <c r="Y14" i="68"/>
  <c r="AH12" i="64"/>
  <c r="X15" i="68"/>
  <c r="AH10" i="68"/>
  <c r="AG39" i="68"/>
  <c r="AH52" i="68"/>
  <c r="W13" i="68"/>
  <c r="V15" i="69"/>
  <c r="V11" i="69"/>
  <c r="AH37" i="68"/>
  <c r="X11" i="69"/>
  <c r="AG25" i="68"/>
  <c r="AK25" i="68" s="1"/>
  <c r="E17" i="70" a="1"/>
  <c r="F18" i="70" s="1"/>
  <c r="I2" i="70" s="1"/>
  <c r="U17" i="69"/>
  <c r="Y11" i="69"/>
  <c r="X10" i="69"/>
  <c r="AJ37" i="68" a="1"/>
  <c r="AJ37" i="68" s="1"/>
  <c r="AK37" i="68" s="1"/>
  <c r="AI25" i="68"/>
  <c r="AJ53" i="68" a="1"/>
  <c r="AJ53" i="68" s="1"/>
  <c r="AK53" i="68" s="1"/>
  <c r="AS12" i="68" a="1"/>
  <c r="AU13" i="68" s="1"/>
  <c r="X13" i="68"/>
  <c r="I29" i="79"/>
  <c r="H28" i="79"/>
  <c r="H29" i="79"/>
  <c r="I28" i="79"/>
  <c r="BB17" i="68"/>
  <c r="BC23" i="68"/>
  <c r="BD18" i="68"/>
  <c r="BE22" i="68"/>
  <c r="AH23" i="68"/>
  <c r="AG23" i="68"/>
  <c r="AG52" i="68"/>
  <c r="Y9" i="69"/>
  <c r="W9" i="69"/>
  <c r="U11" i="69"/>
  <c r="AI23" i="68"/>
  <c r="BP5" i="68"/>
  <c r="BP11" i="68" s="1"/>
  <c r="BP12" i="68" s="1"/>
  <c r="AG11" i="68"/>
  <c r="AJ39" i="68" a="1"/>
  <c r="AJ39" i="68" s="1"/>
  <c r="Y10" i="69"/>
  <c r="W11" i="69"/>
  <c r="AJ11" i="68" a="1"/>
  <c r="AJ11" i="68" s="1"/>
  <c r="AI39" i="68"/>
  <c r="V10" i="69"/>
  <c r="AJ52" i="68" a="1"/>
  <c r="AJ52" i="68" s="1"/>
  <c r="U10" i="69"/>
  <c r="V17" i="69"/>
  <c r="W15" i="68"/>
  <c r="AJ23" i="68" a="1"/>
  <c r="AJ23" i="68" s="1"/>
  <c r="U9" i="69"/>
  <c r="X9" i="69"/>
  <c r="V9" i="69"/>
  <c r="W10" i="69"/>
  <c r="X12" i="68"/>
  <c r="AK9" i="68"/>
  <c r="AK10" i="68"/>
  <c r="AK12" i="64"/>
  <c r="AF18" i="64"/>
  <c r="AH18" i="64" s="1"/>
  <c r="AI17" i="64" s="1"/>
  <c r="AJ17" i="64" s="1"/>
  <c r="AF13" i="64"/>
  <c r="AH13" i="64" s="1"/>
  <c r="AH7" i="64"/>
  <c r="A7" i="64"/>
  <c r="X9" i="64" s="1"/>
  <c r="G6" i="64"/>
  <c r="C18" i="63"/>
  <c r="C12" i="63"/>
  <c r="C17" i="63" s="1"/>
  <c r="B12" i="63"/>
  <c r="B17" i="63" s="1"/>
  <c r="A8" i="63"/>
  <c r="A9" i="63" s="1"/>
  <c r="AK38" i="68" l="1"/>
  <c r="AI12" i="64"/>
  <c r="AJ12" i="64" s="1"/>
  <c r="AV14" i="68"/>
  <c r="AT14" i="68"/>
  <c r="G19" i="70"/>
  <c r="AU15" i="68"/>
  <c r="AK11" i="68"/>
  <c r="AG16" i="68" s="1"/>
  <c r="BD22" i="68"/>
  <c r="BD23" i="68"/>
  <c r="AK39" i="68"/>
  <c r="AG44" i="68" s="1"/>
  <c r="BD17" i="68"/>
  <c r="BE18" i="68"/>
  <c r="AK23" i="68"/>
  <c r="AG30" i="68" s="1"/>
  <c r="AG29" i="68" s="1"/>
  <c r="AI29" i="68" s="1"/>
  <c r="U16" i="69"/>
  <c r="U15" i="69" s="1"/>
  <c r="W15" i="69" s="1"/>
  <c r="BE23" i="68"/>
  <c r="BE17" i="68"/>
  <c r="BP13" i="68"/>
  <c r="AU14" i="68"/>
  <c r="V16" i="69"/>
  <c r="Z15" i="69" s="1"/>
  <c r="G17" i="70"/>
  <c r="AT13" i="68"/>
  <c r="AV15" i="68"/>
  <c r="F17" i="70"/>
  <c r="AK52" i="68"/>
  <c r="AG58" i="68" s="1"/>
  <c r="BB23" i="68"/>
  <c r="E19" i="70"/>
  <c r="E17" i="70"/>
  <c r="G18" i="70"/>
  <c r="AV12" i="68"/>
  <c r="AS13" i="68"/>
  <c r="AS15" i="68"/>
  <c r="AT12" i="68"/>
  <c r="AT15" i="68"/>
  <c r="E18" i="70"/>
  <c r="W17" i="69"/>
  <c r="F19" i="70"/>
  <c r="I3" i="70" s="1"/>
  <c r="BB22" i="68"/>
  <c r="AS14" i="68"/>
  <c r="AV13" i="68"/>
  <c r="AU12" i="68"/>
  <c r="AS12" i="68"/>
  <c r="L36" i="79"/>
  <c r="L34" i="79"/>
  <c r="L32" i="79"/>
  <c r="L29" i="79"/>
  <c r="L31" i="79"/>
  <c r="L35" i="79"/>
  <c r="L30" i="79"/>
  <c r="L28" i="79"/>
  <c r="L33" i="79"/>
  <c r="L37" i="79"/>
  <c r="M35" i="79"/>
  <c r="M30" i="79"/>
  <c r="M28" i="79"/>
  <c r="M34" i="79"/>
  <c r="M32" i="79"/>
  <c r="M29" i="79"/>
  <c r="M31" i="79"/>
  <c r="M37" i="79"/>
  <c r="M33" i="79"/>
  <c r="M36" i="79"/>
  <c r="BC18" i="68"/>
  <c r="BC22" i="68"/>
  <c r="BC17" i="68"/>
  <c r="BB18" i="68"/>
  <c r="L2" i="70" a="1"/>
  <c r="A10" i="63"/>
  <c r="A14" i="63" s="1"/>
  <c r="A19" i="63" s="1"/>
  <c r="AI6" i="64"/>
  <c r="AJ6" i="64" s="1"/>
  <c r="AI5" i="64"/>
  <c r="AJ5" i="64" s="1"/>
  <c r="A8" i="64"/>
  <c r="X10" i="64" s="1"/>
  <c r="G7" i="64"/>
  <c r="B9" i="63" a="1"/>
  <c r="A13" i="63"/>
  <c r="A18" i="63" s="1"/>
  <c r="A12" i="63"/>
  <c r="A17" i="63" s="1"/>
  <c r="AE18" i="61" a="1"/>
  <c r="AE19" i="61" s="1"/>
  <c r="L7" i="70" l="1"/>
  <c r="J3" i="70"/>
  <c r="M3" i="70" s="1"/>
  <c r="W16" i="69"/>
  <c r="Z11" i="69" s="1"/>
  <c r="AP8" i="68" a="1"/>
  <c r="AP8" i="68" s="1"/>
  <c r="AQ8" i="68" s="1"/>
  <c r="AR8" i="68" s="1"/>
  <c r="AP12" i="68" a="1"/>
  <c r="AP12" i="68" s="1"/>
  <c r="AQ12" i="68" s="1"/>
  <c r="AR12" i="68" s="1"/>
  <c r="AP11" i="68" a="1"/>
  <c r="AP11" i="68" s="1"/>
  <c r="AQ11" i="68" s="1"/>
  <c r="AR11" i="68" s="1"/>
  <c r="AP25" i="68" a="1"/>
  <c r="AP25" i="68" s="1"/>
  <c r="AQ25" i="68" s="1"/>
  <c r="AR25" i="68" s="1"/>
  <c r="AP13" i="68" a="1"/>
  <c r="AP13" i="68" s="1"/>
  <c r="AQ13" i="68" s="1"/>
  <c r="AR13" i="68" s="1"/>
  <c r="AP18" i="68" a="1"/>
  <c r="AP18" i="68" s="1"/>
  <c r="AQ18" i="68" s="1"/>
  <c r="AR18" i="68" s="1"/>
  <c r="AP16" i="68" a="1"/>
  <c r="AP16" i="68" s="1"/>
  <c r="AQ16" i="68" s="1"/>
  <c r="AR16" i="68" s="1"/>
  <c r="L6" i="70"/>
  <c r="AP9" i="68" a="1"/>
  <c r="AP9" i="68" s="1"/>
  <c r="AQ9" i="68" s="1"/>
  <c r="AR9" i="68" s="1"/>
  <c r="AP24" i="68" a="1"/>
  <c r="AP24" i="68" s="1"/>
  <c r="AQ24" i="68" s="1"/>
  <c r="AR24" i="68" s="1"/>
  <c r="AP26" i="68" a="1"/>
  <c r="AP26" i="68" s="1"/>
  <c r="AQ26" i="68" s="1"/>
  <c r="AR26" i="68" s="1"/>
  <c r="AP10" i="68" a="1"/>
  <c r="AP10" i="68" s="1"/>
  <c r="AQ10" i="68" s="1"/>
  <c r="AR10" i="68" s="1"/>
  <c r="AP6" i="68" a="1"/>
  <c r="AP6" i="68" s="1"/>
  <c r="AQ6" i="68" s="1"/>
  <c r="AR6" i="68" s="1"/>
  <c r="AP7" i="68" a="1"/>
  <c r="AP7" i="68" s="1"/>
  <c r="AQ7" i="68" s="1"/>
  <c r="AR7" i="68" s="1"/>
  <c r="AP23" i="68" a="1"/>
  <c r="AP23" i="68" s="1"/>
  <c r="AQ23" i="68" s="1"/>
  <c r="AR23" i="68" s="1"/>
  <c r="AP22" i="68" a="1"/>
  <c r="AP22" i="68" s="1"/>
  <c r="AQ22" i="68" s="1"/>
  <c r="AR22" i="68" s="1"/>
  <c r="J2" i="70"/>
  <c r="M2" i="70" s="1"/>
  <c r="AP14" i="68" a="1"/>
  <c r="AP14" i="68" s="1"/>
  <c r="AQ14" i="68" s="1"/>
  <c r="AR14" i="68" s="1"/>
  <c r="AP20" i="68" a="1"/>
  <c r="AP20" i="68" s="1"/>
  <c r="AQ20" i="68" s="1"/>
  <c r="AR20" i="68" s="1"/>
  <c r="AP19" i="68" a="1"/>
  <c r="AP19" i="68" s="1"/>
  <c r="AQ19" i="68" s="1"/>
  <c r="AR19" i="68" s="1"/>
  <c r="AP21" i="68" a="1"/>
  <c r="AP21" i="68" s="1"/>
  <c r="AQ21" i="68" s="1"/>
  <c r="AR21" i="68" s="1"/>
  <c r="AP17" i="68" a="1"/>
  <c r="AP17" i="68" s="1"/>
  <c r="AQ17" i="68" s="1"/>
  <c r="AR17" i="68" s="1"/>
  <c r="AP15" i="68" a="1"/>
  <c r="AP15" i="68" s="1"/>
  <c r="AQ15" i="68" s="1"/>
  <c r="AR15" i="68" s="1"/>
  <c r="O29" i="79"/>
  <c r="E41" i="79" s="1"/>
  <c r="K29" i="79"/>
  <c r="K30" i="79"/>
  <c r="O30" i="79"/>
  <c r="E42" i="79" s="1"/>
  <c r="O32" i="79"/>
  <c r="E44" i="79" s="1"/>
  <c r="K32" i="79"/>
  <c r="K37" i="79"/>
  <c r="O37" i="79"/>
  <c r="E49" i="79" s="1"/>
  <c r="O35" i="79"/>
  <c r="E47" i="79" s="1"/>
  <c r="K35" i="79"/>
  <c r="O34" i="79"/>
  <c r="E46" i="79" s="1"/>
  <c r="K34" i="79"/>
  <c r="K28" i="79"/>
  <c r="O28" i="79"/>
  <c r="K33" i="79"/>
  <c r="O33" i="79"/>
  <c r="E45" i="79" s="1"/>
  <c r="K31" i="79"/>
  <c r="O31" i="79"/>
  <c r="E43" i="79" s="1"/>
  <c r="K36" i="79"/>
  <c r="O36" i="79"/>
  <c r="E48" i="79" s="1"/>
  <c r="AI30" i="68"/>
  <c r="AL23" i="68" s="1"/>
  <c r="AN23" i="68" s="1"/>
  <c r="AG15" i="68"/>
  <c r="AI15" i="68" s="1"/>
  <c r="AI16" i="68"/>
  <c r="L2" i="70"/>
  <c r="L3" i="70"/>
  <c r="I13" i="70" a="1"/>
  <c r="L26" i="70"/>
  <c r="AI44" i="68"/>
  <c r="AG43" i="68"/>
  <c r="AI43" i="68" s="1"/>
  <c r="AG57" i="68"/>
  <c r="AI57" i="68" s="1"/>
  <c r="AI58" i="68"/>
  <c r="A9" i="64"/>
  <c r="X11" i="64" s="1"/>
  <c r="G8" i="64"/>
  <c r="E23" i="63" a="1"/>
  <c r="C10" i="63"/>
  <c r="B9" i="63"/>
  <c r="B13" i="63" s="1"/>
  <c r="B18" i="63" s="1"/>
  <c r="B10" i="63"/>
  <c r="C9" i="63"/>
  <c r="AE20" i="61"/>
  <c r="AG18" i="61"/>
  <c r="AG19" i="61"/>
  <c r="AF18" i="61"/>
  <c r="AG20" i="61"/>
  <c r="AF19" i="61"/>
  <c r="AE18" i="61"/>
  <c r="AF20" i="61"/>
  <c r="Z9" i="69" l="1"/>
  <c r="Z10" i="69"/>
  <c r="X15" i="69"/>
  <c r="Y15" i="69" s="1"/>
  <c r="AB15" i="69"/>
  <c r="AA15" i="69"/>
  <c r="J24" i="70"/>
  <c r="AL24" i="68"/>
  <c r="AM24" i="68" s="1"/>
  <c r="I23" i="70"/>
  <c r="AN29" i="68"/>
  <c r="AM23" i="68"/>
  <c r="AJ29" i="68"/>
  <c r="AK29" i="68" s="1"/>
  <c r="J23" i="70"/>
  <c r="AM29" i="68"/>
  <c r="I24" i="70"/>
  <c r="I27" i="70" a="1"/>
  <c r="J27" i="70" s="1"/>
  <c r="AL25" i="68"/>
  <c r="AM25" i="68" s="1"/>
  <c r="I17" i="70" a="1"/>
  <c r="J18" i="70" s="1"/>
  <c r="E40" i="79"/>
  <c r="H33" i="79" a="1"/>
  <c r="H33" i="79" s="1"/>
  <c r="H31" i="79"/>
  <c r="AJ15" i="68"/>
  <c r="AK15" i="68" s="1"/>
  <c r="AL11" i="68"/>
  <c r="AL10" i="68"/>
  <c r="AM15" i="68"/>
  <c r="AL9" i="68"/>
  <c r="AN15" i="68"/>
  <c r="AJ43" i="68"/>
  <c r="AK43" i="68" s="1"/>
  <c r="AJ57" i="68"/>
  <c r="AK57" i="68" s="1"/>
  <c r="I13" i="70"/>
  <c r="J14" i="70"/>
  <c r="I14" i="70"/>
  <c r="J13" i="70"/>
  <c r="AB11" i="69"/>
  <c r="AA11" i="69"/>
  <c r="AL38" i="68"/>
  <c r="AL39" i="68"/>
  <c r="AN43" i="68"/>
  <c r="AM43" i="68"/>
  <c r="AL37" i="68"/>
  <c r="AA9" i="69"/>
  <c r="AB9" i="69"/>
  <c r="AB10" i="69"/>
  <c r="AA10" i="69"/>
  <c r="AL52" i="68"/>
  <c r="AN57" i="68"/>
  <c r="AL53" i="68"/>
  <c r="AM57" i="68"/>
  <c r="AL51" i="68"/>
  <c r="A10" i="64"/>
  <c r="X12" i="64" s="1"/>
  <c r="G9" i="64"/>
  <c r="G25" i="63"/>
  <c r="F24" i="63"/>
  <c r="E23" i="63"/>
  <c r="F25" i="63"/>
  <c r="E24" i="63"/>
  <c r="E25" i="63"/>
  <c r="G23" i="63"/>
  <c r="G24" i="63"/>
  <c r="F23" i="63"/>
  <c r="B14" i="63"/>
  <c r="B19" i="63" s="1"/>
  <c r="R4" i="61" a="1"/>
  <c r="E13" i="59"/>
  <c r="E12" i="59"/>
  <c r="E11" i="59"/>
  <c r="A11" i="59" a="1"/>
  <c r="A12" i="59" s="1"/>
  <c r="J50" i="58"/>
  <c r="J48" i="58"/>
  <c r="I47" i="58" a="1"/>
  <c r="I50" i="58" s="1"/>
  <c r="G49" i="58"/>
  <c r="E47" i="58" a="1"/>
  <c r="F49" i="58" s="1"/>
  <c r="A32" i="58"/>
  <c r="G31" i="58"/>
  <c r="G30" i="58" a="1"/>
  <c r="I30" i="58" s="1"/>
  <c r="D30" i="58" a="1"/>
  <c r="E30" i="58" s="1"/>
  <c r="V4" i="58" a="1"/>
  <c r="L7" i="58"/>
  <c r="M6" i="58"/>
  <c r="K5" i="58"/>
  <c r="L4" i="58"/>
  <c r="I4" i="58" a="1"/>
  <c r="L8" i="58" s="1"/>
  <c r="F5" i="58"/>
  <c r="E4" i="58" a="1"/>
  <c r="E5" i="58" s="1"/>
  <c r="A6" i="57"/>
  <c r="A5" i="57"/>
  <c r="E31" i="58" l="1"/>
  <c r="F47" i="58"/>
  <c r="E48" i="58"/>
  <c r="AN24" i="68"/>
  <c r="I28" i="70"/>
  <c r="J17" i="70"/>
  <c r="AN25" i="68"/>
  <c r="J28" i="70"/>
  <c r="I27" i="70"/>
  <c r="L22" i="70" a="1"/>
  <c r="M23" i="70" s="1"/>
  <c r="I18" i="70"/>
  <c r="I17" i="70"/>
  <c r="L14" i="70" a="1"/>
  <c r="L15" i="70" s="1"/>
  <c r="H41" i="79"/>
  <c r="I41" i="79"/>
  <c r="H40" i="79"/>
  <c r="I40" i="79"/>
  <c r="AM10" i="68"/>
  <c r="AN10" i="68"/>
  <c r="AN11" i="68"/>
  <c r="AM11" i="68"/>
  <c r="AM9" i="68"/>
  <c r="AN9" i="68"/>
  <c r="AM51" i="68"/>
  <c r="AN51" i="68"/>
  <c r="AM52" i="68"/>
  <c r="AN52" i="68"/>
  <c r="AN39" i="68"/>
  <c r="AM39" i="68"/>
  <c r="AM53" i="68"/>
  <c r="AN53" i="68"/>
  <c r="AN37" i="68"/>
  <c r="AM37" i="68"/>
  <c r="AN38" i="68"/>
  <c r="AM38" i="68"/>
  <c r="G6" i="58"/>
  <c r="K48" i="58"/>
  <c r="K50" i="58"/>
  <c r="E4" i="58"/>
  <c r="G48" i="58"/>
  <c r="J47" i="58"/>
  <c r="J49" i="58"/>
  <c r="G32" i="58"/>
  <c r="M5" i="58"/>
  <c r="M7" i="58"/>
  <c r="D30" i="58"/>
  <c r="H30" i="58"/>
  <c r="H32" i="58"/>
  <c r="K4" i="58"/>
  <c r="L6" i="58"/>
  <c r="D31" i="58"/>
  <c r="E47" i="58"/>
  <c r="K47" i="58"/>
  <c r="K49" i="58"/>
  <c r="B12" i="59"/>
  <c r="A11" i="64"/>
  <c r="X13" i="64" s="1"/>
  <c r="G10" i="64"/>
  <c r="C14" i="63"/>
  <c r="C19" i="63" s="1"/>
  <c r="E17" i="63" s="1" a="1"/>
  <c r="R4" i="61"/>
  <c r="R6" i="61"/>
  <c r="R5" i="61"/>
  <c r="C13" i="59"/>
  <c r="A11" i="59"/>
  <c r="E15" i="59"/>
  <c r="G13" i="59" s="1"/>
  <c r="C12" i="59"/>
  <c r="B11" i="59"/>
  <c r="A13" i="59"/>
  <c r="C11" i="59"/>
  <c r="B13" i="59"/>
  <c r="V8" i="58"/>
  <c r="X6" i="58"/>
  <c r="W5" i="58"/>
  <c r="V4" i="58"/>
  <c r="W8" i="58"/>
  <c r="W6" i="58"/>
  <c r="X4" i="58"/>
  <c r="X7" i="58"/>
  <c r="V6" i="58"/>
  <c r="W4" i="58"/>
  <c r="W7" i="58"/>
  <c r="V5" i="58"/>
  <c r="X8" i="58"/>
  <c r="E6" i="58"/>
  <c r="G4" i="58"/>
  <c r="G5" i="58"/>
  <c r="F4" i="58"/>
  <c r="F6" i="58"/>
  <c r="X5" i="58"/>
  <c r="V7" i="58"/>
  <c r="M8" i="58"/>
  <c r="I8" i="58"/>
  <c r="J7" i="58"/>
  <c r="K6" i="58"/>
  <c r="L5" i="58"/>
  <c r="M4" i="58"/>
  <c r="I4" i="58"/>
  <c r="I5" i="58"/>
  <c r="I6" i="58"/>
  <c r="I7" i="58"/>
  <c r="J8" i="58"/>
  <c r="J4" i="58"/>
  <c r="J5" i="58"/>
  <c r="J6" i="58"/>
  <c r="K7" i="58"/>
  <c r="K8" i="58"/>
  <c r="I32" i="58"/>
  <c r="H31" i="58"/>
  <c r="G30" i="58"/>
  <c r="I31" i="58"/>
  <c r="E49" i="58"/>
  <c r="G47" i="58"/>
  <c r="F48" i="58"/>
  <c r="L47" i="58"/>
  <c r="L48" i="58"/>
  <c r="L49" i="58"/>
  <c r="L50" i="58"/>
  <c r="I47" i="58"/>
  <c r="I48" i="58"/>
  <c r="I49" i="58"/>
  <c r="E4" i="56" a="1"/>
  <c r="E7" i="56" s="1"/>
  <c r="L22" i="70" l="1"/>
  <c r="F32" i="70" s="1" a="1"/>
  <c r="M22" i="70"/>
  <c r="L23" i="70"/>
  <c r="L14" i="70"/>
  <c r="M15" i="70"/>
  <c r="O2" i="70" s="1"/>
  <c r="O8" i="70" s="1"/>
  <c r="M27" i="70" s="1"/>
  <c r="G34" i="70" s="1"/>
  <c r="M14" i="70"/>
  <c r="M26" i="70" s="1"/>
  <c r="F33" i="70" s="1" a="1"/>
  <c r="L47" i="79"/>
  <c r="L42" i="79"/>
  <c r="L40" i="79"/>
  <c r="L48" i="79"/>
  <c r="L46" i="79"/>
  <c r="L44" i="79"/>
  <c r="L41" i="79"/>
  <c r="L49" i="79"/>
  <c r="L45" i="79"/>
  <c r="L43" i="79"/>
  <c r="M46" i="79"/>
  <c r="M44" i="79"/>
  <c r="M41" i="79"/>
  <c r="M47" i="79"/>
  <c r="M49" i="79"/>
  <c r="M45" i="79"/>
  <c r="M43" i="79"/>
  <c r="M48" i="79"/>
  <c r="M42" i="79"/>
  <c r="M40" i="79"/>
  <c r="F34" i="70"/>
  <c r="F33" i="70"/>
  <c r="L30" i="70" a="1"/>
  <c r="F23" i="70" a="1"/>
  <c r="G12" i="59"/>
  <c r="A12" i="64"/>
  <c r="X14" i="64" s="1"/>
  <c r="G11" i="64"/>
  <c r="E19" i="63"/>
  <c r="G17" i="63"/>
  <c r="G18" i="63"/>
  <c r="F17" i="63"/>
  <c r="G19" i="63"/>
  <c r="F18" i="63"/>
  <c r="E17" i="63"/>
  <c r="F19" i="63"/>
  <c r="E18" i="63"/>
  <c r="G11" i="59"/>
  <c r="G15" i="59" s="1"/>
  <c r="L59" i="58" a="1"/>
  <c r="I40" i="58" a="1"/>
  <c r="M22" i="58"/>
  <c r="L19" i="58"/>
  <c r="M18" i="58"/>
  <c r="L22" i="58"/>
  <c r="L21" i="58"/>
  <c r="L20" i="58"/>
  <c r="M21" i="58"/>
  <c r="M20" i="58"/>
  <c r="M19" i="58"/>
  <c r="L18" i="58"/>
  <c r="G40" i="58" a="1"/>
  <c r="D38" i="58" a="1"/>
  <c r="K40" i="58" a="1"/>
  <c r="E10" i="57" a="1"/>
  <c r="E12" i="57" s="1"/>
  <c r="E6" i="56"/>
  <c r="E5" i="56"/>
  <c r="E4" i="56"/>
  <c r="L34" i="70" l="1" a="1"/>
  <c r="L35" i="70" s="1"/>
  <c r="G33" i="70"/>
  <c r="K48" i="79"/>
  <c r="O48" i="79"/>
  <c r="O41" i="79"/>
  <c r="K41" i="79"/>
  <c r="K40" i="79"/>
  <c r="O40" i="79"/>
  <c r="O43" i="79"/>
  <c r="K43" i="79"/>
  <c r="K44" i="79"/>
  <c r="O44" i="79"/>
  <c r="K42" i="79"/>
  <c r="O42" i="79"/>
  <c r="O49" i="79"/>
  <c r="K49" i="79"/>
  <c r="O45" i="79"/>
  <c r="K45" i="79"/>
  <c r="O46" i="79"/>
  <c r="K46" i="79"/>
  <c r="K47" i="79"/>
  <c r="O47" i="79"/>
  <c r="G32" i="70"/>
  <c r="F32" i="70"/>
  <c r="R2" i="70" s="1" a="1"/>
  <c r="M31" i="70"/>
  <c r="L31" i="70"/>
  <c r="M30" i="70"/>
  <c r="L30" i="70"/>
  <c r="F24" i="70"/>
  <c r="G23" i="70"/>
  <c r="F23" i="70"/>
  <c r="G24" i="70"/>
  <c r="A13" i="64"/>
  <c r="X15" i="64" s="1"/>
  <c r="G12" i="64"/>
  <c r="I4" i="56" a="1"/>
  <c r="F12" i="57"/>
  <c r="F10" i="57"/>
  <c r="E10" i="57"/>
  <c r="G11" i="57"/>
  <c r="F11" i="57"/>
  <c r="G10" i="57"/>
  <c r="E11" i="57"/>
  <c r="G12" i="57"/>
  <c r="I11" i="59"/>
  <c r="I13" i="59" s="1"/>
  <c r="L41" i="58"/>
  <c r="K41" i="58"/>
  <c r="L40" i="58"/>
  <c r="K40" i="58"/>
  <c r="I41" i="58"/>
  <c r="I42" i="58"/>
  <c r="I40" i="58"/>
  <c r="L61" i="58"/>
  <c r="L60" i="58"/>
  <c r="L59" i="58"/>
  <c r="L62" i="58"/>
  <c r="D39" i="58"/>
  <c r="D38" i="58"/>
  <c r="G41" i="58"/>
  <c r="H41" i="58"/>
  <c r="G42" i="58"/>
  <c r="H42" i="58"/>
  <c r="H40" i="58"/>
  <c r="G40" i="58"/>
  <c r="E16" i="58" a="1"/>
  <c r="I18" i="58" a="1"/>
  <c r="N59" i="58" a="1"/>
  <c r="O18" i="58" a="1"/>
  <c r="I59" i="58" a="1"/>
  <c r="E57" i="58" a="1"/>
  <c r="I15" i="57" a="1"/>
  <c r="M35" i="70" l="1"/>
  <c r="L34" i="70"/>
  <c r="M34" i="70"/>
  <c r="H45" i="79" a="1"/>
  <c r="H45" i="79" s="1"/>
  <c r="H43" i="79"/>
  <c r="S4" i="70"/>
  <c r="R3" i="70"/>
  <c r="T2" i="70"/>
  <c r="R4" i="70"/>
  <c r="S2" i="70"/>
  <c r="S3" i="70"/>
  <c r="T4" i="70"/>
  <c r="R2" i="70"/>
  <c r="T3" i="70"/>
  <c r="E27" i="70" a="1"/>
  <c r="I12" i="59"/>
  <c r="A14" i="64"/>
  <c r="X16" i="64" s="1"/>
  <c r="G13" i="64"/>
  <c r="M10" i="57" a="1"/>
  <c r="M12" i="57" s="1"/>
  <c r="I7" i="56"/>
  <c r="I5" i="56"/>
  <c r="I6" i="56"/>
  <c r="I4" i="56"/>
  <c r="K11" i="59" a="1"/>
  <c r="M12" i="59" s="1"/>
  <c r="K62" i="58"/>
  <c r="J61" i="58"/>
  <c r="I60" i="58"/>
  <c r="J62" i="58"/>
  <c r="I61" i="58"/>
  <c r="K59" i="58"/>
  <c r="J60" i="58"/>
  <c r="K60" i="58"/>
  <c r="J59" i="58"/>
  <c r="I62" i="58"/>
  <c r="I59" i="58"/>
  <c r="K61" i="58"/>
  <c r="E16" i="58"/>
  <c r="E18" i="58"/>
  <c r="E17" i="58"/>
  <c r="P20" i="58"/>
  <c r="O19" i="58"/>
  <c r="O20" i="58"/>
  <c r="P18" i="58"/>
  <c r="Q18" i="58"/>
  <c r="Q20" i="58"/>
  <c r="O18" i="58"/>
  <c r="Q19" i="58"/>
  <c r="P19" i="58"/>
  <c r="K30" i="58" a="1"/>
  <c r="P60" i="58"/>
  <c r="O59" i="58"/>
  <c r="P61" i="58"/>
  <c r="O60" i="58"/>
  <c r="N59" i="58"/>
  <c r="P59" i="58"/>
  <c r="N60" i="58"/>
  <c r="O61" i="58"/>
  <c r="N61" i="58"/>
  <c r="E57" i="58"/>
  <c r="E59" i="58"/>
  <c r="E58" i="58"/>
  <c r="J22" i="58"/>
  <c r="I21" i="58"/>
  <c r="K19" i="58"/>
  <c r="J18" i="58"/>
  <c r="K22" i="58"/>
  <c r="K20" i="58"/>
  <c r="I19" i="58"/>
  <c r="I22" i="58"/>
  <c r="I20" i="58"/>
  <c r="K21" i="58"/>
  <c r="J19" i="58"/>
  <c r="J21" i="58"/>
  <c r="K18" i="58"/>
  <c r="I18" i="58"/>
  <c r="J20" i="58"/>
  <c r="I17" i="57"/>
  <c r="K15" i="57"/>
  <c r="K16" i="57"/>
  <c r="J15" i="57"/>
  <c r="K17" i="57"/>
  <c r="J16" i="57"/>
  <c r="I15" i="57"/>
  <c r="J17" i="57"/>
  <c r="I16" i="57"/>
  <c r="T9" i="70" a="1"/>
  <c r="T9" i="70" l="1"/>
  <c r="T10" i="70"/>
  <c r="W8" i="70"/>
  <c r="E29" i="70"/>
  <c r="G27" i="70"/>
  <c r="G28" i="70"/>
  <c r="F27" i="70"/>
  <c r="G29" i="70"/>
  <c r="E27" i="70"/>
  <c r="F28" i="70"/>
  <c r="F29" i="70"/>
  <c r="E28" i="70"/>
  <c r="A15" i="64"/>
  <c r="X17" i="64" s="1"/>
  <c r="G14" i="64"/>
  <c r="N12" i="57"/>
  <c r="O11" i="57"/>
  <c r="M10" i="57"/>
  <c r="O10" i="57"/>
  <c r="N11" i="57"/>
  <c r="N10" i="57"/>
  <c r="M11" i="57"/>
  <c r="O12" i="57"/>
  <c r="F4" i="56" a="1"/>
  <c r="L13" i="59"/>
  <c r="K11" i="59"/>
  <c r="K12" i="59"/>
  <c r="L12" i="59"/>
  <c r="M11" i="59"/>
  <c r="L11" i="59"/>
  <c r="M13" i="59"/>
  <c r="K13" i="59"/>
  <c r="K32" i="58"/>
  <c r="M30" i="58"/>
  <c r="M31" i="58"/>
  <c r="K30" i="58"/>
  <c r="L32" i="58"/>
  <c r="L31" i="58"/>
  <c r="K31" i="58"/>
  <c r="M32" i="58"/>
  <c r="L30" i="58"/>
  <c r="O4" i="58" a="1"/>
  <c r="X52" i="58" a="1"/>
  <c r="N47" i="58" a="1"/>
  <c r="I20" i="57" a="1"/>
  <c r="J21" i="57" s="1"/>
  <c r="X8" i="70" l="1"/>
  <c r="S9" i="70"/>
  <c r="S12" i="70" s="1"/>
  <c r="E42" i="70" a="1"/>
  <c r="E37" i="70" a="1"/>
  <c r="E47" i="70" a="1"/>
  <c r="R15" i="70" a="1"/>
  <c r="V8" i="70"/>
  <c r="A18" i="59" a="1"/>
  <c r="O11" i="59" a="1"/>
  <c r="A16" i="64"/>
  <c r="X18" i="64" s="1"/>
  <c r="G15" i="64"/>
  <c r="Q10" i="57" a="1"/>
  <c r="Q10" i="57" s="1"/>
  <c r="F6" i="56"/>
  <c r="F4" i="56"/>
  <c r="F5" i="56"/>
  <c r="F7" i="56"/>
  <c r="K21" i="57"/>
  <c r="K20" i="57"/>
  <c r="K22" i="57"/>
  <c r="I21" i="57"/>
  <c r="J20" i="57"/>
  <c r="J22" i="57"/>
  <c r="I20" i="57"/>
  <c r="I22" i="57"/>
  <c r="O13" i="59"/>
  <c r="Q11" i="59"/>
  <c r="P13" i="59"/>
  <c r="O12" i="59"/>
  <c r="P11" i="59"/>
  <c r="Q12" i="59"/>
  <c r="P12" i="59"/>
  <c r="Q13" i="59"/>
  <c r="O11" i="59"/>
  <c r="B20" i="59"/>
  <c r="E20" i="59" s="1"/>
  <c r="A19" i="59"/>
  <c r="C20" i="59"/>
  <c r="B19" i="59"/>
  <c r="E19" i="59" s="1"/>
  <c r="A18" i="59"/>
  <c r="B18" i="59"/>
  <c r="E18" i="59" s="1"/>
  <c r="C19" i="59"/>
  <c r="C18" i="59"/>
  <c r="A20" i="59"/>
  <c r="X54" i="58"/>
  <c r="X53" i="58"/>
  <c r="X52" i="58"/>
  <c r="Q8" i="58"/>
  <c r="R7" i="58"/>
  <c r="S6" i="58"/>
  <c r="O6" i="58"/>
  <c r="P5" i="58"/>
  <c r="Q4" i="58"/>
  <c r="R8" i="58"/>
  <c r="Q7" i="58"/>
  <c r="Q6" i="58"/>
  <c r="Q5" i="58"/>
  <c r="P4" i="58"/>
  <c r="P8" i="58"/>
  <c r="P7" i="58"/>
  <c r="P6" i="58"/>
  <c r="O5" i="58"/>
  <c r="O4" i="58"/>
  <c r="S8" i="58"/>
  <c r="R6" i="58"/>
  <c r="R4" i="58"/>
  <c r="O8" i="58"/>
  <c r="S5" i="58"/>
  <c r="S7" i="58"/>
  <c r="R5" i="58"/>
  <c r="O7" i="58"/>
  <c r="S4" i="58"/>
  <c r="Q50" i="58"/>
  <c r="Q49" i="58"/>
  <c r="Q48" i="58"/>
  <c r="Q47" i="58"/>
  <c r="P50" i="58"/>
  <c r="P49" i="58"/>
  <c r="P48" i="58"/>
  <c r="P47" i="58"/>
  <c r="N50" i="58"/>
  <c r="N48" i="58"/>
  <c r="O50" i="58"/>
  <c r="O48" i="58"/>
  <c r="O47" i="58"/>
  <c r="N47" i="58"/>
  <c r="O49" i="58"/>
  <c r="N49" i="58"/>
  <c r="O30" i="58" a="1"/>
  <c r="T16" i="70" l="1"/>
  <c r="V9" i="70" a="1"/>
  <c r="W11" i="70" s="1"/>
  <c r="R27" i="70" a="1"/>
  <c r="R20" i="70" a="1"/>
  <c r="G48" i="70"/>
  <c r="F47" i="70"/>
  <c r="G49" i="70"/>
  <c r="F48" i="70"/>
  <c r="E47" i="70"/>
  <c r="E48" i="70"/>
  <c r="G47" i="70"/>
  <c r="F49" i="70"/>
  <c r="E49" i="70"/>
  <c r="E39" i="70"/>
  <c r="G37" i="70"/>
  <c r="G38" i="70"/>
  <c r="F37" i="70"/>
  <c r="G39" i="70"/>
  <c r="E37" i="70"/>
  <c r="F38" i="70"/>
  <c r="F39" i="70"/>
  <c r="E38" i="70"/>
  <c r="R17" i="70"/>
  <c r="T15" i="70"/>
  <c r="R15" i="70"/>
  <c r="R16" i="70"/>
  <c r="S16" i="70"/>
  <c r="T17" i="70"/>
  <c r="S17" i="70"/>
  <c r="S15" i="70"/>
  <c r="F44" i="70"/>
  <c r="E43" i="70"/>
  <c r="E44" i="70"/>
  <c r="G42" i="70"/>
  <c r="G43" i="70"/>
  <c r="F42" i="70"/>
  <c r="F43" i="70"/>
  <c r="E42" i="70"/>
  <c r="G44" i="70"/>
  <c r="J4" i="56" a="1"/>
  <c r="J7" i="56" s="1"/>
  <c r="A17" i="64"/>
  <c r="X19" i="64" s="1"/>
  <c r="G16" i="64"/>
  <c r="Q12" i="57"/>
  <c r="R11" i="57"/>
  <c r="R10" i="57"/>
  <c r="Q11" i="57"/>
  <c r="S12" i="57"/>
  <c r="S11" i="57"/>
  <c r="R12" i="57"/>
  <c r="S10" i="57"/>
  <c r="M20" i="57" a="1"/>
  <c r="O21" i="57" s="1"/>
  <c r="J4" i="56"/>
  <c r="J6" i="56"/>
  <c r="J5" i="56"/>
  <c r="E22" i="59"/>
  <c r="G19" i="59" s="1"/>
  <c r="O32" i="58"/>
  <c r="O30" i="58"/>
  <c r="P30" i="58"/>
  <c r="P31" i="58"/>
  <c r="O31" i="58"/>
  <c r="P32" i="58"/>
  <c r="O23" i="58" a="1"/>
  <c r="AA4" i="58" a="1"/>
  <c r="N64" i="58" a="1"/>
  <c r="X47" i="58" a="1"/>
  <c r="T12" i="70" l="1"/>
  <c r="T28" i="70" s="1"/>
  <c r="V9" i="70"/>
  <c r="X11" i="70"/>
  <c r="W10" i="70"/>
  <c r="W12" i="70" s="1"/>
  <c r="V11" i="70"/>
  <c r="W9" i="70"/>
  <c r="V10" i="70"/>
  <c r="X10" i="70"/>
  <c r="X9" i="70"/>
  <c r="S29" i="70"/>
  <c r="R28" i="70"/>
  <c r="R29" i="70"/>
  <c r="T27" i="70"/>
  <c r="S27" i="70"/>
  <c r="S28" i="70"/>
  <c r="R27" i="70"/>
  <c r="T21" i="70"/>
  <c r="S20" i="70"/>
  <c r="T22" i="70"/>
  <c r="S21" i="70"/>
  <c r="R20" i="70"/>
  <c r="R21" i="70"/>
  <c r="T20" i="70"/>
  <c r="S22" i="70"/>
  <c r="R22" i="70"/>
  <c r="V15" i="70" a="1"/>
  <c r="A18" i="64"/>
  <c r="G17" i="64"/>
  <c r="N22" i="57"/>
  <c r="N21" i="57"/>
  <c r="M22" i="57"/>
  <c r="O22" i="57"/>
  <c r="O20" i="57"/>
  <c r="M21" i="57"/>
  <c r="N20" i="57"/>
  <c r="M20" i="57"/>
  <c r="G4" i="56" a="1"/>
  <c r="G20" i="59"/>
  <c r="G22" i="59" s="1"/>
  <c r="I19" i="59" s="1"/>
  <c r="G18" i="59"/>
  <c r="P27" i="58"/>
  <c r="O26" i="58"/>
  <c r="Q24" i="58"/>
  <c r="P23" i="58"/>
  <c r="P26" i="58"/>
  <c r="P24" i="58"/>
  <c r="O27" i="58"/>
  <c r="O25" i="58"/>
  <c r="Q26" i="58"/>
  <c r="O24" i="58"/>
  <c r="Q25" i="58"/>
  <c r="Q23" i="58"/>
  <c r="Q27" i="58"/>
  <c r="P25" i="58"/>
  <c r="O23" i="58"/>
  <c r="X49" i="58"/>
  <c r="X48" i="58"/>
  <c r="X50" i="58"/>
  <c r="X47" i="58"/>
  <c r="P67" i="58"/>
  <c r="O66" i="58"/>
  <c r="N65" i="58"/>
  <c r="O67" i="58"/>
  <c r="N66" i="58"/>
  <c r="P64" i="58"/>
  <c r="P66" i="58"/>
  <c r="N67" i="58"/>
  <c r="N64" i="58"/>
  <c r="O64" i="58"/>
  <c r="P65" i="58"/>
  <c r="O65" i="58"/>
  <c r="AA8" i="58"/>
  <c r="AA4" i="58"/>
  <c r="AA6" i="58"/>
  <c r="AA5" i="58"/>
  <c r="AA7" i="58"/>
  <c r="W26" i="70" l="1"/>
  <c r="T29" i="70"/>
  <c r="V12" i="70"/>
  <c r="V27" i="70" s="1" a="1"/>
  <c r="X12" i="70"/>
  <c r="X27" i="70" s="1"/>
  <c r="V20" i="70" a="1"/>
  <c r="W22" i="70" s="1"/>
  <c r="X26" i="70"/>
  <c r="V26" i="70"/>
  <c r="W27" i="70"/>
  <c r="W28" i="70"/>
  <c r="W29" i="70"/>
  <c r="V29" i="70"/>
  <c r="X16" i="70"/>
  <c r="X17" i="70"/>
  <c r="W16" i="70"/>
  <c r="V15" i="70"/>
  <c r="W17" i="70"/>
  <c r="W15" i="70"/>
  <c r="V16" i="70"/>
  <c r="V17" i="70"/>
  <c r="X15" i="70"/>
  <c r="G18" i="64"/>
  <c r="X20" i="64"/>
  <c r="X58" i="58" a="1"/>
  <c r="X60" i="58" s="1"/>
  <c r="G5" i="56"/>
  <c r="G4" i="56"/>
  <c r="G6" i="56"/>
  <c r="G7" i="56"/>
  <c r="AA17" i="58" a="1"/>
  <c r="AA19" i="58" s="1"/>
  <c r="I20" i="59"/>
  <c r="K18" i="59" s="1" a="1"/>
  <c r="V28" i="70" l="1"/>
  <c r="X28" i="70"/>
  <c r="V27" i="70"/>
  <c r="X29" i="70"/>
  <c r="X20" i="70"/>
  <c r="V20" i="70"/>
  <c r="X22" i="70"/>
  <c r="V22" i="70"/>
  <c r="X21" i="70"/>
  <c r="V21" i="70"/>
  <c r="W21" i="70"/>
  <c r="W20" i="70"/>
  <c r="K4" i="56" a="1"/>
  <c r="K7" i="56" s="1"/>
  <c r="X58" i="58"/>
  <c r="X59" i="58"/>
  <c r="T6" i="61"/>
  <c r="T5" i="61" s="1"/>
  <c r="T4" i="61" s="1"/>
  <c r="V4" i="61" s="1" a="1"/>
  <c r="K5" i="56"/>
  <c r="K4" i="56"/>
  <c r="K6" i="56"/>
  <c r="AA18" i="58"/>
  <c r="AA17" i="58"/>
  <c r="K20" i="59"/>
  <c r="M18" i="59"/>
  <c r="L19" i="59"/>
  <c r="M19" i="59"/>
  <c r="K18" i="59"/>
  <c r="L20" i="59"/>
  <c r="L18" i="59"/>
  <c r="M20" i="59"/>
  <c r="K19" i="59"/>
  <c r="V6" i="61" l="1"/>
  <c r="V4" i="61"/>
  <c r="V7" i="61"/>
  <c r="V5" i="61"/>
  <c r="Z4" i="56" a="1"/>
  <c r="I10" i="56" a="1"/>
  <c r="M4" i="56" a="1"/>
  <c r="A25" i="59" a="1"/>
  <c r="O18" i="59" a="1"/>
  <c r="Z4" i="56" l="1"/>
  <c r="Z6" i="56"/>
  <c r="Z5" i="56"/>
  <c r="K10" i="56"/>
  <c r="I12" i="56"/>
  <c r="I11" i="56"/>
  <c r="I10" i="56"/>
  <c r="J11" i="56"/>
  <c r="K12" i="56"/>
  <c r="J12" i="56"/>
  <c r="J10" i="56"/>
  <c r="K11" i="56"/>
  <c r="M5" i="56"/>
  <c r="N4" i="56"/>
  <c r="N6" i="56"/>
  <c r="O5" i="56"/>
  <c r="M6" i="56"/>
  <c r="O6" i="56"/>
  <c r="O4" i="56"/>
  <c r="N5" i="56"/>
  <c r="M4" i="56"/>
  <c r="Q20" i="59"/>
  <c r="P19" i="59"/>
  <c r="O18" i="59"/>
  <c r="Q19" i="59"/>
  <c r="O20" i="59"/>
  <c r="P18" i="59"/>
  <c r="P20" i="59"/>
  <c r="Q18" i="59"/>
  <c r="O19" i="59"/>
  <c r="B27" i="59"/>
  <c r="A26" i="59"/>
  <c r="C26" i="59"/>
  <c r="M26" i="59" s="1"/>
  <c r="A25" i="59"/>
  <c r="K25" i="59" s="1"/>
  <c r="A27" i="59"/>
  <c r="B25" i="59"/>
  <c r="L25" i="59" s="1"/>
  <c r="C25" i="59"/>
  <c r="M25" i="59" s="1"/>
  <c r="C27" i="59"/>
  <c r="M27" i="59" s="1"/>
  <c r="B26" i="59"/>
  <c r="L26" i="59" s="1"/>
  <c r="AB6" i="56" l="1"/>
  <c r="M10" i="56" a="1"/>
  <c r="O13" i="56" s="1"/>
  <c r="O10" i="56"/>
  <c r="N10" i="56"/>
  <c r="M10" i="56"/>
  <c r="O12" i="56"/>
  <c r="M13" i="56"/>
  <c r="M11" i="56"/>
  <c r="N13" i="56"/>
  <c r="AB5" i="56"/>
  <c r="AB4" i="56"/>
  <c r="AD4" i="56" s="1" a="1"/>
  <c r="O25" i="59" a="1"/>
  <c r="N11" i="56" l="1"/>
  <c r="M12" i="56"/>
  <c r="O11" i="56"/>
  <c r="N12" i="56"/>
  <c r="AD5" i="56"/>
  <c r="AD4" i="56"/>
  <c r="AD7" i="56"/>
  <c r="AD6" i="56"/>
  <c r="O27" i="59"/>
  <c r="Q25" i="59"/>
  <c r="Q27" i="59"/>
  <c r="O26" i="59"/>
  <c r="P27" i="59"/>
  <c r="P25" i="59"/>
  <c r="P26" i="59"/>
  <c r="Q26" i="59"/>
  <c r="O25" i="59"/>
  <c r="K32" i="59" l="1" a="1"/>
  <c r="W25" i="59" a="1"/>
  <c r="S25" i="59" a="1"/>
  <c r="A32" i="59" a="1"/>
  <c r="U29" i="59"/>
  <c r="K32" i="59" l="1"/>
  <c r="M32" i="59"/>
  <c r="L32" i="59"/>
  <c r="L34" i="59"/>
  <c r="M34" i="59"/>
  <c r="K33" i="59"/>
  <c r="L33" i="59"/>
  <c r="K34" i="59"/>
  <c r="M33" i="59"/>
  <c r="W27" i="59"/>
  <c r="Y25" i="59"/>
  <c r="X26" i="59"/>
  <c r="Y27" i="59"/>
  <c r="W26" i="59"/>
  <c r="Y26" i="59"/>
  <c r="W25" i="59"/>
  <c r="X27" i="59"/>
  <c r="X25" i="59"/>
  <c r="C34" i="59"/>
  <c r="B33" i="59"/>
  <c r="A32" i="59"/>
  <c r="A34" i="59"/>
  <c r="E39" i="59" s="1"/>
  <c r="B32" i="59"/>
  <c r="C33" i="59"/>
  <c r="B34" i="59"/>
  <c r="C32" i="59"/>
  <c r="A33" i="59"/>
  <c r="E38" i="59" s="1"/>
  <c r="U27" i="59"/>
  <c r="T26" i="59"/>
  <c r="S25" i="59"/>
  <c r="S26" i="59"/>
  <c r="T27" i="59"/>
  <c r="U25" i="59"/>
  <c r="U26" i="59"/>
  <c r="S27" i="59"/>
  <c r="T25" i="59"/>
  <c r="E37" i="59" l="1"/>
  <c r="A37" i="59" a="1"/>
  <c r="A39" i="59" l="1"/>
  <c r="C37" i="59"/>
  <c r="B39" i="59"/>
  <c r="B37" i="59"/>
  <c r="C38" i="59"/>
  <c r="C39" i="59"/>
  <c r="A38" i="59"/>
  <c r="A37" i="59"/>
  <c r="B38" i="59"/>
  <c r="E41" i="59"/>
  <c r="G37" i="59" s="1"/>
  <c r="G39" i="59" l="1"/>
  <c r="G38" i="59"/>
  <c r="G41" i="59" l="1"/>
  <c r="I37" i="59" s="1"/>
  <c r="I39" i="59" l="1"/>
  <c r="I38" i="59"/>
  <c r="K37" i="59" s="1" a="1"/>
  <c r="M38" i="59" l="1"/>
  <c r="L37" i="59"/>
  <c r="L38" i="59"/>
  <c r="M39" i="59"/>
  <c r="K38" i="59"/>
  <c r="K39" i="59"/>
  <c r="K37" i="59"/>
  <c r="M37" i="59"/>
  <c r="L39" i="59"/>
  <c r="O37" i="59" l="1" a="1"/>
  <c r="A44" i="59" a="1"/>
  <c r="C45" i="59" l="1"/>
  <c r="B44" i="59"/>
  <c r="E44" i="59" s="1"/>
  <c r="C46" i="59"/>
  <c r="A45" i="59"/>
  <c r="B46" i="59"/>
  <c r="E46" i="59" s="1"/>
  <c r="C44" i="59"/>
  <c r="B45" i="59"/>
  <c r="E45" i="59" s="1"/>
  <c r="A46" i="59"/>
  <c r="A44" i="59"/>
  <c r="P39" i="59"/>
  <c r="O38" i="59"/>
  <c r="Q38" i="59"/>
  <c r="O37" i="59"/>
  <c r="P38" i="59"/>
  <c r="O39" i="59"/>
  <c r="P37" i="59"/>
  <c r="Q37" i="59"/>
  <c r="Q39" i="59"/>
  <c r="E48" i="59" l="1"/>
  <c r="G44" i="59" s="1"/>
  <c r="G46" i="59" l="1"/>
  <c r="G45" i="59"/>
  <c r="G48" i="59" l="1"/>
  <c r="I45" i="59" s="1"/>
  <c r="I46" i="59" l="1"/>
  <c r="K44" i="59" s="1" a="1"/>
  <c r="M45" i="59" l="1"/>
  <c r="L44" i="59"/>
  <c r="L46" i="59"/>
  <c r="M44" i="59"/>
  <c r="K46" i="59"/>
  <c r="K44" i="59"/>
  <c r="M46" i="59"/>
  <c r="K45" i="59"/>
  <c r="L45" i="59"/>
  <c r="O44" i="59" l="1" a="1"/>
  <c r="A51" i="59" a="1"/>
  <c r="P46" i="59" l="1"/>
  <c r="O45" i="59"/>
  <c r="Q46" i="59"/>
  <c r="Q44" i="59"/>
  <c r="O46" i="59"/>
  <c r="P44" i="59"/>
  <c r="P45" i="59"/>
  <c r="Q45" i="59"/>
  <c r="O44" i="59"/>
  <c r="C52" i="59"/>
  <c r="M52" i="59" s="1"/>
  <c r="B51" i="59"/>
  <c r="L51" i="59" s="1"/>
  <c r="A53" i="59"/>
  <c r="A51" i="59"/>
  <c r="K51" i="59" s="1"/>
  <c r="B53" i="59"/>
  <c r="C51" i="59"/>
  <c r="M51" i="59" s="1"/>
  <c r="B52" i="59"/>
  <c r="L52" i="59" s="1"/>
  <c r="C53" i="59"/>
  <c r="M53" i="59" s="1"/>
  <c r="A52" i="59"/>
  <c r="O51" i="59" l="1" a="1"/>
  <c r="Q53" i="59" l="1"/>
  <c r="P52" i="59"/>
  <c r="O51" i="59"/>
  <c r="O52" i="59"/>
  <c r="P53" i="59"/>
  <c r="Q52" i="59"/>
  <c r="Q51" i="59"/>
  <c r="O53" i="59"/>
  <c r="P51" i="59"/>
  <c r="K58" i="59" l="1" a="1"/>
  <c r="U55" i="59"/>
  <c r="S51" i="59" a="1"/>
  <c r="A58" i="59" a="1"/>
  <c r="K58" i="59" l="1"/>
  <c r="K59" i="59"/>
  <c r="L58" i="59"/>
  <c r="K60" i="59"/>
  <c r="M60" i="59"/>
  <c r="M58" i="59"/>
  <c r="L59" i="59"/>
  <c r="L60" i="59"/>
  <c r="M59" i="59"/>
  <c r="A60" i="59"/>
  <c r="E65" i="59" s="1"/>
  <c r="C58" i="59"/>
  <c r="B60" i="59"/>
  <c r="B58" i="59"/>
  <c r="C60" i="59"/>
  <c r="A59" i="59"/>
  <c r="E64" i="59" s="1"/>
  <c r="C59" i="59"/>
  <c r="A58" i="59"/>
  <c r="B59" i="59"/>
  <c r="S53" i="59"/>
  <c r="U51" i="59"/>
  <c r="T52" i="59"/>
  <c r="U52" i="59"/>
  <c r="S51" i="59"/>
  <c r="U53" i="59"/>
  <c r="S52" i="59"/>
  <c r="T53" i="59"/>
  <c r="T51" i="59"/>
  <c r="E63" i="59" l="1"/>
  <c r="A63" i="59" a="1"/>
  <c r="C65" i="59" l="1"/>
  <c r="B64" i="59"/>
  <c r="A63" i="59"/>
  <c r="B65" i="59"/>
  <c r="C63" i="59"/>
  <c r="A64" i="59"/>
  <c r="A65" i="59"/>
  <c r="B63" i="59"/>
  <c r="C64" i="59"/>
  <c r="E67" i="59"/>
  <c r="G63" i="59"/>
  <c r="G64" i="59" l="1"/>
  <c r="G65" i="59"/>
  <c r="G67" i="59" l="1"/>
  <c r="I63" i="59" s="1"/>
  <c r="I65" i="59" l="1"/>
  <c r="I64" i="59"/>
  <c r="K63" i="59" s="1" a="1"/>
  <c r="K65" i="59" l="1"/>
  <c r="M63" i="59"/>
  <c r="L64" i="59"/>
  <c r="L65" i="59"/>
  <c r="K63" i="59"/>
  <c r="M65" i="59"/>
  <c r="L63" i="59"/>
  <c r="M64" i="59"/>
  <c r="K64" i="59"/>
  <c r="O63" i="59" l="1" a="1"/>
  <c r="A70" i="59" a="1"/>
  <c r="A72" i="59" l="1"/>
  <c r="C70" i="59"/>
  <c r="C72" i="59"/>
  <c r="A71" i="59"/>
  <c r="B72" i="59"/>
  <c r="E72" i="59" s="1"/>
  <c r="A70" i="59"/>
  <c r="B70" i="59"/>
  <c r="E70" i="59" s="1"/>
  <c r="C71" i="59"/>
  <c r="B71" i="59"/>
  <c r="E71" i="59" s="1"/>
  <c r="Q65" i="59"/>
  <c r="P64" i="59"/>
  <c r="O63" i="59"/>
  <c r="Q64" i="59"/>
  <c r="O64" i="59"/>
  <c r="O65" i="59"/>
  <c r="Q63" i="59"/>
  <c r="P65" i="59"/>
  <c r="P63" i="59"/>
  <c r="E74" i="59" l="1"/>
  <c r="G70" i="59" s="1"/>
  <c r="G72" i="59" l="1"/>
  <c r="G74" i="59" s="1"/>
  <c r="I71" i="59" s="1"/>
  <c r="G71" i="59"/>
  <c r="I72" i="59" l="1"/>
  <c r="K70" i="59" s="1" a="1"/>
  <c r="K72" i="59" l="1"/>
  <c r="M70" i="59"/>
  <c r="L72" i="59"/>
  <c r="L70" i="59"/>
  <c r="K71" i="59"/>
  <c r="L71" i="59"/>
  <c r="M72" i="59"/>
  <c r="K70" i="59"/>
  <c r="M71" i="59"/>
  <c r="O70" i="59" l="1" a="1"/>
  <c r="A77" i="59" a="1"/>
  <c r="A79" i="59" l="1"/>
  <c r="C77" i="59"/>
  <c r="M77" i="59" s="1"/>
  <c r="C78" i="59"/>
  <c r="M78" i="59" s="1"/>
  <c r="A77" i="59"/>
  <c r="K77" i="59" s="1"/>
  <c r="A78" i="59"/>
  <c r="B78" i="59"/>
  <c r="L78" i="59" s="1"/>
  <c r="C79" i="59"/>
  <c r="M79" i="59" s="1"/>
  <c r="B77" i="59"/>
  <c r="L77" i="59" s="1"/>
  <c r="B79" i="59"/>
  <c r="Q72" i="59"/>
  <c r="P71" i="59"/>
  <c r="O70" i="59"/>
  <c r="O77" i="59" s="1" a="1"/>
  <c r="P72" i="59"/>
  <c r="Q70" i="59"/>
  <c r="O72" i="59"/>
  <c r="Q71" i="59"/>
  <c r="P70" i="59"/>
  <c r="O71" i="59"/>
  <c r="Q78" i="59" l="1"/>
  <c r="P77" i="59"/>
  <c r="Q79" i="59"/>
  <c r="O78" i="59"/>
  <c r="P78" i="59"/>
  <c r="O79" i="59"/>
  <c r="Q77" i="59"/>
  <c r="P79" i="59"/>
  <c r="O77" i="59"/>
  <c r="A84" i="59" l="1" a="1"/>
  <c r="S77" i="59" a="1"/>
  <c r="U81" i="59"/>
  <c r="K84" i="59" a="1"/>
  <c r="M85" i="59" l="1"/>
  <c r="L84" i="59"/>
  <c r="L85" i="59"/>
  <c r="K86" i="59"/>
  <c r="L86" i="59"/>
  <c r="K84" i="59"/>
  <c r="K85" i="59"/>
  <c r="M84" i="59"/>
  <c r="M86" i="59"/>
  <c r="T79" i="59"/>
  <c r="S78" i="59"/>
  <c r="T78" i="59"/>
  <c r="U79" i="59"/>
  <c r="T77" i="59"/>
  <c r="U77" i="59"/>
  <c r="S79" i="59"/>
  <c r="S77" i="59"/>
  <c r="U78" i="59"/>
  <c r="B86" i="59"/>
  <c r="A85" i="59"/>
  <c r="E90" i="59" s="1"/>
  <c r="A86" i="59"/>
  <c r="E91" i="59" s="1"/>
  <c r="B84" i="59"/>
  <c r="C85" i="59"/>
  <c r="C86" i="59"/>
  <c r="A84" i="59"/>
  <c r="B85" i="59"/>
  <c r="C84" i="59"/>
  <c r="E89" i="59" l="1"/>
  <c r="A89" i="59" a="1"/>
  <c r="E93" i="59" l="1"/>
  <c r="C90" i="59"/>
  <c r="B89" i="59"/>
  <c r="B91" i="59"/>
  <c r="C89" i="59"/>
  <c r="A90" i="59"/>
  <c r="B90" i="59"/>
  <c r="C91" i="59"/>
  <c r="A89" i="59"/>
  <c r="A91" i="59"/>
  <c r="G91" i="59" l="1"/>
  <c r="G90" i="59"/>
  <c r="G89" i="59"/>
  <c r="G93" i="59" l="1"/>
  <c r="I89" i="59" l="1"/>
  <c r="I90" i="59" s="1"/>
  <c r="I91" i="59" l="1"/>
  <c r="K89" i="59" s="1" a="1"/>
  <c r="M91" i="59" s="1"/>
  <c r="L91" i="59" l="1"/>
  <c r="M90" i="59"/>
  <c r="M89" i="59"/>
  <c r="K89" i="59"/>
  <c r="K91" i="59"/>
  <c r="L90" i="59"/>
  <c r="L89" i="59"/>
  <c r="K90" i="59"/>
  <c r="O89" i="59" l="1" a="1"/>
  <c r="A96" i="59" a="1"/>
  <c r="C98" i="59" s="1"/>
  <c r="O91" i="59"/>
  <c r="Q89" i="59"/>
  <c r="Q90" i="59"/>
  <c r="O89" i="59"/>
  <c r="Q91" i="59"/>
  <c r="P89" i="59"/>
  <c r="O90" i="59"/>
  <c r="P91" i="59"/>
  <c r="P90" i="59"/>
  <c r="A97" i="59" l="1"/>
  <c r="B98" i="59"/>
  <c r="E98" i="59" s="1"/>
  <c r="C96" i="59"/>
  <c r="A96" i="59"/>
  <c r="A98" i="59"/>
  <c r="B97" i="59"/>
  <c r="E97" i="59" s="1"/>
  <c r="B96" i="59"/>
  <c r="E96" i="59" s="1"/>
  <c r="E100" i="59" s="1"/>
  <c r="G96" i="59" s="1"/>
  <c r="C97" i="59"/>
  <c r="G97" i="59" l="1"/>
  <c r="G98" i="59"/>
  <c r="G100" i="59" l="1"/>
  <c r="I97" i="59" l="1"/>
  <c r="I98" i="59" l="1"/>
  <c r="K96" i="59" s="1" a="1"/>
  <c r="M98" i="59" l="1"/>
  <c r="L97" i="59"/>
  <c r="K96" i="59"/>
  <c r="L98" i="59"/>
  <c r="M96" i="59"/>
  <c r="K98" i="59"/>
  <c r="L96" i="59"/>
  <c r="M97" i="59"/>
  <c r="K97" i="59"/>
  <c r="O96" i="59" l="1" a="1"/>
  <c r="A103" i="59" a="1"/>
  <c r="C105" i="59" l="1"/>
  <c r="M105" i="59" s="1"/>
  <c r="B104" i="59"/>
  <c r="L104" i="59" s="1"/>
  <c r="A103" i="59"/>
  <c r="K103" i="59" s="1"/>
  <c r="B105" i="59"/>
  <c r="C103" i="59"/>
  <c r="M103" i="59" s="1"/>
  <c r="A105" i="59"/>
  <c r="B103" i="59"/>
  <c r="L103" i="59" s="1"/>
  <c r="C104" i="59"/>
  <c r="M104" i="59" s="1"/>
  <c r="A104" i="59"/>
  <c r="O98" i="59"/>
  <c r="Q96" i="59"/>
  <c r="Q98" i="59"/>
  <c r="O97" i="59"/>
  <c r="P97" i="59"/>
  <c r="Q97" i="59"/>
  <c r="P96" i="59"/>
  <c r="O96" i="59"/>
  <c r="P98" i="59"/>
  <c r="O103" i="59" l="1" a="1"/>
  <c r="P105" i="59" l="1"/>
  <c r="O104" i="59"/>
  <c r="Q104" i="59"/>
  <c r="O103" i="59"/>
  <c r="P104" i="59"/>
  <c r="Q103" i="59"/>
  <c r="O105" i="59"/>
  <c r="P103" i="59"/>
  <c r="Q105" i="59"/>
  <c r="U107" i="59" l="1"/>
  <c r="S103" i="59" a="1"/>
  <c r="A110" i="59" a="1"/>
  <c r="K110" i="59" a="1"/>
  <c r="C111" i="59" l="1"/>
  <c r="B110" i="59"/>
  <c r="C112" i="59"/>
  <c r="A111" i="59"/>
  <c r="E116" i="59" s="1"/>
  <c r="B112" i="59"/>
  <c r="C110" i="59"/>
  <c r="A110" i="59"/>
  <c r="B111" i="59"/>
  <c r="A112" i="59"/>
  <c r="E117" i="59" s="1"/>
  <c r="U104" i="59"/>
  <c r="T103" i="59"/>
  <c r="S105" i="59"/>
  <c r="S103" i="59"/>
  <c r="T104" i="59"/>
  <c r="S104" i="59"/>
  <c r="T105" i="59"/>
  <c r="U103" i="59"/>
  <c r="U105" i="59"/>
  <c r="L112" i="59"/>
  <c r="K111" i="59"/>
  <c r="K112" i="59"/>
  <c r="L110" i="59"/>
  <c r="M111" i="59"/>
  <c r="K110" i="59"/>
  <c r="L111" i="59"/>
  <c r="M112" i="59"/>
  <c r="M110" i="59"/>
  <c r="A115" i="59" l="1" a="1"/>
  <c r="E115" i="59"/>
  <c r="E119" i="59" l="1"/>
  <c r="B117" i="59"/>
  <c r="A116" i="59"/>
  <c r="B116" i="59"/>
  <c r="C117" i="59"/>
  <c r="C115" i="59"/>
  <c r="B115" i="59"/>
  <c r="C116" i="59"/>
  <c r="A115" i="59"/>
  <c r="A117" i="59"/>
  <c r="G117" i="59" l="1"/>
  <c r="G116" i="59"/>
  <c r="G115" i="59"/>
  <c r="G119" i="59" l="1"/>
  <c r="I115" i="59" s="1"/>
  <c r="I117" i="59" l="1"/>
  <c r="I116" i="59"/>
  <c r="K115" i="59" s="1" a="1"/>
  <c r="K117" i="59" l="1"/>
  <c r="M115" i="59"/>
  <c r="L117" i="59"/>
  <c r="L115" i="59"/>
  <c r="M116" i="59"/>
  <c r="K115" i="59"/>
  <c r="K116" i="59"/>
  <c r="M117" i="59"/>
  <c r="L116" i="59"/>
  <c r="A122" i="59" l="1" a="1"/>
  <c r="O115" i="59" a="1"/>
  <c r="Q117" i="59" l="1"/>
  <c r="P116" i="59"/>
  <c r="O115" i="59"/>
  <c r="P117" i="59"/>
  <c r="Q115" i="59"/>
  <c r="O117" i="59"/>
  <c r="P115" i="59"/>
  <c r="O116" i="59"/>
  <c r="Q116" i="59"/>
  <c r="A124" i="59"/>
  <c r="C122" i="59"/>
  <c r="C123" i="59"/>
  <c r="A122" i="59"/>
  <c r="B123" i="59"/>
  <c r="E123" i="59" s="1"/>
  <c r="A123" i="59"/>
  <c r="B124" i="59"/>
  <c r="E124" i="59" s="1"/>
  <c r="B122" i="59"/>
  <c r="E122" i="59" s="1"/>
  <c r="C124" i="59"/>
  <c r="E126" i="59" l="1"/>
  <c r="G123" i="59" s="1"/>
  <c r="G122" i="59" l="1"/>
  <c r="G124" i="59"/>
  <c r="G126" i="59" s="1"/>
  <c r="I123" i="59" s="1"/>
  <c r="I124" i="59" l="1"/>
  <c r="K122" i="59" s="1" a="1"/>
  <c r="K124" i="59" l="1"/>
  <c r="M122" i="59"/>
  <c r="L123" i="59"/>
  <c r="M124" i="59"/>
  <c r="K123" i="59"/>
  <c r="L122" i="59"/>
  <c r="M123" i="59"/>
  <c r="K122" i="59"/>
  <c r="L124" i="59"/>
  <c r="O122" i="59" l="1" a="1"/>
  <c r="A129" i="59" a="1"/>
  <c r="C130" i="59" l="1"/>
  <c r="M130" i="59" s="1"/>
  <c r="B129" i="59"/>
  <c r="L129" i="59" s="1"/>
  <c r="A131" i="59"/>
  <c r="C129" i="59"/>
  <c r="M129" i="59" s="1"/>
  <c r="C131" i="59"/>
  <c r="M131" i="59" s="1"/>
  <c r="A129" i="59"/>
  <c r="K129" i="59" s="1"/>
  <c r="B131" i="59"/>
  <c r="A130" i="59"/>
  <c r="B130" i="59"/>
  <c r="L130" i="59" s="1"/>
  <c r="Q124" i="59"/>
  <c r="P123" i="59"/>
  <c r="O122" i="59"/>
  <c r="O129" i="59" s="1" a="1"/>
  <c r="Q123" i="59"/>
  <c r="O123" i="59"/>
  <c r="Q122" i="59"/>
  <c r="O124" i="59"/>
  <c r="P122" i="59"/>
  <c r="P124" i="59"/>
  <c r="Q131" i="59" l="1"/>
  <c r="P130" i="59"/>
  <c r="O129" i="59"/>
  <c r="Q130" i="59"/>
  <c r="P129" i="59"/>
  <c r="O130" i="59"/>
  <c r="Q129" i="59"/>
  <c r="O131" i="59"/>
  <c r="P131" i="59"/>
  <c r="U133" i="59" l="1"/>
  <c r="A136" i="59" a="1"/>
  <c r="S129" i="59" a="1"/>
  <c r="K136" i="59" a="1"/>
  <c r="M138" i="59" l="1"/>
  <c r="L137" i="59"/>
  <c r="K136" i="59"/>
  <c r="M137" i="59"/>
  <c r="L136" i="59"/>
  <c r="L138" i="59"/>
  <c r="K138" i="59"/>
  <c r="M136" i="59"/>
  <c r="K137" i="59"/>
  <c r="A138" i="59"/>
  <c r="E143" i="59" s="1"/>
  <c r="C136" i="59"/>
  <c r="B138" i="59"/>
  <c r="A137" i="59"/>
  <c r="E142" i="59" s="1"/>
  <c r="B136" i="59"/>
  <c r="C138" i="59"/>
  <c r="A136" i="59"/>
  <c r="B137" i="59"/>
  <c r="C137" i="59"/>
  <c r="S131" i="59"/>
  <c r="U129" i="59"/>
  <c r="T131" i="59"/>
  <c r="S130" i="59"/>
  <c r="T129" i="59"/>
  <c r="U131" i="59"/>
  <c r="S129" i="59"/>
  <c r="U130" i="59"/>
  <c r="T130" i="59"/>
  <c r="E141" i="59" l="1"/>
  <c r="A141" i="59" a="1"/>
  <c r="C143" i="59" l="1"/>
  <c r="B142" i="59"/>
  <c r="A141" i="59"/>
  <c r="C142" i="59"/>
  <c r="B141" i="59"/>
  <c r="B143" i="59"/>
  <c r="A143" i="59"/>
  <c r="A142" i="59"/>
  <c r="C141" i="59"/>
  <c r="E145" i="59"/>
  <c r="G141" i="59"/>
  <c r="G142" i="59" l="1"/>
  <c r="G143" i="59"/>
  <c r="G145" i="59" l="1"/>
  <c r="I141" i="59" s="1"/>
  <c r="I142" i="59" l="1"/>
  <c r="I143" i="59"/>
  <c r="K141" i="59" l="1" a="1"/>
  <c r="L143" i="59" s="1"/>
  <c r="K143" i="59" l="1"/>
  <c r="L142" i="59"/>
  <c r="L141" i="59"/>
  <c r="M143" i="59"/>
  <c r="M141" i="59"/>
  <c r="K142" i="59"/>
  <c r="M142" i="59"/>
  <c r="K141" i="59"/>
  <c r="A148" i="59" s="1" a="1"/>
  <c r="O141" i="59" l="1" a="1"/>
  <c r="P143" i="59" s="1"/>
  <c r="O143" i="59"/>
  <c r="Q143" i="59"/>
  <c r="O142" i="59"/>
  <c r="C149" i="59"/>
  <c r="B148" i="59"/>
  <c r="E148" i="59" s="1"/>
  <c r="C150" i="59"/>
  <c r="A149" i="59"/>
  <c r="B149" i="59"/>
  <c r="E149" i="59" s="1"/>
  <c r="C148" i="59"/>
  <c r="A148" i="59"/>
  <c r="A150" i="59"/>
  <c r="B150" i="59"/>
  <c r="E150" i="59" s="1"/>
  <c r="P141" i="59" l="1"/>
  <c r="O141" i="59"/>
  <c r="Q142" i="59"/>
  <c r="P142" i="59"/>
  <c r="Q141" i="59"/>
  <c r="E152" i="59"/>
  <c r="G149" i="59" s="1"/>
  <c r="G150" i="59" l="1"/>
  <c r="G148" i="59"/>
  <c r="G152" i="59"/>
  <c r="I149" i="59" s="1"/>
  <c r="I150" i="59" l="1"/>
  <c r="K148" i="59" s="1" a="1"/>
  <c r="M149" i="59" l="1"/>
  <c r="L148" i="59"/>
  <c r="L150" i="59"/>
  <c r="M148" i="59"/>
  <c r="M150" i="59"/>
  <c r="K149" i="59"/>
  <c r="K148" i="59"/>
  <c r="K150" i="59"/>
  <c r="L149" i="59"/>
  <c r="O148" i="59" l="1" a="1"/>
  <c r="A155" i="59" a="1"/>
  <c r="C156" i="59" l="1"/>
  <c r="M156" i="59" s="1"/>
  <c r="B155" i="59"/>
  <c r="L155" i="59" s="1"/>
  <c r="A157" i="59"/>
  <c r="A155" i="59"/>
  <c r="K155" i="59" s="1"/>
  <c r="B157" i="59"/>
  <c r="C155" i="59"/>
  <c r="M155" i="59" s="1"/>
  <c r="B156" i="59"/>
  <c r="L156" i="59" s="1"/>
  <c r="A156" i="59"/>
  <c r="C157" i="59"/>
  <c r="M157" i="59" s="1"/>
  <c r="P150" i="59"/>
  <c r="O149" i="59"/>
  <c r="Q150" i="59"/>
  <c r="Q148" i="59"/>
  <c r="P149" i="59"/>
  <c r="P148" i="59"/>
  <c r="O148" i="59"/>
  <c r="Q149" i="59"/>
  <c r="O150" i="59"/>
  <c r="O155" i="59" l="1" a="1"/>
  <c r="Q157" i="59" l="1"/>
  <c r="P156" i="59"/>
  <c r="O155" i="59"/>
  <c r="O156" i="59"/>
  <c r="Q156" i="59"/>
  <c r="Q155" i="59"/>
  <c r="P155" i="59"/>
  <c r="P157" i="59"/>
  <c r="O157" i="59"/>
  <c r="U159" i="59" l="1"/>
  <c r="S155" i="59" a="1"/>
  <c r="A162" i="59" a="1"/>
  <c r="K162" i="59" a="1"/>
  <c r="M164" i="59" l="1"/>
  <c r="L163" i="59"/>
  <c r="K162" i="59"/>
  <c r="M163" i="59"/>
  <c r="K164" i="59"/>
  <c r="L162" i="59"/>
  <c r="K163" i="59"/>
  <c r="M162" i="59"/>
  <c r="L164" i="59"/>
  <c r="S157" i="59"/>
  <c r="U155" i="59"/>
  <c r="T156" i="59"/>
  <c r="U156" i="59"/>
  <c r="S155" i="59"/>
  <c r="S156" i="59"/>
  <c r="T155" i="59"/>
  <c r="T157" i="59"/>
  <c r="U157" i="59"/>
  <c r="B164" i="59"/>
  <c r="A163" i="59"/>
  <c r="E168" i="59" s="1"/>
  <c r="C164" i="59"/>
  <c r="C162" i="59"/>
  <c r="B162" i="59"/>
  <c r="B163" i="59"/>
  <c r="A162" i="59"/>
  <c r="C163" i="59"/>
  <c r="A164" i="59"/>
  <c r="E169" i="59" s="1"/>
  <c r="E167" i="59" l="1"/>
  <c r="A167" i="59" a="1"/>
  <c r="E171" i="59" l="1"/>
  <c r="C168" i="59"/>
  <c r="B167" i="59"/>
  <c r="C169" i="59"/>
  <c r="A168" i="59"/>
  <c r="A169" i="59"/>
  <c r="B169" i="59"/>
  <c r="A167" i="59"/>
  <c r="B168" i="59"/>
  <c r="C167" i="59"/>
  <c r="G169" i="59" l="1"/>
  <c r="G168" i="59"/>
  <c r="G167" i="59"/>
  <c r="G171" i="59" l="1"/>
  <c r="I167" i="59" s="1"/>
  <c r="I168" i="59" l="1"/>
  <c r="I169" i="59"/>
  <c r="K167" i="59" s="1" a="1"/>
  <c r="M169" i="59" l="1"/>
  <c r="L168" i="59"/>
  <c r="K167" i="59"/>
  <c r="K169" i="59"/>
  <c r="L167" i="59"/>
  <c r="L169" i="59"/>
  <c r="M167" i="59"/>
  <c r="M168" i="59"/>
  <c r="K168" i="59"/>
  <c r="A174" i="59" l="1" a="1"/>
  <c r="O167" i="59" a="1"/>
  <c r="O169" i="59" l="1"/>
  <c r="Q167" i="59"/>
  <c r="P169" i="59"/>
  <c r="P167" i="59"/>
  <c r="P168" i="59"/>
  <c r="Q168" i="59"/>
  <c r="Q169" i="59"/>
  <c r="O167" i="59"/>
  <c r="O168" i="59"/>
  <c r="C176" i="59"/>
  <c r="B175" i="59"/>
  <c r="E175" i="59" s="1"/>
  <c r="A174" i="59"/>
  <c r="C175" i="59"/>
  <c r="B176" i="59"/>
  <c r="E176" i="59" s="1"/>
  <c r="B174" i="59"/>
  <c r="E174" i="59" s="1"/>
  <c r="C174" i="59"/>
  <c r="A176" i="59"/>
  <c r="A175" i="59"/>
  <c r="E178" i="59" l="1"/>
  <c r="G174" i="59" s="1"/>
  <c r="G175" i="59" l="1"/>
  <c r="G176" i="59"/>
  <c r="G178" i="59"/>
  <c r="I175" i="59" s="1"/>
  <c r="I176" i="59" s="1"/>
  <c r="K174" i="59" l="1" a="1"/>
  <c r="M176" i="59" l="1"/>
  <c r="L175" i="59"/>
  <c r="K174" i="59"/>
  <c r="K175" i="59"/>
  <c r="M174" i="59"/>
  <c r="M175" i="59"/>
  <c r="L176" i="59"/>
  <c r="K176" i="59"/>
  <c r="L174" i="59"/>
  <c r="O174" i="59" l="1" a="1"/>
  <c r="A181" i="59" a="1"/>
  <c r="C183" i="59" l="1"/>
  <c r="M183" i="59" s="1"/>
  <c r="B182" i="59"/>
  <c r="L182" i="59" s="1"/>
  <c r="A181" i="59"/>
  <c r="K181" i="59" s="1"/>
  <c r="B183" i="59"/>
  <c r="C181" i="59"/>
  <c r="M181" i="59" s="1"/>
  <c r="A182" i="59"/>
  <c r="C182" i="59"/>
  <c r="M182" i="59" s="1"/>
  <c r="A183" i="59"/>
  <c r="B181" i="59"/>
  <c r="L181" i="59" s="1"/>
  <c r="O176" i="59"/>
  <c r="Q174" i="59"/>
  <c r="P175" i="59"/>
  <c r="P176" i="59"/>
  <c r="O174" i="59"/>
  <c r="Q176" i="59"/>
  <c r="P174" i="59"/>
  <c r="Q175" i="59"/>
  <c r="O175" i="59"/>
  <c r="O181" i="59" l="1" a="1"/>
  <c r="P183" i="59" l="1"/>
  <c r="O182" i="59"/>
  <c r="Q182" i="59"/>
  <c r="O181" i="59"/>
  <c r="P182" i="59"/>
  <c r="O183" i="59"/>
  <c r="Q183" i="59"/>
  <c r="Q181" i="59"/>
  <c r="P181" i="59"/>
  <c r="A188" i="59" l="1" a="1"/>
  <c r="S181" i="59" a="1"/>
  <c r="U185" i="59"/>
  <c r="K188" i="59" a="1"/>
  <c r="U182" i="59" l="1"/>
  <c r="T181" i="59"/>
  <c r="S183" i="59"/>
  <c r="S181" i="59"/>
  <c r="U183" i="59"/>
  <c r="U181" i="59"/>
  <c r="S182" i="59"/>
  <c r="T182" i="59"/>
  <c r="T183" i="59"/>
  <c r="K190" i="59"/>
  <c r="M190" i="59"/>
  <c r="K189" i="59"/>
  <c r="L190" i="59"/>
  <c r="L188" i="59"/>
  <c r="M189" i="59"/>
  <c r="K188" i="59"/>
  <c r="L189" i="59"/>
  <c r="M188" i="59"/>
  <c r="C190" i="59"/>
  <c r="B189" i="59"/>
  <c r="A188" i="59"/>
  <c r="C189" i="59"/>
  <c r="B190" i="59"/>
  <c r="B188" i="59"/>
  <c r="C188" i="59"/>
  <c r="A189" i="59"/>
  <c r="E194" i="59" s="1"/>
  <c r="A190" i="59"/>
  <c r="E195" i="59" s="1"/>
  <c r="E193" i="59" l="1"/>
  <c r="A193" i="59" a="1"/>
  <c r="E197" i="59" l="1"/>
  <c r="G193" i="59" s="1"/>
  <c r="A195" i="59"/>
  <c r="C193" i="59"/>
  <c r="C194" i="59"/>
  <c r="A193" i="59"/>
  <c r="B194" i="59"/>
  <c r="B193" i="59"/>
  <c r="A194" i="59"/>
  <c r="B195" i="59"/>
  <c r="C195" i="59"/>
  <c r="G195" i="59" l="1"/>
  <c r="G194" i="59"/>
  <c r="G197" i="59" l="1"/>
  <c r="I193" i="59" s="1"/>
  <c r="I195" i="59" l="1"/>
  <c r="I194" i="59"/>
  <c r="K193" i="59" s="1" a="1"/>
  <c r="M194" i="59" l="1"/>
  <c r="L193" i="59"/>
  <c r="M195" i="59"/>
  <c r="K194" i="59"/>
  <c r="K195" i="59"/>
  <c r="L195" i="59"/>
  <c r="K193" i="59"/>
  <c r="L194" i="59"/>
  <c r="M193" i="59"/>
  <c r="O193" i="59" l="1" a="1"/>
  <c r="A200" i="59" a="1"/>
  <c r="C201" i="59" l="1"/>
  <c r="B200" i="59"/>
  <c r="E200" i="59" s="1"/>
  <c r="B202" i="59"/>
  <c r="E202" i="59" s="1"/>
  <c r="C200" i="59"/>
  <c r="A202" i="59"/>
  <c r="C202" i="59"/>
  <c r="A200" i="59"/>
  <c r="A201" i="59"/>
  <c r="B201" i="59"/>
  <c r="E201" i="59" s="1"/>
  <c r="P195" i="59"/>
  <c r="O194" i="59"/>
  <c r="P194" i="59"/>
  <c r="Q193" i="59"/>
  <c r="O195" i="59"/>
  <c r="Q195" i="59"/>
  <c r="O193" i="59"/>
  <c r="Q194" i="59"/>
  <c r="P193" i="59"/>
  <c r="E204" i="59" l="1"/>
  <c r="G202" i="59" s="1"/>
  <c r="G201" i="59"/>
  <c r="G200" i="59" l="1"/>
  <c r="G204" i="59"/>
  <c r="I201" i="59" l="1"/>
  <c r="I202" i="59" l="1"/>
  <c r="K200" i="59" s="1" a="1"/>
  <c r="M201" i="59" l="1"/>
  <c r="L200" i="59"/>
  <c r="K202" i="59"/>
  <c r="K200" i="59"/>
  <c r="M202" i="59"/>
  <c r="M200" i="59"/>
  <c r="L201" i="59"/>
  <c r="L202" i="59"/>
  <c r="K201" i="59"/>
  <c r="O200" i="59" l="1" a="1"/>
  <c r="A207" i="59" a="1"/>
  <c r="C208" i="59" l="1"/>
  <c r="M208" i="59" s="1"/>
  <c r="B207" i="59"/>
  <c r="L207" i="59" s="1"/>
  <c r="B208" i="59"/>
  <c r="L208" i="59" s="1"/>
  <c r="C209" i="59"/>
  <c r="M209" i="59" s="1"/>
  <c r="C207" i="59"/>
  <c r="M207" i="59" s="1"/>
  <c r="A209" i="59"/>
  <c r="B209" i="59"/>
  <c r="A207" i="59"/>
  <c r="K207" i="59" s="1"/>
  <c r="A208" i="59"/>
  <c r="P202" i="59"/>
  <c r="O201" i="59"/>
  <c r="O202" i="59"/>
  <c r="P200" i="59"/>
  <c r="Q201" i="59"/>
  <c r="P201" i="59"/>
  <c r="Q202" i="59"/>
  <c r="Q200" i="59"/>
  <c r="O200" i="59"/>
  <c r="O207" i="59" l="1" a="1"/>
  <c r="Q209" i="59" l="1"/>
  <c r="P208" i="59"/>
  <c r="O207" i="59"/>
  <c r="P209" i="59"/>
  <c r="Q207" i="59"/>
  <c r="O208" i="59"/>
  <c r="P207" i="59"/>
  <c r="Q208" i="59"/>
  <c r="O209" i="59"/>
  <c r="U211" i="59" l="1"/>
  <c r="A214" i="59" a="1"/>
  <c r="S207" i="59" a="1"/>
  <c r="K214" i="59" a="1"/>
  <c r="M216" i="59" l="1"/>
  <c r="L215" i="59"/>
  <c r="K214" i="59"/>
  <c r="K215" i="59"/>
  <c r="M215" i="59"/>
  <c r="L214" i="59"/>
  <c r="M214" i="59"/>
  <c r="K216" i="59"/>
  <c r="L216" i="59"/>
  <c r="S209" i="59"/>
  <c r="U207" i="59"/>
  <c r="U209" i="59"/>
  <c r="S208" i="59"/>
  <c r="T209" i="59"/>
  <c r="S207" i="59"/>
  <c r="T207" i="59"/>
  <c r="T208" i="59"/>
  <c r="U208" i="59"/>
  <c r="A216" i="59"/>
  <c r="E221" i="59" s="1"/>
  <c r="C214" i="59"/>
  <c r="C215" i="59"/>
  <c r="A214" i="59"/>
  <c r="B215" i="59"/>
  <c r="B216" i="59"/>
  <c r="C216" i="59"/>
  <c r="A215" i="59"/>
  <c r="E220" i="59" s="1"/>
  <c r="B214" i="59"/>
  <c r="E219" i="59" l="1"/>
  <c r="A219" i="59" a="1"/>
  <c r="E223" i="59" l="1"/>
  <c r="G219" i="59" s="1"/>
  <c r="C221" i="59"/>
  <c r="B220" i="59"/>
  <c r="A219" i="59"/>
  <c r="A221" i="59"/>
  <c r="B219" i="59"/>
  <c r="C219" i="59"/>
  <c r="C220" i="59"/>
  <c r="B221" i="59"/>
  <c r="A220" i="59"/>
  <c r="G221" i="59" l="1"/>
  <c r="G220" i="59"/>
  <c r="G223" i="59" l="1"/>
  <c r="I219" i="59" s="1"/>
  <c r="I220" i="59" s="1"/>
  <c r="K219" i="59" s="1" a="1"/>
  <c r="I221" i="59"/>
  <c r="L221" i="59" l="1"/>
  <c r="K220" i="59"/>
  <c r="L220" i="59"/>
  <c r="M219" i="59"/>
  <c r="L219" i="59"/>
  <c r="M220" i="59"/>
  <c r="K219" i="59"/>
  <c r="K221" i="59"/>
  <c r="M221" i="59"/>
  <c r="A226" i="59" l="1" a="1"/>
  <c r="O219" i="59" a="1"/>
  <c r="O221" i="59" l="1"/>
  <c r="Q219" i="59"/>
  <c r="Q220" i="59"/>
  <c r="P219" i="59"/>
  <c r="P221" i="59"/>
  <c r="O219" i="59"/>
  <c r="O220" i="59"/>
  <c r="P220" i="59"/>
  <c r="Q221" i="59"/>
  <c r="C228" i="59"/>
  <c r="B227" i="59"/>
  <c r="E227" i="59" s="1"/>
  <c r="A226" i="59"/>
  <c r="B228" i="59"/>
  <c r="E228" i="59" s="1"/>
  <c r="A227" i="59"/>
  <c r="C226" i="59"/>
  <c r="C227" i="59"/>
  <c r="B226" i="59"/>
  <c r="E226" i="59" s="1"/>
  <c r="A228" i="59"/>
  <c r="E230" i="59" l="1"/>
  <c r="G227" i="59" s="1"/>
  <c r="G228" i="59" l="1"/>
  <c r="G226" i="59"/>
  <c r="G230" i="59" l="1"/>
  <c r="I227" i="59" s="1"/>
  <c r="I228" i="59" l="1"/>
  <c r="K226" i="59" s="1" a="1"/>
  <c r="M228" i="59" l="1"/>
  <c r="L227" i="59"/>
  <c r="K226" i="59"/>
  <c r="L228" i="59"/>
  <c r="K227" i="59"/>
  <c r="K228" i="59"/>
  <c r="L226" i="59"/>
  <c r="M227" i="59"/>
  <c r="M226" i="59"/>
  <c r="A233" i="59" l="1" a="1"/>
  <c r="O226" i="59" a="1"/>
  <c r="O228" i="59" l="1"/>
  <c r="Q226" i="59"/>
  <c r="Q227" i="59"/>
  <c r="P226" i="59"/>
  <c r="P227" i="59"/>
  <c r="P228" i="59"/>
  <c r="O227" i="59"/>
  <c r="O226" i="59"/>
  <c r="O233" i="59" s="1" a="1"/>
  <c r="Q228" i="59"/>
  <c r="C235" i="59"/>
  <c r="M235" i="59" s="1"/>
  <c r="B234" i="59"/>
  <c r="L234" i="59" s="1"/>
  <c r="A233" i="59"/>
  <c r="K233" i="59" s="1"/>
  <c r="B235" i="59"/>
  <c r="A234" i="59"/>
  <c r="C233" i="59"/>
  <c r="M233" i="59" s="1"/>
  <c r="C234" i="59"/>
  <c r="M234" i="59" s="1"/>
  <c r="B233" i="59"/>
  <c r="L233" i="59" s="1"/>
  <c r="A235" i="59"/>
  <c r="P235" i="59" l="1"/>
  <c r="O234" i="59"/>
  <c r="O235" i="59"/>
  <c r="Q233" i="59"/>
  <c r="Q234" i="59"/>
  <c r="Q235" i="59"/>
  <c r="O233" i="59"/>
  <c r="P234" i="59"/>
  <c r="P233" i="59"/>
  <c r="A240" i="59" l="1" a="1"/>
  <c r="U237" i="59"/>
  <c r="S233" i="59" a="1"/>
  <c r="K240" i="59" a="1"/>
  <c r="U234" i="59" l="1"/>
  <c r="T233" i="59"/>
  <c r="U235" i="59"/>
  <c r="T234" i="59"/>
  <c r="S233" i="59"/>
  <c r="S234" i="59"/>
  <c r="S235" i="59"/>
  <c r="U233" i="59"/>
  <c r="T235" i="59"/>
  <c r="L242" i="59"/>
  <c r="K241" i="59"/>
  <c r="K242" i="59"/>
  <c r="M240" i="59"/>
  <c r="L240" i="59"/>
  <c r="L241" i="59"/>
  <c r="K240" i="59"/>
  <c r="M242" i="59"/>
  <c r="M241" i="59"/>
  <c r="C242" i="59"/>
  <c r="B241" i="59"/>
  <c r="A240" i="59"/>
  <c r="B242" i="59"/>
  <c r="A241" i="59"/>
  <c r="A242" i="59"/>
  <c r="B240" i="59"/>
  <c r="C241" i="59"/>
  <c r="C240" i="59"/>
  <c r="W251" i="59" l="1" a="1"/>
  <c r="W246" i="59" a="1"/>
  <c r="W256" i="59" a="1"/>
  <c r="X256" i="59" a="1"/>
  <c r="Y256" i="59" a="1"/>
  <c r="W248" i="59" l="1"/>
  <c r="Y246" i="59"/>
  <c r="Y247" i="59"/>
  <c r="X246" i="59"/>
  <c r="X247" i="59"/>
  <c r="X248" i="59"/>
  <c r="W246" i="59"/>
  <c r="W247" i="59"/>
  <c r="Y248" i="59"/>
  <c r="X258" i="59"/>
  <c r="X257" i="59"/>
  <c r="X256" i="59"/>
  <c r="W258" i="59"/>
  <c r="W257" i="59"/>
  <c r="W256" i="59"/>
  <c r="Y258" i="59"/>
  <c r="Y257" i="59"/>
  <c r="Y256" i="59"/>
  <c r="Y253" i="59"/>
  <c r="X252" i="59"/>
  <c r="W251" i="59"/>
  <c r="X253" i="59"/>
  <c r="W252" i="59"/>
  <c r="Y251" i="59"/>
  <c r="Y252" i="59"/>
  <c r="X251" i="59"/>
  <c r="W253" i="59"/>
  <c r="S34" i="55" l="1"/>
  <c r="S35" i="55" s="1"/>
  <c r="S36" i="55" s="1"/>
  <c r="S37" i="55" s="1"/>
  <c r="S38" i="55" s="1"/>
  <c r="S39" i="55" s="1"/>
  <c r="S40" i="55" s="1"/>
  <c r="S41" i="55" s="1"/>
  <c r="AX32" i="55"/>
  <c r="AY32" i="55" s="1"/>
  <c r="AZ32" i="55" s="1"/>
  <c r="BA32" i="55" s="1"/>
  <c r="BB32" i="55" s="1"/>
  <c r="BC32" i="55" s="1"/>
  <c r="BD32" i="55" s="1"/>
  <c r="BE32" i="55" s="1"/>
  <c r="AN32" i="55"/>
  <c r="AO32" i="55" s="1"/>
  <c r="AP32" i="55" s="1"/>
  <c r="AQ32" i="55" s="1"/>
  <c r="AR32" i="55" s="1"/>
  <c r="AS32" i="55" s="1"/>
  <c r="AL32" i="55"/>
  <c r="AM32" i="55" s="1"/>
  <c r="DF32" i="55"/>
  <c r="DG32" i="55" s="1"/>
  <c r="DH32" i="55" s="1"/>
  <c r="DI32" i="55" s="1"/>
  <c r="DJ32" i="55" s="1"/>
  <c r="DK32" i="55" s="1"/>
  <c r="DL32" i="55" s="1"/>
  <c r="DM32" i="55" s="1"/>
  <c r="CT32" i="55"/>
  <c r="CU32" i="55" s="1"/>
  <c r="CV32" i="55" s="1"/>
  <c r="CW32" i="55" s="1"/>
  <c r="CX32" i="55" s="1"/>
  <c r="CY32" i="55" s="1"/>
  <c r="CZ32" i="55" s="1"/>
  <c r="DA32" i="55" s="1"/>
  <c r="CH32" i="55"/>
  <c r="CI32" i="55" s="1"/>
  <c r="CJ32" i="55" s="1"/>
  <c r="CK32" i="55" s="1"/>
  <c r="CL32" i="55" s="1"/>
  <c r="CM32" i="55" s="1"/>
  <c r="CN32" i="55" s="1"/>
  <c r="CO32" i="55" s="1"/>
  <c r="BX32" i="55"/>
  <c r="BY32" i="55" s="1"/>
  <c r="BZ32" i="55" s="1"/>
  <c r="CA32" i="55" s="1"/>
  <c r="CB32" i="55" s="1"/>
  <c r="CC32" i="55" s="1"/>
  <c r="BV32" i="55"/>
  <c r="BW32" i="55" s="1"/>
  <c r="BJ32" i="55"/>
  <c r="BK32" i="55" s="1"/>
  <c r="BL32" i="55" s="1"/>
  <c r="BM32" i="55" s="1"/>
  <c r="BN32" i="55" s="1"/>
  <c r="BO32" i="55" s="1"/>
  <c r="BP32" i="55" s="1"/>
  <c r="BQ32" i="55" s="1"/>
  <c r="LC32" i="55"/>
  <c r="LD32" i="55" s="1"/>
  <c r="LE32" i="55" s="1"/>
  <c r="LF32" i="55" s="1"/>
  <c r="LG32" i="55" s="1"/>
  <c r="LH32" i="55" s="1"/>
  <c r="LI32" i="55" s="1"/>
  <c r="LB32" i="55"/>
  <c r="KP32" i="55"/>
  <c r="KQ32" i="55" s="1"/>
  <c r="KR32" i="55" s="1"/>
  <c r="KS32" i="55" s="1"/>
  <c r="KT32" i="55" s="1"/>
  <c r="KU32" i="55" s="1"/>
  <c r="KV32" i="55" s="1"/>
  <c r="KW32" i="55" s="1"/>
  <c r="KD32" i="55"/>
  <c r="KE32" i="55" s="1"/>
  <c r="KF32" i="55" s="1"/>
  <c r="KG32" i="55" s="1"/>
  <c r="KH32" i="55" s="1"/>
  <c r="KI32" i="55" s="1"/>
  <c r="KJ32" i="55" s="1"/>
  <c r="KK32" i="55" s="1"/>
  <c r="JT32" i="55"/>
  <c r="JU32" i="55" s="1"/>
  <c r="JV32" i="55" s="1"/>
  <c r="JW32" i="55" s="1"/>
  <c r="JX32" i="55" s="1"/>
  <c r="JY32" i="55" s="1"/>
  <c r="JR32" i="55"/>
  <c r="JS32" i="55" s="1"/>
  <c r="JH32" i="55"/>
  <c r="JI32" i="55" s="1"/>
  <c r="JJ32" i="55" s="1"/>
  <c r="JK32" i="55" s="1"/>
  <c r="JL32" i="55" s="1"/>
  <c r="JM32" i="55" s="1"/>
  <c r="JF32" i="55"/>
  <c r="JG32" i="55" s="1"/>
  <c r="IV32" i="55"/>
  <c r="IW32" i="55" s="1"/>
  <c r="IX32" i="55" s="1"/>
  <c r="IY32" i="55" s="1"/>
  <c r="IZ32" i="55" s="1"/>
  <c r="JA32" i="55" s="1"/>
  <c r="IT32" i="55"/>
  <c r="IU32" i="55" s="1"/>
  <c r="II32" i="55"/>
  <c r="IJ32" i="55" s="1"/>
  <c r="IK32" i="55" s="1"/>
  <c r="IL32" i="55" s="1"/>
  <c r="IM32" i="55" s="1"/>
  <c r="IN32" i="55" s="1"/>
  <c r="IO32" i="55" s="1"/>
  <c r="IH32" i="55"/>
  <c r="HV32" i="55"/>
  <c r="HW32" i="55" s="1"/>
  <c r="HX32" i="55" s="1"/>
  <c r="HY32" i="55" s="1"/>
  <c r="HZ32" i="55" s="1"/>
  <c r="IA32" i="55" s="1"/>
  <c r="IB32" i="55" s="1"/>
  <c r="IC32" i="55" s="1"/>
  <c r="HL32" i="55"/>
  <c r="HM32" i="55" s="1"/>
  <c r="HN32" i="55" s="1"/>
  <c r="HO32" i="55" s="1"/>
  <c r="HP32" i="55" s="1"/>
  <c r="HQ32" i="55" s="1"/>
  <c r="HJ32" i="55"/>
  <c r="HK32" i="55" s="1"/>
  <c r="GZ32" i="55"/>
  <c r="HA32" i="55" s="1"/>
  <c r="HB32" i="55" s="1"/>
  <c r="HC32" i="55" s="1"/>
  <c r="HD32" i="55" s="1"/>
  <c r="HE32" i="55" s="1"/>
  <c r="GX32" i="55"/>
  <c r="GY32" i="55" s="1"/>
  <c r="GN32" i="55"/>
  <c r="GO32" i="55" s="1"/>
  <c r="GP32" i="55" s="1"/>
  <c r="GQ32" i="55" s="1"/>
  <c r="GR32" i="55" s="1"/>
  <c r="GS32" i="55" s="1"/>
  <c r="GM32" i="55"/>
  <c r="GL32" i="55"/>
  <c r="FZ32" i="55"/>
  <c r="GA32" i="55" s="1"/>
  <c r="GB32" i="55" s="1"/>
  <c r="GC32" i="55" s="1"/>
  <c r="GD32" i="55" s="1"/>
  <c r="GE32" i="55" s="1"/>
  <c r="GF32" i="55" s="1"/>
  <c r="GG32" i="55" s="1"/>
  <c r="FN32" i="55"/>
  <c r="FO32" i="55" s="1"/>
  <c r="FP32" i="55" s="1"/>
  <c r="FQ32" i="55" s="1"/>
  <c r="FR32" i="55" s="1"/>
  <c r="FS32" i="55" s="1"/>
  <c r="FT32" i="55" s="1"/>
  <c r="FU32" i="55" s="1"/>
  <c r="FB32" i="55"/>
  <c r="FC32" i="55" s="1"/>
  <c r="FD32" i="55" s="1"/>
  <c r="FE32" i="55" s="1"/>
  <c r="FF32" i="55" s="1"/>
  <c r="FG32" i="55" s="1"/>
  <c r="FH32" i="55" s="1"/>
  <c r="FI32" i="55" s="1"/>
  <c r="EP32" i="55"/>
  <c r="EQ32" i="55" s="1"/>
  <c r="ER32" i="55" s="1"/>
  <c r="ES32" i="55" s="1"/>
  <c r="ET32" i="55" s="1"/>
  <c r="EU32" i="55" s="1"/>
  <c r="EV32" i="55" s="1"/>
  <c r="EW32" i="55" s="1"/>
  <c r="ED32" i="55"/>
  <c r="EE32" i="55" s="1"/>
  <c r="EF32" i="55" s="1"/>
  <c r="EG32" i="55" s="1"/>
  <c r="EH32" i="55" s="1"/>
  <c r="EI32" i="55" s="1"/>
  <c r="EJ32" i="55" s="1"/>
  <c r="EK32" i="55" s="1"/>
  <c r="ML32" i="55"/>
  <c r="MM32" i="55" s="1"/>
  <c r="MN32" i="55" s="1"/>
  <c r="MO32" i="55" s="1"/>
  <c r="MP32" i="55" s="1"/>
  <c r="MQ32" i="55" s="1"/>
  <c r="MR32" i="55" s="1"/>
  <c r="MS32" i="55" s="1"/>
  <c r="LZ32" i="55"/>
  <c r="MA32" i="55" s="1"/>
  <c r="MB32" i="55" s="1"/>
  <c r="MC32" i="55" s="1"/>
  <c r="MD32" i="55" s="1"/>
  <c r="ME32" i="55" s="1"/>
  <c r="MF32" i="55" s="1"/>
  <c r="MG32" i="55" s="1"/>
  <c r="LP32" i="55"/>
  <c r="LQ32" i="55" s="1"/>
  <c r="LR32" i="55" s="1"/>
  <c r="LS32" i="55" s="1"/>
  <c r="LT32" i="55" s="1"/>
  <c r="LU32" i="55" s="1"/>
  <c r="LO32" i="55"/>
  <c r="LN32" i="55"/>
  <c r="DR32" i="55"/>
  <c r="DS32" i="55" s="1"/>
  <c r="DT32" i="55" s="1"/>
  <c r="DU32" i="55" s="1"/>
  <c r="DV32" i="55" s="1"/>
  <c r="DW32" i="55" s="1"/>
  <c r="DX32" i="55" s="1"/>
  <c r="DY32" i="55" s="1"/>
  <c r="DQ1" i="55" l="1"/>
  <c r="EC1" i="55" s="1"/>
  <c r="EO1" i="55" s="1"/>
  <c r="FA1" i="55" s="1"/>
  <c r="FM1" i="55" s="1"/>
  <c r="FY1" i="55" s="1"/>
  <c r="GK1" i="55" s="1"/>
  <c r="GW1" i="55" s="1"/>
  <c r="HI1" i="55" s="1"/>
  <c r="HU1" i="55" s="1"/>
  <c r="IG1" i="55" s="1"/>
  <c r="IS1" i="55" s="1"/>
  <c r="JE1" i="55" s="1"/>
  <c r="JQ1" i="55" s="1"/>
  <c r="KC1" i="55" s="1"/>
  <c r="KO1" i="55" s="1"/>
  <c r="LA1" i="55" s="1"/>
  <c r="LM1" i="55" s="1"/>
  <c r="LY1" i="55" s="1"/>
  <c r="MK1" i="55" s="1"/>
  <c r="Z32" i="55"/>
  <c r="AA32" i="55" s="1"/>
  <c r="AB32" i="55" s="1"/>
  <c r="AC32" i="55" s="1"/>
  <c r="AD32" i="55" s="1"/>
  <c r="AE32" i="55" s="1"/>
  <c r="AF32" i="55" s="1"/>
  <c r="AG32" i="55" s="1"/>
  <c r="Y1" i="55"/>
  <c r="AK1" i="55" s="1"/>
  <c r="AW1" i="55" s="1"/>
  <c r="BI1" i="55" s="1"/>
  <c r="BU1" i="55" s="1"/>
  <c r="CG1" i="55" s="1"/>
  <c r="CS1" i="55" s="1"/>
  <c r="DE1" i="55" s="1"/>
  <c r="L6" i="55" a="1"/>
  <c r="L13" i="55" s="1"/>
  <c r="M5" i="55" a="1"/>
  <c r="R5" i="55" s="1"/>
  <c r="J129" i="55"/>
  <c r="I129" i="55"/>
  <c r="H129" i="55"/>
  <c r="G129" i="55"/>
  <c r="F129" i="55"/>
  <c r="E129" i="55"/>
  <c r="D129" i="55"/>
  <c r="C129" i="55"/>
  <c r="B129" i="55"/>
  <c r="J128" i="55"/>
  <c r="I128" i="55"/>
  <c r="H128" i="55"/>
  <c r="G128" i="55"/>
  <c r="F128" i="55"/>
  <c r="E128" i="55"/>
  <c r="D128" i="55"/>
  <c r="C128" i="55"/>
  <c r="B128" i="55"/>
  <c r="J127" i="55"/>
  <c r="I127" i="55"/>
  <c r="H127" i="55"/>
  <c r="G127" i="55"/>
  <c r="F127" i="55"/>
  <c r="E127" i="55"/>
  <c r="D127" i="55"/>
  <c r="C127" i="55"/>
  <c r="B127" i="55"/>
  <c r="J126" i="55"/>
  <c r="I126" i="55"/>
  <c r="H126" i="55"/>
  <c r="G126" i="55"/>
  <c r="F126" i="55"/>
  <c r="E126" i="55"/>
  <c r="D126" i="55"/>
  <c r="C126" i="55"/>
  <c r="B126" i="55"/>
  <c r="J125" i="55"/>
  <c r="I125" i="55"/>
  <c r="H125" i="55"/>
  <c r="G125" i="55"/>
  <c r="F125" i="55"/>
  <c r="E125" i="55"/>
  <c r="D125" i="55"/>
  <c r="C125" i="55"/>
  <c r="B125" i="55"/>
  <c r="A104" i="55"/>
  <c r="A105" i="55" s="1"/>
  <c r="A106" i="55" s="1"/>
  <c r="A107" i="55" s="1"/>
  <c r="A108" i="55" s="1"/>
  <c r="A109" i="55" s="1"/>
  <c r="A110" i="55" s="1"/>
  <c r="A111" i="55" s="1"/>
  <c r="A112" i="55" s="1"/>
  <c r="A113" i="55" s="1"/>
  <c r="A114" i="55" s="1"/>
  <c r="A115" i="55" s="1"/>
  <c r="A116" i="55" s="1"/>
  <c r="A117" i="55" s="1"/>
  <c r="A118" i="55" s="1"/>
  <c r="A119" i="55" s="1"/>
  <c r="A120" i="55" s="1"/>
  <c r="A121" i="55" s="1"/>
  <c r="A122" i="55" s="1"/>
  <c r="A123" i="55" s="1"/>
  <c r="O5" i="55" l="1"/>
  <c r="Q5" i="55"/>
  <c r="M5" i="55"/>
  <c r="L10" i="55"/>
  <c r="L6" i="55"/>
  <c r="L11" i="55"/>
  <c r="S5" i="55"/>
  <c r="L7" i="55"/>
  <c r="L12" i="55"/>
  <c r="U5" i="55"/>
  <c r="L8" i="55"/>
  <c r="L14" i="55"/>
  <c r="P5" i="55"/>
  <c r="T5" i="55"/>
  <c r="N5" i="55"/>
  <c r="L9" i="55"/>
  <c r="L234" i="54" a="1"/>
  <c r="L234" i="54" s="1"/>
  <c r="N233" i="54"/>
  <c r="O233" i="54" s="1"/>
  <c r="P233" i="54" s="1"/>
  <c r="L216" i="54" a="1"/>
  <c r="L216" i="54" s="1"/>
  <c r="O215" i="54"/>
  <c r="P215" i="54" s="1"/>
  <c r="N215" i="54"/>
  <c r="L203" i="54" a="1"/>
  <c r="L203" i="54" s="1"/>
  <c r="L210" i="54"/>
  <c r="N202" i="54"/>
  <c r="O202" i="54" s="1"/>
  <c r="P202" i="54" s="1"/>
  <c r="L190" i="54" a="1"/>
  <c r="L190" i="54" s="1"/>
  <c r="M189" i="54" a="1"/>
  <c r="M189" i="54" s="1"/>
  <c r="P189" i="54"/>
  <c r="L177" i="54" a="1"/>
  <c r="L177" i="54" s="1"/>
  <c r="L180" i="54"/>
  <c r="L184" i="54"/>
  <c r="M176" i="54" a="1"/>
  <c r="M176" i="54" s="1"/>
  <c r="P176" i="54"/>
  <c r="T176" i="54"/>
  <c r="L163" i="54" a="1"/>
  <c r="L163" i="54" s="1"/>
  <c r="N162" i="54"/>
  <c r="O162" i="54" s="1"/>
  <c r="P162" i="54" s="1"/>
  <c r="L149" i="54" a="1"/>
  <c r="L149" i="54" s="1"/>
  <c r="L154" i="54"/>
  <c r="O148" i="54"/>
  <c r="P148" i="54"/>
  <c r="N148" i="54"/>
  <c r="L122" i="54" a="1"/>
  <c r="L124" i="54" s="1"/>
  <c r="L123" i="54"/>
  <c r="L125" i="54"/>
  <c r="L127" i="54"/>
  <c r="L129" i="54"/>
  <c r="M122" i="54" a="1"/>
  <c r="N121" i="54"/>
  <c r="O121" i="54" s="1"/>
  <c r="P121" i="54" s="1"/>
  <c r="Q121" i="54" s="1"/>
  <c r="R121" i="54" s="1"/>
  <c r="S121" i="54" s="1"/>
  <c r="T121" i="54" s="1"/>
  <c r="U121" i="54" s="1"/>
  <c r="L96" i="54" a="1"/>
  <c r="L96" i="54" s="1"/>
  <c r="L99" i="54"/>
  <c r="M95" i="54" a="1"/>
  <c r="M95" i="54" s="1"/>
  <c r="O95" i="54"/>
  <c r="S95" i="54"/>
  <c r="T95" i="54"/>
  <c r="M90" i="54" a="1"/>
  <c r="O90" i="54" s="1"/>
  <c r="Q90" i="54"/>
  <c r="M85" i="54" a="1"/>
  <c r="M85" i="54" s="1"/>
  <c r="R85" i="54"/>
  <c r="L73" i="54" a="1"/>
  <c r="L73" i="54" s="1"/>
  <c r="L76" i="54"/>
  <c r="M73" i="54" a="1"/>
  <c r="N72" i="54"/>
  <c r="O72" i="54" s="1"/>
  <c r="P72" i="54" s="1"/>
  <c r="Q72" i="54" s="1"/>
  <c r="R72" i="54" s="1"/>
  <c r="S72" i="54" s="1"/>
  <c r="T72" i="54" s="1"/>
  <c r="U72" i="54" s="1"/>
  <c r="M54" i="54" a="1"/>
  <c r="O54" i="54" s="1"/>
  <c r="Q54" i="54"/>
  <c r="L41" i="54" a="1"/>
  <c r="L41" i="54" s="1"/>
  <c r="M40" i="54" a="1"/>
  <c r="M40" i="54" s="1"/>
  <c r="N40" i="54"/>
  <c r="P40" i="54"/>
  <c r="R40" i="54"/>
  <c r="S40" i="54"/>
  <c r="L28" i="54" a="1"/>
  <c r="L28" i="54" s="1"/>
  <c r="L30" i="54"/>
  <c r="L35" i="54"/>
  <c r="M27" i="54" a="1"/>
  <c r="O27" i="54" s="1"/>
  <c r="M27" i="54"/>
  <c r="N27" i="54"/>
  <c r="P27" i="54"/>
  <c r="Q27" i="54"/>
  <c r="R27" i="54"/>
  <c r="T27" i="54"/>
  <c r="U27" i="54"/>
  <c r="L14" i="54" a="1"/>
  <c r="L16" i="54" s="1"/>
  <c r="L14" i="54"/>
  <c r="L17" i="54"/>
  <c r="L18" i="54"/>
  <c r="L22" i="54"/>
  <c r="M13" i="54" a="1"/>
  <c r="O13" i="54" s="1"/>
  <c r="M13" i="54"/>
  <c r="N13" i="54"/>
  <c r="P13" i="54"/>
  <c r="Q13" i="54"/>
  <c r="R13" i="54"/>
  <c r="T13" i="54"/>
  <c r="U13" i="54"/>
  <c r="N6" i="54"/>
  <c r="O6" i="54"/>
  <c r="P6" i="54"/>
  <c r="Q6" i="54"/>
  <c r="R6" i="54"/>
  <c r="S6" i="54"/>
  <c r="T6" i="54"/>
  <c r="U6" i="54"/>
  <c r="N7" i="54"/>
  <c r="O7" i="54"/>
  <c r="P7" i="54"/>
  <c r="Q7" i="54"/>
  <c r="R7" i="54"/>
  <c r="S7" i="54"/>
  <c r="T7" i="54"/>
  <c r="U7" i="54"/>
  <c r="N8" i="54"/>
  <c r="O8" i="54"/>
  <c r="P8" i="54"/>
  <c r="Q8" i="54"/>
  <c r="R8" i="54"/>
  <c r="S8" i="54"/>
  <c r="T8" i="54"/>
  <c r="U8" i="54"/>
  <c r="N9" i="54"/>
  <c r="O9" i="54"/>
  <c r="P9" i="54"/>
  <c r="Q9" i="54"/>
  <c r="R9" i="54"/>
  <c r="S9" i="54"/>
  <c r="T9" i="54"/>
  <c r="U9" i="54"/>
  <c r="M9" i="54"/>
  <c r="M8" i="54"/>
  <c r="M7" i="54"/>
  <c r="M6" i="54"/>
  <c r="M5" i="54" a="1"/>
  <c r="M5" i="54" s="1"/>
  <c r="J129" i="54"/>
  <c r="I129" i="54"/>
  <c r="H129" i="54"/>
  <c r="G129" i="54"/>
  <c r="F129" i="54"/>
  <c r="E129" i="54"/>
  <c r="D129" i="54"/>
  <c r="C129" i="54"/>
  <c r="B129" i="54"/>
  <c r="J128" i="54"/>
  <c r="I128" i="54"/>
  <c r="H128" i="54"/>
  <c r="G128" i="54"/>
  <c r="F128" i="54"/>
  <c r="E128" i="54"/>
  <c r="D128" i="54"/>
  <c r="C128" i="54"/>
  <c r="B128" i="54"/>
  <c r="J127" i="54"/>
  <c r="I127" i="54"/>
  <c r="H127" i="54"/>
  <c r="G127" i="54"/>
  <c r="F127" i="54"/>
  <c r="E127" i="54"/>
  <c r="D127" i="54"/>
  <c r="C127" i="54"/>
  <c r="B127" i="54"/>
  <c r="J126" i="54"/>
  <c r="I126" i="54"/>
  <c r="H126" i="54"/>
  <c r="G126" i="54"/>
  <c r="F126" i="54"/>
  <c r="E126" i="54"/>
  <c r="D126" i="54"/>
  <c r="C126" i="54"/>
  <c r="B126" i="54"/>
  <c r="J125" i="54"/>
  <c r="I125" i="54"/>
  <c r="H125" i="54"/>
  <c r="G125" i="54"/>
  <c r="F125" i="54"/>
  <c r="E125" i="54"/>
  <c r="D125" i="54"/>
  <c r="C125" i="54"/>
  <c r="B125" i="54"/>
  <c r="A104" i="54"/>
  <c r="A105" i="54" s="1"/>
  <c r="A106" i="54" s="1"/>
  <c r="A107" i="54" s="1"/>
  <c r="A108" i="54" s="1"/>
  <c r="A109" i="54" s="1"/>
  <c r="A110" i="54" s="1"/>
  <c r="A111" i="54" s="1"/>
  <c r="A112" i="54" s="1"/>
  <c r="A113" i="54" s="1"/>
  <c r="A114" i="54" s="1"/>
  <c r="A115" i="54" s="1"/>
  <c r="A116" i="54" s="1"/>
  <c r="A117" i="54" s="1"/>
  <c r="A118" i="54" s="1"/>
  <c r="A119" i="54" s="1"/>
  <c r="A120" i="54" s="1"/>
  <c r="A121" i="54" s="1"/>
  <c r="A122" i="54" s="1"/>
  <c r="A123" i="54" s="1"/>
  <c r="L185" i="51" a="1"/>
  <c r="L185" i="51" s="1"/>
  <c r="N184" i="51"/>
  <c r="O184" i="51" s="1"/>
  <c r="P184" i="51" s="1"/>
  <c r="L167" i="51" a="1"/>
  <c r="L167" i="51" s="1"/>
  <c r="O166" i="51"/>
  <c r="P166" i="51" s="1"/>
  <c r="N166" i="51"/>
  <c r="L154" i="51" a="1"/>
  <c r="L154" i="51" s="1"/>
  <c r="L155" i="51"/>
  <c r="L156" i="51"/>
  <c r="L157" i="51"/>
  <c r="L159" i="51"/>
  <c r="L160" i="51"/>
  <c r="N153" i="51"/>
  <c r="O153" i="51" s="1"/>
  <c r="P153" i="51" s="1"/>
  <c r="L141" i="51" a="1"/>
  <c r="L141" i="51" s="1"/>
  <c r="L143" i="51"/>
  <c r="L146" i="51"/>
  <c r="L148" i="51"/>
  <c r="M140" i="51" a="1"/>
  <c r="N140" i="51" s="1"/>
  <c r="M140" i="51"/>
  <c r="O140" i="51"/>
  <c r="P140" i="51"/>
  <c r="Q140" i="51"/>
  <c r="S140" i="51"/>
  <c r="T140" i="51"/>
  <c r="U140" i="51"/>
  <c r="L128" i="51" a="1"/>
  <c r="L128" i="51" s="1"/>
  <c r="L129" i="51"/>
  <c r="L130" i="51"/>
  <c r="L131" i="51"/>
  <c r="L133" i="51"/>
  <c r="L134" i="51"/>
  <c r="L135" i="51"/>
  <c r="M127" i="51" a="1"/>
  <c r="M127" i="51" s="1"/>
  <c r="R127" i="51"/>
  <c r="L114" i="51" a="1"/>
  <c r="L114" i="51" s="1"/>
  <c r="L115" i="51"/>
  <c r="L117" i="51"/>
  <c r="L121" i="51"/>
  <c r="N113" i="51"/>
  <c r="O113" i="51" s="1"/>
  <c r="P113" i="51" s="1"/>
  <c r="L100" i="51" a="1"/>
  <c r="L100" i="51" s="1"/>
  <c r="O99" i="51"/>
  <c r="P99" i="51"/>
  <c r="N99" i="51"/>
  <c r="L73" i="51" a="1"/>
  <c r="L73" i="51" s="1"/>
  <c r="M73" i="51" a="1"/>
  <c r="N72" i="51"/>
  <c r="O72" i="51" s="1"/>
  <c r="P72" i="51" s="1"/>
  <c r="Q72" i="51" s="1"/>
  <c r="R72" i="51" s="1"/>
  <c r="S72" i="51" s="1"/>
  <c r="T72" i="51" s="1"/>
  <c r="U72" i="51" s="1"/>
  <c r="M54" i="51" a="1"/>
  <c r="M54" i="51" s="1"/>
  <c r="L41" i="51" a="1"/>
  <c r="L41" i="51" s="1"/>
  <c r="M40" i="51" a="1"/>
  <c r="M40" i="51" s="1"/>
  <c r="L28" i="51" a="1"/>
  <c r="L28" i="51" s="1"/>
  <c r="M27" i="51" a="1"/>
  <c r="M27" i="51" s="1"/>
  <c r="L14" i="51" a="1"/>
  <c r="L16" i="51" s="1"/>
  <c r="M13" i="51" a="1"/>
  <c r="O13" i="51" s="1"/>
  <c r="N6" i="51"/>
  <c r="O6" i="51"/>
  <c r="P6" i="51"/>
  <c r="Q6" i="51"/>
  <c r="R6" i="51"/>
  <c r="S6" i="51"/>
  <c r="T6" i="51"/>
  <c r="U6" i="51"/>
  <c r="N7" i="51"/>
  <c r="O7" i="51"/>
  <c r="P7" i="51"/>
  <c r="Q7" i="51"/>
  <c r="R7" i="51"/>
  <c r="S7" i="51"/>
  <c r="T7" i="51"/>
  <c r="U7" i="51"/>
  <c r="N8" i="51"/>
  <c r="O8" i="51"/>
  <c r="P8" i="51"/>
  <c r="Q8" i="51"/>
  <c r="R8" i="51"/>
  <c r="S8" i="51"/>
  <c r="T8" i="51"/>
  <c r="U8" i="51"/>
  <c r="N9" i="51"/>
  <c r="O9" i="51"/>
  <c r="P9" i="51"/>
  <c r="Q9" i="51"/>
  <c r="R9" i="51"/>
  <c r="S9" i="51"/>
  <c r="T9" i="51"/>
  <c r="U9" i="51"/>
  <c r="M9" i="51"/>
  <c r="M8" i="51"/>
  <c r="M7" i="51"/>
  <c r="M6" i="51"/>
  <c r="M5" i="51" a="1"/>
  <c r="M5" i="51" s="1"/>
  <c r="L172" i="51" l="1"/>
  <c r="L21" i="54"/>
  <c r="L15" i="54"/>
  <c r="L33" i="54"/>
  <c r="L46" i="54"/>
  <c r="L103" i="54"/>
  <c r="L170" i="54"/>
  <c r="L223" i="54"/>
  <c r="L173" i="51"/>
  <c r="L120" i="51"/>
  <c r="L170" i="51"/>
  <c r="L192" i="51"/>
  <c r="L19" i="54"/>
  <c r="L221" i="54"/>
  <c r="L241" i="54"/>
  <c r="L168" i="51"/>
  <c r="L188" i="51"/>
  <c r="L217" i="54"/>
  <c r="T5" i="51"/>
  <c r="L107" i="51"/>
  <c r="T127" i="51"/>
  <c r="O127" i="51"/>
  <c r="P5" i="51"/>
  <c r="L103" i="51"/>
  <c r="L116" i="51"/>
  <c r="S127" i="51"/>
  <c r="N127" i="51"/>
  <c r="R140" i="51"/>
  <c r="L147" i="51"/>
  <c r="L142" i="51"/>
  <c r="L174" i="51"/>
  <c r="L169" i="51"/>
  <c r="L191" i="51"/>
  <c r="L187" i="51"/>
  <c r="L34" i="54"/>
  <c r="L29" i="54"/>
  <c r="L44" i="54"/>
  <c r="U54" i="54"/>
  <c r="P54" i="54"/>
  <c r="P85" i="54"/>
  <c r="U90" i="54"/>
  <c r="P90" i="54"/>
  <c r="L98" i="54"/>
  <c r="L130" i="54"/>
  <c r="L126" i="54"/>
  <c r="L122" i="54"/>
  <c r="L152" i="54"/>
  <c r="L169" i="54"/>
  <c r="L206" i="54"/>
  <c r="L237" i="54"/>
  <c r="L190" i="51"/>
  <c r="L186" i="51"/>
  <c r="L48" i="54"/>
  <c r="L43" i="54"/>
  <c r="T54" i="54"/>
  <c r="N54" i="54"/>
  <c r="T85" i="54"/>
  <c r="O85" i="54"/>
  <c r="T90" i="54"/>
  <c r="N90" i="54"/>
  <c r="L156" i="54"/>
  <c r="L151" i="54"/>
  <c r="L166" i="54"/>
  <c r="L197" i="54"/>
  <c r="P127" i="51"/>
  <c r="L144" i="51"/>
  <c r="L161" i="51"/>
  <c r="L193" i="51"/>
  <c r="L189" i="51"/>
  <c r="L31" i="54"/>
  <c r="T40" i="54"/>
  <c r="O40" i="54"/>
  <c r="L47" i="54"/>
  <c r="L42" i="54"/>
  <c r="R54" i="54"/>
  <c r="M54" i="54"/>
  <c r="L80" i="54"/>
  <c r="S85" i="54"/>
  <c r="N85" i="54"/>
  <c r="R90" i="54"/>
  <c r="M90" i="54"/>
  <c r="P95" i="54"/>
  <c r="L102" i="54"/>
  <c r="L128" i="54"/>
  <c r="L155" i="54"/>
  <c r="L150" i="54"/>
  <c r="L165" i="54"/>
  <c r="T189" i="54"/>
  <c r="L193" i="54"/>
  <c r="L219" i="54"/>
  <c r="Y5" i="55" a="1"/>
  <c r="L240" i="54"/>
  <c r="L236" i="54"/>
  <c r="L239" i="54"/>
  <c r="L235" i="54"/>
  <c r="L242" i="54"/>
  <c r="L238" i="54"/>
  <c r="L222" i="54"/>
  <c r="L218" i="54"/>
  <c r="L224" i="54"/>
  <c r="L220" i="54"/>
  <c r="L209" i="54"/>
  <c r="L205" i="54"/>
  <c r="L208" i="54"/>
  <c r="L204" i="54"/>
  <c r="L211" i="54"/>
  <c r="L207" i="54"/>
  <c r="L196" i="54"/>
  <c r="L192" i="54"/>
  <c r="L195" i="54"/>
  <c r="L191" i="54"/>
  <c r="L198" i="54"/>
  <c r="L194" i="54"/>
  <c r="S189" i="54"/>
  <c r="O189" i="54"/>
  <c r="R189" i="54"/>
  <c r="N189" i="54"/>
  <c r="U189" i="54"/>
  <c r="Q189" i="54"/>
  <c r="L183" i="54"/>
  <c r="L179" i="54"/>
  <c r="L182" i="54"/>
  <c r="L178" i="54"/>
  <c r="L185" i="54"/>
  <c r="L181" i="54"/>
  <c r="S176" i="54"/>
  <c r="O176" i="54"/>
  <c r="R176" i="54"/>
  <c r="N176" i="54"/>
  <c r="U176" i="54"/>
  <c r="Q176" i="54"/>
  <c r="L168" i="54"/>
  <c r="L164" i="54"/>
  <c r="L171" i="54"/>
  <c r="L167" i="54"/>
  <c r="L157" i="54"/>
  <c r="L153" i="54"/>
  <c r="L101" i="54"/>
  <c r="L97" i="54"/>
  <c r="L104" i="54"/>
  <c r="L100" i="54"/>
  <c r="R95" i="54"/>
  <c r="N95" i="54"/>
  <c r="U95" i="54"/>
  <c r="Q95" i="54"/>
  <c r="S90" i="54"/>
  <c r="U85" i="54"/>
  <c r="Q85" i="54"/>
  <c r="L79" i="54"/>
  <c r="L75" i="54"/>
  <c r="L78" i="54"/>
  <c r="L74" i="54"/>
  <c r="L81" i="54"/>
  <c r="L77" i="54"/>
  <c r="S54" i="54"/>
  <c r="L49" i="54"/>
  <c r="L45" i="54"/>
  <c r="U40" i="54"/>
  <c r="Q40" i="54"/>
  <c r="L36" i="54"/>
  <c r="L32" i="54"/>
  <c r="S27" i="54"/>
  <c r="L20" i="54"/>
  <c r="S13" i="54"/>
  <c r="S5" i="54"/>
  <c r="O5" i="54"/>
  <c r="T5" i="54"/>
  <c r="P5" i="54"/>
  <c r="R5" i="54"/>
  <c r="N5" i="54"/>
  <c r="U5" i="54"/>
  <c r="Q5" i="54"/>
  <c r="L175" i="51"/>
  <c r="L171" i="51"/>
  <c r="L162" i="51"/>
  <c r="L158" i="51"/>
  <c r="L149" i="51"/>
  <c r="L145" i="51"/>
  <c r="L136" i="51"/>
  <c r="L132" i="51"/>
  <c r="U127" i="51"/>
  <c r="Q127" i="51"/>
  <c r="L119" i="51"/>
  <c r="L122" i="51"/>
  <c r="L118" i="51"/>
  <c r="L106" i="51"/>
  <c r="L102" i="51"/>
  <c r="L105" i="51"/>
  <c r="L101" i="51"/>
  <c r="L108" i="51"/>
  <c r="L104" i="51"/>
  <c r="L80" i="51"/>
  <c r="L76" i="51"/>
  <c r="L79" i="51"/>
  <c r="L75" i="51"/>
  <c r="L78" i="51"/>
  <c r="L74" i="51"/>
  <c r="L81" i="51"/>
  <c r="L77" i="51"/>
  <c r="P54" i="51"/>
  <c r="O54" i="51"/>
  <c r="R54" i="51"/>
  <c r="N54" i="51"/>
  <c r="T54" i="51"/>
  <c r="S54" i="51"/>
  <c r="U54" i="51"/>
  <c r="Q54" i="51"/>
  <c r="L48" i="51"/>
  <c r="L47" i="51"/>
  <c r="L46" i="51"/>
  <c r="L42" i="51"/>
  <c r="L44" i="51"/>
  <c r="L43" i="51"/>
  <c r="L49" i="51"/>
  <c r="L45" i="51"/>
  <c r="T40" i="51"/>
  <c r="O40" i="51"/>
  <c r="P40" i="51"/>
  <c r="S40" i="51"/>
  <c r="R40" i="51"/>
  <c r="N40" i="51"/>
  <c r="U40" i="51"/>
  <c r="Q40" i="51"/>
  <c r="L35" i="51"/>
  <c r="L31" i="51"/>
  <c r="L34" i="51"/>
  <c r="L30" i="51"/>
  <c r="L33" i="51"/>
  <c r="L29" i="51"/>
  <c r="L36" i="51"/>
  <c r="L32" i="51"/>
  <c r="T27" i="51"/>
  <c r="P27" i="51"/>
  <c r="S27" i="51"/>
  <c r="O27" i="51"/>
  <c r="R27" i="51"/>
  <c r="N27" i="51"/>
  <c r="U27" i="51"/>
  <c r="Q27" i="51"/>
  <c r="L19" i="51"/>
  <c r="L15" i="51"/>
  <c r="L22" i="51"/>
  <c r="L18" i="51"/>
  <c r="L14" i="51"/>
  <c r="L21" i="51"/>
  <c r="L17" i="51"/>
  <c r="L20" i="51"/>
  <c r="R13" i="51"/>
  <c r="N13" i="51"/>
  <c r="U13" i="51"/>
  <c r="Q13" i="51"/>
  <c r="M13" i="51"/>
  <c r="T13" i="51"/>
  <c r="P13" i="51"/>
  <c r="S13" i="51"/>
  <c r="S5" i="51"/>
  <c r="O5" i="51"/>
  <c r="R5" i="51"/>
  <c r="N5" i="51"/>
  <c r="U5" i="51"/>
  <c r="Q5" i="51"/>
  <c r="Z5" i="55" l="1"/>
  <c r="AC5" i="55"/>
  <c r="AE5" i="55"/>
  <c r="Y5" i="55"/>
  <c r="AA5" i="55"/>
  <c r="AF5" i="55"/>
  <c r="AB5" i="55"/>
  <c r="AD5" i="55"/>
  <c r="AG5" i="55"/>
  <c r="S80" i="51"/>
  <c r="T79" i="51"/>
  <c r="O78" i="51"/>
  <c r="M81" i="51"/>
  <c r="M80" i="51"/>
  <c r="O76" i="51"/>
  <c r="S73" i="51"/>
  <c r="T81" i="54"/>
  <c r="N79" i="54"/>
  <c r="T79" i="54"/>
  <c r="U81" i="54"/>
  <c r="M78" i="54"/>
  <c r="T78" i="54"/>
  <c r="M79" i="54"/>
  <c r="T73" i="54"/>
  <c r="Q75" i="54"/>
  <c r="P23" i="51"/>
  <c r="U23" i="54"/>
  <c r="R23" i="54"/>
  <c r="P23" i="54"/>
  <c r="U23" i="51"/>
  <c r="O23" i="51"/>
  <c r="R23" i="51"/>
  <c r="T23" i="51"/>
  <c r="S23" i="51"/>
  <c r="N23" i="54"/>
  <c r="Q23" i="54"/>
  <c r="Q23" i="51"/>
  <c r="O23" i="54"/>
  <c r="M23" i="54"/>
  <c r="M28" i="54" a="1"/>
  <c r="M23" i="51"/>
  <c r="M28" i="51" a="1"/>
  <c r="N23" i="51"/>
  <c r="S23" i="54"/>
  <c r="T23" i="54"/>
  <c r="J129" i="51"/>
  <c r="I129" i="51"/>
  <c r="H129" i="51"/>
  <c r="G129" i="51"/>
  <c r="F129" i="51"/>
  <c r="E129" i="51"/>
  <c r="D129" i="51"/>
  <c r="C129" i="51"/>
  <c r="B129" i="51"/>
  <c r="J128" i="51"/>
  <c r="I128" i="51"/>
  <c r="H128" i="51"/>
  <c r="G128" i="51"/>
  <c r="F128" i="51"/>
  <c r="E128" i="51"/>
  <c r="D128" i="51"/>
  <c r="C128" i="51"/>
  <c r="B128" i="51"/>
  <c r="J127" i="51"/>
  <c r="I127" i="51"/>
  <c r="H127" i="51"/>
  <c r="G127" i="51"/>
  <c r="F127" i="51"/>
  <c r="E127" i="51"/>
  <c r="D127" i="51"/>
  <c r="C127" i="51"/>
  <c r="B127" i="51"/>
  <c r="J126" i="51"/>
  <c r="I126" i="51"/>
  <c r="H126" i="51"/>
  <c r="G126" i="51"/>
  <c r="F126" i="51"/>
  <c r="E126" i="51"/>
  <c r="D126" i="51"/>
  <c r="C126" i="51"/>
  <c r="B126" i="51"/>
  <c r="J125" i="51"/>
  <c r="I125" i="51"/>
  <c r="H125" i="51"/>
  <c r="G125" i="51"/>
  <c r="F125" i="51"/>
  <c r="E125" i="51"/>
  <c r="D125" i="51"/>
  <c r="C125" i="51"/>
  <c r="B125" i="51"/>
  <c r="A104" i="51"/>
  <c r="A105" i="51" s="1"/>
  <c r="A106" i="51" s="1"/>
  <c r="A107" i="51" s="1"/>
  <c r="A108" i="51" s="1"/>
  <c r="A109" i="51" s="1"/>
  <c r="A110" i="51" s="1"/>
  <c r="A111" i="51" s="1"/>
  <c r="A112" i="51" s="1"/>
  <c r="A113" i="51" s="1"/>
  <c r="A114" i="51" s="1"/>
  <c r="A115" i="51" s="1"/>
  <c r="A116" i="51" s="1"/>
  <c r="A117" i="51" s="1"/>
  <c r="A118" i="51" s="1"/>
  <c r="A119" i="51" s="1"/>
  <c r="A120" i="51" s="1"/>
  <c r="A121" i="51" s="1"/>
  <c r="A122" i="51" s="1"/>
  <c r="A123" i="51" s="1"/>
  <c r="C8" i="47"/>
  <c r="B8" i="47"/>
  <c r="B13" i="47" s="1" a="1"/>
  <c r="B15" i="47" s="1"/>
  <c r="B7" i="47"/>
  <c r="R951" i="43"/>
  <c r="Q951" i="43"/>
  <c r="R938" i="43"/>
  <c r="Q938" i="43"/>
  <c r="R925" i="43"/>
  <c r="Q925" i="43"/>
  <c r="R912" i="43"/>
  <c r="Q912" i="43"/>
  <c r="R899" i="43"/>
  <c r="Q899" i="43"/>
  <c r="R886" i="43"/>
  <c r="Q886" i="43"/>
  <c r="R873" i="43"/>
  <c r="Q873" i="43"/>
  <c r="R860" i="43"/>
  <c r="Q860" i="43"/>
  <c r="R847" i="43"/>
  <c r="Q847" i="43"/>
  <c r="R834" i="43"/>
  <c r="Q834" i="43"/>
  <c r="R821" i="43"/>
  <c r="Q821" i="43"/>
  <c r="R808" i="43"/>
  <c r="Q808" i="43"/>
  <c r="R795" i="43"/>
  <c r="Q795" i="43"/>
  <c r="R782" i="43"/>
  <c r="Q782" i="43"/>
  <c r="R769" i="43"/>
  <c r="Q769" i="43"/>
  <c r="R756" i="43"/>
  <c r="Q756" i="43"/>
  <c r="R743" i="43"/>
  <c r="Q743" i="43"/>
  <c r="R730" i="43"/>
  <c r="Q730" i="43"/>
  <c r="R717" i="43"/>
  <c r="Q717" i="43"/>
  <c r="R704" i="43"/>
  <c r="Q704" i="43"/>
  <c r="R691" i="43"/>
  <c r="Q691" i="43"/>
  <c r="R678" i="43"/>
  <c r="Q678" i="43"/>
  <c r="R665" i="43"/>
  <c r="Q665" i="43"/>
  <c r="R652" i="43"/>
  <c r="Q652" i="43"/>
  <c r="R639" i="43"/>
  <c r="Q639" i="43"/>
  <c r="R626" i="43"/>
  <c r="Q626" i="43"/>
  <c r="R613" i="43"/>
  <c r="Q613" i="43"/>
  <c r="R600" i="43"/>
  <c r="Q600" i="43"/>
  <c r="R587" i="43"/>
  <c r="Q587" i="43"/>
  <c r="R574" i="43"/>
  <c r="Q574" i="43"/>
  <c r="R561" i="43"/>
  <c r="Q561" i="43"/>
  <c r="R548" i="43"/>
  <c r="Q548" i="43"/>
  <c r="R535" i="43"/>
  <c r="Q535" i="43"/>
  <c r="R522" i="43"/>
  <c r="Q522" i="43"/>
  <c r="R509" i="43"/>
  <c r="Q509" i="43"/>
  <c r="R496" i="43"/>
  <c r="Q496" i="43"/>
  <c r="R483" i="43"/>
  <c r="Q483" i="43"/>
  <c r="R470" i="43"/>
  <c r="Q470" i="43"/>
  <c r="R457" i="43"/>
  <c r="Q457" i="43"/>
  <c r="R444" i="43"/>
  <c r="Q444" i="43"/>
  <c r="R431" i="43"/>
  <c r="Q431" i="43"/>
  <c r="R418" i="43"/>
  <c r="Q418" i="43"/>
  <c r="R405" i="43"/>
  <c r="Q405" i="43"/>
  <c r="R392" i="43"/>
  <c r="Q392" i="43"/>
  <c r="R379" i="43"/>
  <c r="Q379" i="43"/>
  <c r="R366" i="43"/>
  <c r="Q366" i="43"/>
  <c r="R353" i="43"/>
  <c r="Q353" i="43"/>
  <c r="R340" i="43"/>
  <c r="Q340" i="43"/>
  <c r="R327" i="43"/>
  <c r="Q327" i="43"/>
  <c r="R314" i="43"/>
  <c r="Q314" i="43"/>
  <c r="R301" i="43"/>
  <c r="Q301" i="43"/>
  <c r="R288" i="43"/>
  <c r="Q288" i="43"/>
  <c r="R275" i="43"/>
  <c r="Q275" i="43"/>
  <c r="R262" i="43"/>
  <c r="Q262" i="43"/>
  <c r="R249" i="43"/>
  <c r="Q249" i="43"/>
  <c r="R236" i="43"/>
  <c r="Q236" i="43"/>
  <c r="R223" i="43"/>
  <c r="Q223" i="43"/>
  <c r="R210" i="43"/>
  <c r="Q210" i="43"/>
  <c r="R197" i="43"/>
  <c r="Q197" i="43"/>
  <c r="R184" i="43"/>
  <c r="Q184" i="43"/>
  <c r="R171" i="43"/>
  <c r="Q171" i="43"/>
  <c r="R158" i="43"/>
  <c r="Q158" i="43"/>
  <c r="R145" i="43"/>
  <c r="Q145" i="43"/>
  <c r="R132" i="43"/>
  <c r="Q132" i="43"/>
  <c r="R119" i="43"/>
  <c r="Q119" i="43"/>
  <c r="R106" i="43"/>
  <c r="Q106" i="43"/>
  <c r="R93" i="43"/>
  <c r="Q93" i="43"/>
  <c r="R80" i="43"/>
  <c r="Q80" i="43"/>
  <c r="R67" i="43"/>
  <c r="Q67" i="43"/>
  <c r="R54" i="43"/>
  <c r="Q54" i="43"/>
  <c r="R41" i="43"/>
  <c r="Q41" i="43"/>
  <c r="R28" i="43"/>
  <c r="Q28" i="43"/>
  <c r="R15" i="43"/>
  <c r="Q15" i="43"/>
  <c r="R951" i="42"/>
  <c r="Q951" i="42"/>
  <c r="R938" i="42"/>
  <c r="Q938" i="42"/>
  <c r="R925" i="42"/>
  <c r="Q925" i="42"/>
  <c r="R912" i="42"/>
  <c r="Q912" i="42"/>
  <c r="R899" i="42"/>
  <c r="Q899" i="42"/>
  <c r="R886" i="42"/>
  <c r="Q886" i="42"/>
  <c r="R873" i="42"/>
  <c r="Q873" i="42"/>
  <c r="R860" i="42"/>
  <c r="Q860" i="42"/>
  <c r="R847" i="42"/>
  <c r="Q847" i="42"/>
  <c r="R834" i="42"/>
  <c r="Q834" i="42"/>
  <c r="R821" i="42"/>
  <c r="Q821" i="42"/>
  <c r="R808" i="42"/>
  <c r="Q808" i="42"/>
  <c r="R795" i="42"/>
  <c r="Q795" i="42"/>
  <c r="R782" i="42"/>
  <c r="Q782" i="42"/>
  <c r="R769" i="42"/>
  <c r="Q769" i="42"/>
  <c r="R756" i="42"/>
  <c r="Q756" i="42"/>
  <c r="R743" i="42"/>
  <c r="Q743" i="42"/>
  <c r="R730" i="42"/>
  <c r="Q730" i="42"/>
  <c r="R717" i="42"/>
  <c r="Q717" i="42"/>
  <c r="R704" i="42"/>
  <c r="Q704" i="42"/>
  <c r="R691" i="42"/>
  <c r="Q691" i="42"/>
  <c r="R678" i="42"/>
  <c r="Q678" i="42"/>
  <c r="R665" i="42"/>
  <c r="Q665" i="42"/>
  <c r="R652" i="42"/>
  <c r="Q652" i="42"/>
  <c r="R639" i="42"/>
  <c r="Q639" i="42"/>
  <c r="R626" i="42"/>
  <c r="Q626" i="42"/>
  <c r="R613" i="42"/>
  <c r="Q613" i="42"/>
  <c r="R600" i="42"/>
  <c r="Q600" i="42"/>
  <c r="R587" i="42"/>
  <c r="Q587" i="42"/>
  <c r="R574" i="42"/>
  <c r="Q574" i="42"/>
  <c r="R561" i="42"/>
  <c r="Q561" i="42"/>
  <c r="R548" i="42"/>
  <c r="Q548" i="42"/>
  <c r="R535" i="42"/>
  <c r="Q535" i="42"/>
  <c r="R522" i="42"/>
  <c r="Q522" i="42"/>
  <c r="R509" i="42"/>
  <c r="Q509" i="42"/>
  <c r="R496" i="42"/>
  <c r="Q496" i="42"/>
  <c r="R483" i="42"/>
  <c r="Q483" i="42"/>
  <c r="R470" i="42"/>
  <c r="Q470" i="42"/>
  <c r="R457" i="42"/>
  <c r="Q457" i="42"/>
  <c r="R444" i="42"/>
  <c r="Q444" i="42"/>
  <c r="R431" i="42"/>
  <c r="Q431" i="42"/>
  <c r="R418" i="42"/>
  <c r="Q418" i="42"/>
  <c r="R405" i="42"/>
  <c r="Q405" i="42"/>
  <c r="R392" i="42"/>
  <c r="Q392" i="42"/>
  <c r="R379" i="42"/>
  <c r="Q379" i="42"/>
  <c r="R366" i="42"/>
  <c r="Q366" i="42"/>
  <c r="R353" i="42"/>
  <c r="Q353" i="42"/>
  <c r="R340" i="42"/>
  <c r="Q340" i="42"/>
  <c r="R327" i="42"/>
  <c r="Q327" i="42"/>
  <c r="R314" i="42"/>
  <c r="Q314" i="42"/>
  <c r="R301" i="42"/>
  <c r="Q301" i="42"/>
  <c r="R288" i="42"/>
  <c r="Q288" i="42"/>
  <c r="R275" i="42"/>
  <c r="Q275" i="42"/>
  <c r="R262" i="42"/>
  <c r="Q262" i="42"/>
  <c r="R249" i="42"/>
  <c r="Q249" i="42"/>
  <c r="R236" i="42"/>
  <c r="Q236" i="42"/>
  <c r="R223" i="42"/>
  <c r="Q223" i="42"/>
  <c r="R210" i="42"/>
  <c r="Q210" i="42"/>
  <c r="R197" i="42"/>
  <c r="Q197" i="42"/>
  <c r="R184" i="42"/>
  <c r="Q184" i="42"/>
  <c r="R171" i="42"/>
  <c r="Q171" i="42"/>
  <c r="R158" i="42"/>
  <c r="Q158" i="42"/>
  <c r="R145" i="42"/>
  <c r="Q145" i="42"/>
  <c r="R132" i="42"/>
  <c r="Q132" i="42"/>
  <c r="R119" i="42"/>
  <c r="Q119" i="42"/>
  <c r="R106" i="42"/>
  <c r="Q106" i="42"/>
  <c r="R93" i="42"/>
  <c r="Q93" i="42"/>
  <c r="R80" i="42"/>
  <c r="Q80" i="42"/>
  <c r="R67" i="42"/>
  <c r="Q67" i="42"/>
  <c r="R54" i="42"/>
  <c r="Q54" i="42"/>
  <c r="R41" i="42"/>
  <c r="Q41" i="42"/>
  <c r="R28" i="42"/>
  <c r="Q28" i="42"/>
  <c r="R15" i="42"/>
  <c r="Q15" i="42"/>
  <c r="BE42" i="40"/>
  <c r="BA42" i="40"/>
  <c r="AZ42" i="40" a="1"/>
  <c r="BH42" i="40" s="1"/>
  <c r="BY45" i="40"/>
  <c r="BW45" i="40"/>
  <c r="BX45" i="40" s="1"/>
  <c r="J43" i="40"/>
  <c r="K43" i="40" s="1"/>
  <c r="L43" i="40" s="1"/>
  <c r="C43" i="40"/>
  <c r="D43" i="40" s="1"/>
  <c r="E43" i="40" s="1"/>
  <c r="BY32" i="40"/>
  <c r="BW32" i="40"/>
  <c r="BX32" i="40" s="1"/>
  <c r="C30" i="40"/>
  <c r="D30" i="40" s="1"/>
  <c r="E30" i="40" s="1"/>
  <c r="F30" i="40" s="1"/>
  <c r="G30" i="40" s="1"/>
  <c r="H30" i="40" s="1"/>
  <c r="I30" i="40" s="1"/>
  <c r="J30" i="40" s="1"/>
  <c r="DQ28" i="40"/>
  <c r="DQ29" i="40" s="1"/>
  <c r="DQ30" i="40" s="1"/>
  <c r="DQ31" i="40" s="1"/>
  <c r="DQ32" i="40" s="1"/>
  <c r="DQ33" i="40" s="1"/>
  <c r="DQ34" i="40" s="1"/>
  <c r="DQ35" i="40" s="1"/>
  <c r="DQ36" i="40" s="1"/>
  <c r="DQ37" i="40" s="1"/>
  <c r="DQ38" i="40" s="1"/>
  <c r="DQ39" i="40" s="1"/>
  <c r="DQ40" i="40" s="1"/>
  <c r="DQ41" i="40" s="1"/>
  <c r="DQ42" i="40" s="1"/>
  <c r="DQ43" i="40" s="1"/>
  <c r="DQ44" i="40" s="1"/>
  <c r="DQ45" i="40" s="1"/>
  <c r="DQ46" i="40" s="1"/>
  <c r="DQ47" i="40" s="1"/>
  <c r="DQ48" i="40" s="1"/>
  <c r="DQ49" i="40" s="1"/>
  <c r="DQ50" i="40" s="1"/>
  <c r="DQ51" i="40" s="1"/>
  <c r="DQ52" i="40" s="1"/>
  <c r="DQ53" i="40" s="1"/>
  <c r="DQ54" i="40" s="1"/>
  <c r="DQ55" i="40" s="1"/>
  <c r="DQ56" i="40" s="1"/>
  <c r="DQ57" i="40" s="1"/>
  <c r="DQ58" i="40" s="1"/>
  <c r="DQ59" i="40" s="1"/>
  <c r="DQ60" i="40" s="1"/>
  <c r="DQ61" i="40" s="1"/>
  <c r="DQ62" i="40" s="1"/>
  <c r="DQ63" i="40" s="1"/>
  <c r="DQ64" i="40" s="1"/>
  <c r="DQ65" i="40" s="1"/>
  <c r="DQ66" i="40" s="1"/>
  <c r="DQ67" i="40" s="1"/>
  <c r="DQ68" i="40" s="1"/>
  <c r="DQ69" i="40" s="1"/>
  <c r="DQ70" i="40" s="1"/>
  <c r="DQ71" i="40" s="1"/>
  <c r="DQ72" i="40" s="1"/>
  <c r="DQ73" i="40" s="1"/>
  <c r="DQ74" i="40" s="1"/>
  <c r="DQ75" i="40" s="1"/>
  <c r="DQ76" i="40" s="1"/>
  <c r="DQ77" i="40" s="1"/>
  <c r="DQ78" i="40" s="1"/>
  <c r="DQ79" i="40" s="1"/>
  <c r="DQ80" i="40" s="1"/>
  <c r="DQ81" i="40" s="1"/>
  <c r="DQ82" i="40" s="1"/>
  <c r="DQ83" i="40" s="1"/>
  <c r="DQ84" i="40" s="1"/>
  <c r="DQ85" i="40" s="1"/>
  <c r="DQ86" i="40" s="1"/>
  <c r="DQ87" i="40" s="1"/>
  <c r="DQ88" i="40" s="1"/>
  <c r="DQ89" i="40" s="1"/>
  <c r="DQ90" i="40" s="1"/>
  <c r="DQ91" i="40" s="1"/>
  <c r="DQ92" i="40" s="1"/>
  <c r="DQ93" i="40" s="1"/>
  <c r="DQ94" i="40" s="1"/>
  <c r="DQ95" i="40" s="1"/>
  <c r="DQ96" i="40" s="1"/>
  <c r="DQ97" i="40" s="1"/>
  <c r="DQ98" i="40" s="1"/>
  <c r="DQ99" i="40" s="1"/>
  <c r="DQ100" i="40" s="1"/>
  <c r="DQ101" i="40" s="1"/>
  <c r="DQ102" i="40" s="1"/>
  <c r="DQ103" i="40" s="1"/>
  <c r="DQ104" i="40" s="1"/>
  <c r="DQ105" i="40" s="1"/>
  <c r="DQ106" i="40" s="1"/>
  <c r="DQ107" i="40" s="1"/>
  <c r="DQ108" i="40" s="1"/>
  <c r="DQ109" i="40" s="1"/>
  <c r="DQ110" i="40" s="1"/>
  <c r="DQ111" i="40" s="1"/>
  <c r="DQ112" i="40" s="1"/>
  <c r="DQ113" i="40" s="1"/>
  <c r="DQ114" i="40" s="1"/>
  <c r="DQ115" i="40" s="1"/>
  <c r="DQ116" i="40" s="1"/>
  <c r="DQ117" i="40" s="1"/>
  <c r="DQ118" i="40" s="1"/>
  <c r="DQ119" i="40" s="1"/>
  <c r="DQ120" i="40" s="1"/>
  <c r="DQ121" i="40" s="1"/>
  <c r="DQ122" i="40" s="1"/>
  <c r="DQ123" i="40" s="1"/>
  <c r="DQ124" i="40" s="1"/>
  <c r="DQ125" i="40" s="1"/>
  <c r="DQ126" i="40" s="1"/>
  <c r="DQ127" i="40" s="1"/>
  <c r="DQ128" i="40" s="1"/>
  <c r="DQ129" i="40" s="1"/>
  <c r="DQ130" i="40" s="1"/>
  <c r="DQ131" i="40" s="1"/>
  <c r="DQ132" i="40" s="1"/>
  <c r="DQ133" i="40" s="1"/>
  <c r="DQ134" i="40" s="1"/>
  <c r="DQ135" i="40" s="1"/>
  <c r="DQ136" i="40" s="1"/>
  <c r="DQ137" i="40" s="1"/>
  <c r="DQ138" i="40" s="1"/>
  <c r="DQ139" i="40" s="1"/>
  <c r="DQ140" i="40" s="1"/>
  <c r="DQ141" i="40" s="1"/>
  <c r="DQ142" i="40" s="1"/>
  <c r="DQ143" i="40" s="1"/>
  <c r="DQ144" i="40" s="1"/>
  <c r="DQ145" i="40" s="1"/>
  <c r="EJ27" i="40"/>
  <c r="EJ28" i="40" s="1"/>
  <c r="EJ29" i="40" s="1"/>
  <c r="DX27" i="40"/>
  <c r="DX28" i="40" s="1"/>
  <c r="DX29" i="40" s="1"/>
  <c r="DQ27" i="40"/>
  <c r="EL25" i="40"/>
  <c r="EM25" i="40" s="1"/>
  <c r="EN25" i="40" s="1"/>
  <c r="EE25" i="40"/>
  <c r="EF25" i="40" s="1"/>
  <c r="EG25" i="40" s="1"/>
  <c r="DZ25" i="40"/>
  <c r="EA25" i="40" s="1"/>
  <c r="EB25" i="40" s="1"/>
  <c r="DU25" i="40"/>
  <c r="DS25" i="40"/>
  <c r="DT25" i="40" s="1"/>
  <c r="DH25" i="40"/>
  <c r="DI25" i="40" s="1"/>
  <c r="DG25" i="40"/>
  <c r="CP25" i="40"/>
  <c r="CQ25" i="40" s="1"/>
  <c r="CO25" i="40"/>
  <c r="CY20" i="40"/>
  <c r="CY21" i="40" s="1"/>
  <c r="CY22" i="40" s="1"/>
  <c r="CY23" i="40" s="1"/>
  <c r="CY24" i="40" s="1"/>
  <c r="CY25" i="40" s="1"/>
  <c r="CY26" i="40" s="1"/>
  <c r="CY27" i="40" s="1"/>
  <c r="CY28" i="40" s="1"/>
  <c r="CY29" i="40" s="1"/>
  <c r="CY30" i="40" s="1"/>
  <c r="CY31" i="40" s="1"/>
  <c r="CY32" i="40" s="1"/>
  <c r="CY33" i="40" s="1"/>
  <c r="CY34" i="40" s="1"/>
  <c r="CY35" i="40" s="1"/>
  <c r="CY36" i="40" s="1"/>
  <c r="CY37" i="40" s="1"/>
  <c r="CY38" i="40" s="1"/>
  <c r="CY39" i="40" s="1"/>
  <c r="CY40" i="40" s="1"/>
  <c r="CY41" i="40" s="1"/>
  <c r="CY42" i="40" s="1"/>
  <c r="CY43" i="40" s="1"/>
  <c r="CY44" i="40" s="1"/>
  <c r="CY45" i="40" s="1"/>
  <c r="CY46" i="40" s="1"/>
  <c r="CY47" i="40" s="1"/>
  <c r="CY48" i="40" s="1"/>
  <c r="CY49" i="40" s="1"/>
  <c r="CY50" i="40" s="1"/>
  <c r="CY51" i="40" s="1"/>
  <c r="CY52" i="40" s="1"/>
  <c r="CY53" i="40" s="1"/>
  <c r="CY54" i="40" s="1"/>
  <c r="CY55" i="40" s="1"/>
  <c r="CY56" i="40" s="1"/>
  <c r="CY57" i="40" s="1"/>
  <c r="CY58" i="40" s="1"/>
  <c r="CY59" i="40" s="1"/>
  <c r="CY60" i="40" s="1"/>
  <c r="CY61" i="40" s="1"/>
  <c r="CY62" i="40" s="1"/>
  <c r="CY63" i="40" s="1"/>
  <c r="CY64" i="40" s="1"/>
  <c r="CY65" i="40" s="1"/>
  <c r="CY66" i="40" s="1"/>
  <c r="CY67" i="40" s="1"/>
  <c r="CY68" i="40" s="1"/>
  <c r="CY69" i="40" s="1"/>
  <c r="CY70" i="40" s="1"/>
  <c r="CY71" i="40" s="1"/>
  <c r="CY72" i="40" s="1"/>
  <c r="CY73" i="40" s="1"/>
  <c r="CY74" i="40" s="1"/>
  <c r="CY75" i="40" s="1"/>
  <c r="CY76" i="40" s="1"/>
  <c r="CY77" i="40" s="1"/>
  <c r="CY78" i="40" s="1"/>
  <c r="CY79" i="40" s="1"/>
  <c r="CY80" i="40" s="1"/>
  <c r="CY81" i="40" s="1"/>
  <c r="CY82" i="40" s="1"/>
  <c r="CY83" i="40" s="1"/>
  <c r="CY84" i="40" s="1"/>
  <c r="CY85" i="40" s="1"/>
  <c r="CY86" i="40" s="1"/>
  <c r="CY87" i="40" s="1"/>
  <c r="CY88" i="40" s="1"/>
  <c r="CY89" i="40" s="1"/>
  <c r="CY90" i="40" s="1"/>
  <c r="CY91" i="40" s="1"/>
  <c r="CY92" i="40" s="1"/>
  <c r="CY93" i="40" s="1"/>
  <c r="CY94" i="40" s="1"/>
  <c r="CY95" i="40" s="1"/>
  <c r="CY96" i="40" s="1"/>
  <c r="CY97" i="40" s="1"/>
  <c r="CY98" i="40" s="1"/>
  <c r="CY99" i="40" s="1"/>
  <c r="CY100" i="40" s="1"/>
  <c r="CY101" i="40" s="1"/>
  <c r="CY102" i="40" s="1"/>
  <c r="CY103" i="40" s="1"/>
  <c r="CY104" i="40" s="1"/>
  <c r="CY105" i="40" s="1"/>
  <c r="CY106" i="40" s="1"/>
  <c r="CY107" i="40" s="1"/>
  <c r="CY108" i="40" s="1"/>
  <c r="CY109" i="40" s="1"/>
  <c r="CY110" i="40" s="1"/>
  <c r="CY111" i="40" s="1"/>
  <c r="CY112" i="40" s="1"/>
  <c r="CY113" i="40" s="1"/>
  <c r="CY114" i="40" s="1"/>
  <c r="CY115" i="40" s="1"/>
  <c r="CY116" i="40" s="1"/>
  <c r="CY117" i="40" s="1"/>
  <c r="CY118" i="40" s="1"/>
  <c r="CY119" i="40" s="1"/>
  <c r="CY120" i="40" s="1"/>
  <c r="CY121" i="40" s="1"/>
  <c r="CY122" i="40" s="1"/>
  <c r="CY123" i="40" s="1"/>
  <c r="CY124" i="40" s="1"/>
  <c r="CY125" i="40" s="1"/>
  <c r="CY126" i="40" s="1"/>
  <c r="CY127" i="40" s="1"/>
  <c r="CY128" i="40" s="1"/>
  <c r="CY129" i="40" s="1"/>
  <c r="CY130" i="40" s="1"/>
  <c r="CY131" i="40" s="1"/>
  <c r="CY132" i="40" s="1"/>
  <c r="CY133" i="40" s="1"/>
  <c r="CY134" i="40" s="1"/>
  <c r="CY135" i="40" s="1"/>
  <c r="CY136" i="40" s="1"/>
  <c r="CY137" i="40" s="1"/>
  <c r="CY138" i="40" s="1"/>
  <c r="CG20" i="40"/>
  <c r="CG21" i="40" s="1"/>
  <c r="CG22" i="40" s="1"/>
  <c r="CG23" i="40" s="1"/>
  <c r="CG24" i="40" s="1"/>
  <c r="CG25" i="40" s="1"/>
  <c r="CG26" i="40" s="1"/>
  <c r="CG27" i="40" s="1"/>
  <c r="CG28" i="40" s="1"/>
  <c r="CG29" i="40" s="1"/>
  <c r="CG30" i="40" s="1"/>
  <c r="CG31" i="40" s="1"/>
  <c r="CG32" i="40" s="1"/>
  <c r="CG33" i="40" s="1"/>
  <c r="CG34" i="40" s="1"/>
  <c r="CG35" i="40" s="1"/>
  <c r="CG36" i="40" s="1"/>
  <c r="CG37" i="40" s="1"/>
  <c r="CG38" i="40" s="1"/>
  <c r="CG39" i="40" s="1"/>
  <c r="CG40" i="40" s="1"/>
  <c r="CG41" i="40" s="1"/>
  <c r="CG42" i="40" s="1"/>
  <c r="CG43" i="40" s="1"/>
  <c r="CG44" i="40" s="1"/>
  <c r="CG45" i="40" s="1"/>
  <c r="CG46" i="40" s="1"/>
  <c r="CG47" i="40" s="1"/>
  <c r="CG48" i="40" s="1"/>
  <c r="CG49" i="40" s="1"/>
  <c r="CG50" i="40" s="1"/>
  <c r="CG51" i="40" s="1"/>
  <c r="CG52" i="40" s="1"/>
  <c r="CG53" i="40" s="1"/>
  <c r="CG54" i="40" s="1"/>
  <c r="CG55" i="40" s="1"/>
  <c r="CG56" i="40" s="1"/>
  <c r="CG57" i="40" s="1"/>
  <c r="CG58" i="40" s="1"/>
  <c r="CG59" i="40" s="1"/>
  <c r="CG60" i="40" s="1"/>
  <c r="CG61" i="40" s="1"/>
  <c r="CG62" i="40" s="1"/>
  <c r="CG63" i="40" s="1"/>
  <c r="CG64" i="40" s="1"/>
  <c r="CG65" i="40" s="1"/>
  <c r="CG66" i="40" s="1"/>
  <c r="CG67" i="40" s="1"/>
  <c r="CG68" i="40" s="1"/>
  <c r="CG69" i="40" s="1"/>
  <c r="CG70" i="40" s="1"/>
  <c r="CG71" i="40" s="1"/>
  <c r="CG72" i="40" s="1"/>
  <c r="CG73" i="40" s="1"/>
  <c r="CG74" i="40" s="1"/>
  <c r="CG75" i="40" s="1"/>
  <c r="CG76" i="40" s="1"/>
  <c r="CG77" i="40" s="1"/>
  <c r="CG78" i="40" s="1"/>
  <c r="CG79" i="40" s="1"/>
  <c r="CG80" i="40" s="1"/>
  <c r="CG81" i="40" s="1"/>
  <c r="CG82" i="40" s="1"/>
  <c r="CG83" i="40" s="1"/>
  <c r="CG84" i="40" s="1"/>
  <c r="CG85" i="40" s="1"/>
  <c r="CG86" i="40" s="1"/>
  <c r="CG87" i="40" s="1"/>
  <c r="CG88" i="40" s="1"/>
  <c r="CG89" i="40" s="1"/>
  <c r="CG90" i="40" s="1"/>
  <c r="CG91" i="40" s="1"/>
  <c r="CG92" i="40" s="1"/>
  <c r="CG93" i="40" s="1"/>
  <c r="CG94" i="40" s="1"/>
  <c r="CG95" i="40" s="1"/>
  <c r="CG96" i="40" s="1"/>
  <c r="CG97" i="40" s="1"/>
  <c r="CG98" i="40" s="1"/>
  <c r="CG99" i="40" s="1"/>
  <c r="CG100" i="40" s="1"/>
  <c r="CG101" i="40" s="1"/>
  <c r="CG102" i="40" s="1"/>
  <c r="CG103" i="40" s="1"/>
  <c r="CG104" i="40" s="1"/>
  <c r="CG105" i="40" s="1"/>
  <c r="CG106" i="40" s="1"/>
  <c r="CG107" i="40" s="1"/>
  <c r="CG108" i="40" s="1"/>
  <c r="CG109" i="40" s="1"/>
  <c r="CG110" i="40" s="1"/>
  <c r="CG111" i="40" s="1"/>
  <c r="CG112" i="40" s="1"/>
  <c r="CG113" i="40" s="1"/>
  <c r="CG114" i="40" s="1"/>
  <c r="CG115" i="40" s="1"/>
  <c r="CG116" i="40" s="1"/>
  <c r="CG117" i="40" s="1"/>
  <c r="CG118" i="40" s="1"/>
  <c r="CG119" i="40" s="1"/>
  <c r="CG120" i="40" s="1"/>
  <c r="CG121" i="40" s="1"/>
  <c r="CG122" i="40" s="1"/>
  <c r="CG123" i="40" s="1"/>
  <c r="CG124" i="40" s="1"/>
  <c r="CG125" i="40" s="1"/>
  <c r="CG126" i="40" s="1"/>
  <c r="CG127" i="40" s="1"/>
  <c r="CG128" i="40" s="1"/>
  <c r="CG129" i="40" s="1"/>
  <c r="CG130" i="40" s="1"/>
  <c r="CG131" i="40" s="1"/>
  <c r="CG132" i="40" s="1"/>
  <c r="CG133" i="40" s="1"/>
  <c r="CG134" i="40" s="1"/>
  <c r="CG135" i="40" s="1"/>
  <c r="CG136" i="40" s="1"/>
  <c r="CG137" i="40" s="1"/>
  <c r="CG138" i="40" s="1"/>
  <c r="DA18" i="40"/>
  <c r="DB18" i="40" s="1"/>
  <c r="DC18" i="40" s="1"/>
  <c r="CI18" i="40"/>
  <c r="CJ18" i="40" s="1"/>
  <c r="CK18" i="40" s="1"/>
  <c r="BW18" i="40"/>
  <c r="BX18" i="40" s="1"/>
  <c r="BY18" i="40" s="1"/>
  <c r="BX5" i="40"/>
  <c r="BY5" i="40" s="1"/>
  <c r="BW5" i="40"/>
  <c r="BF42" i="40" l="1"/>
  <c r="AK5" i="55" a="1"/>
  <c r="BB42" i="40"/>
  <c r="R75" i="54"/>
  <c r="U80" i="54"/>
  <c r="N80" i="54"/>
  <c r="S73" i="54"/>
  <c r="U77" i="54"/>
  <c r="S75" i="54"/>
  <c r="O74" i="54"/>
  <c r="S81" i="54"/>
  <c r="O79" i="51"/>
  <c r="O81" i="51"/>
  <c r="N77" i="51"/>
  <c r="O73" i="51"/>
  <c r="N75" i="51"/>
  <c r="N78" i="51"/>
  <c r="N75" i="54"/>
  <c r="N74" i="54"/>
  <c r="N81" i="54"/>
  <c r="U76" i="54"/>
  <c r="O77" i="51"/>
  <c r="Q78" i="54"/>
  <c r="T74" i="54"/>
  <c r="Q73" i="54"/>
  <c r="Q76" i="54"/>
  <c r="T76" i="54"/>
  <c r="T75" i="54"/>
  <c r="U77" i="51"/>
  <c r="Q76" i="51"/>
  <c r="Q77" i="51"/>
  <c r="Q78" i="51"/>
  <c r="P73" i="54"/>
  <c r="S77" i="54"/>
  <c r="S76" i="54"/>
  <c r="U74" i="54"/>
  <c r="N77" i="54"/>
  <c r="N76" i="54"/>
  <c r="S74" i="54"/>
  <c r="N73" i="54"/>
  <c r="U73" i="54"/>
  <c r="U79" i="54"/>
  <c r="O74" i="51"/>
  <c r="N81" i="51"/>
  <c r="O80" i="51"/>
  <c r="R73" i="54"/>
  <c r="R77" i="54"/>
  <c r="R74" i="54"/>
  <c r="T77" i="51"/>
  <c r="M76" i="51"/>
  <c r="T78" i="51"/>
  <c r="M74" i="51"/>
  <c r="R76" i="54"/>
  <c r="R79" i="54"/>
  <c r="T81" i="51"/>
  <c r="M77" i="51"/>
  <c r="T74" i="51"/>
  <c r="R81" i="54"/>
  <c r="R80" i="54"/>
  <c r="M78" i="51"/>
  <c r="T80" i="51"/>
  <c r="T75" i="51"/>
  <c r="M79" i="51"/>
  <c r="T73" i="51"/>
  <c r="T76" i="51"/>
  <c r="M73" i="51"/>
  <c r="X6" i="55" a="1"/>
  <c r="M28" i="54"/>
  <c r="T36" i="54"/>
  <c r="M35" i="54"/>
  <c r="O33" i="54"/>
  <c r="Q31" i="54"/>
  <c r="S29" i="54"/>
  <c r="S36" i="54"/>
  <c r="U34" i="54"/>
  <c r="N33" i="54"/>
  <c r="P31" i="54"/>
  <c r="R29" i="54"/>
  <c r="R36" i="54"/>
  <c r="T34" i="54"/>
  <c r="M33" i="54"/>
  <c r="O31" i="54"/>
  <c r="Q29" i="54"/>
  <c r="U36" i="54"/>
  <c r="N35" i="54"/>
  <c r="P33" i="54"/>
  <c r="R31" i="54"/>
  <c r="T29" i="54"/>
  <c r="P36" i="54"/>
  <c r="R34" i="54"/>
  <c r="T32" i="54"/>
  <c r="M31" i="54"/>
  <c r="O29" i="54"/>
  <c r="O36" i="54"/>
  <c r="Q34" i="54"/>
  <c r="S32" i="54"/>
  <c r="U30" i="54"/>
  <c r="N29" i="54"/>
  <c r="N36" i="54"/>
  <c r="P34" i="54"/>
  <c r="R32" i="54"/>
  <c r="T30" i="54"/>
  <c r="M29" i="54"/>
  <c r="Q36" i="54"/>
  <c r="S34" i="54"/>
  <c r="U32" i="54"/>
  <c r="N31" i="54"/>
  <c r="P29" i="54"/>
  <c r="N34" i="54"/>
  <c r="R30" i="54"/>
  <c r="T35" i="54"/>
  <c r="O32" i="54"/>
  <c r="S28" i="54"/>
  <c r="U33" i="54"/>
  <c r="P30" i="54"/>
  <c r="M36" i="54"/>
  <c r="Q32" i="54"/>
  <c r="U28" i="54"/>
  <c r="S33" i="54"/>
  <c r="N30" i="54"/>
  <c r="P35" i="54"/>
  <c r="T31" i="54"/>
  <c r="O28" i="54"/>
  <c r="Q33" i="54"/>
  <c r="U29" i="54"/>
  <c r="R35" i="54"/>
  <c r="M32" i="54"/>
  <c r="Q28" i="54"/>
  <c r="U35" i="54"/>
  <c r="P32" i="54"/>
  <c r="T28" i="54"/>
  <c r="M34" i="54"/>
  <c r="Q30" i="54"/>
  <c r="S35" i="54"/>
  <c r="N32" i="54"/>
  <c r="R28" i="54"/>
  <c r="O34" i="54"/>
  <c r="S30" i="54"/>
  <c r="Q35" i="54"/>
  <c r="U31" i="54"/>
  <c r="P28" i="54"/>
  <c r="R33" i="54"/>
  <c r="M30" i="54"/>
  <c r="O35" i="54"/>
  <c r="S31" i="54"/>
  <c r="N28" i="54"/>
  <c r="T33" i="54"/>
  <c r="O30" i="54"/>
  <c r="P75" i="54"/>
  <c r="P81" i="54"/>
  <c r="M74" i="54"/>
  <c r="M75" i="54"/>
  <c r="M81" i="54"/>
  <c r="S75" i="51"/>
  <c r="P74" i="51"/>
  <c r="U73" i="51"/>
  <c r="R73" i="51"/>
  <c r="S77" i="51"/>
  <c r="U74" i="51"/>
  <c r="Q74" i="51"/>
  <c r="R78" i="51"/>
  <c r="P73" i="51"/>
  <c r="M28" i="51"/>
  <c r="T36" i="51"/>
  <c r="S33" i="51"/>
  <c r="R30" i="51"/>
  <c r="T35" i="51"/>
  <c r="S32" i="51"/>
  <c r="R29" i="51"/>
  <c r="S35" i="51"/>
  <c r="U33" i="51"/>
  <c r="N32" i="51"/>
  <c r="P30" i="51"/>
  <c r="R28" i="51"/>
  <c r="N34" i="51"/>
  <c r="N30" i="51"/>
  <c r="P35" i="51"/>
  <c r="P31" i="51"/>
  <c r="U36" i="51"/>
  <c r="N35" i="51"/>
  <c r="P33" i="51"/>
  <c r="R31" i="51"/>
  <c r="T29" i="51"/>
  <c r="U35" i="51"/>
  <c r="T32" i="51"/>
  <c r="S29" i="51"/>
  <c r="U34" i="51"/>
  <c r="T31" i="51"/>
  <c r="S28" i="51"/>
  <c r="O35" i="51"/>
  <c r="Q33" i="51"/>
  <c r="S31" i="51"/>
  <c r="U29" i="51"/>
  <c r="N28" i="51"/>
  <c r="O33" i="51"/>
  <c r="O29" i="51"/>
  <c r="M34" i="51"/>
  <c r="M30" i="51"/>
  <c r="Q36" i="51"/>
  <c r="S34" i="51"/>
  <c r="U32" i="51"/>
  <c r="N31" i="51"/>
  <c r="P29" i="51"/>
  <c r="M31" i="51"/>
  <c r="R33" i="51"/>
  <c r="N36" i="51"/>
  <c r="R32" i="51"/>
  <c r="M29" i="51"/>
  <c r="Q31" i="51"/>
  <c r="O32" i="51"/>
  <c r="R35" i="51"/>
  <c r="M32" i="51"/>
  <c r="Q28" i="51"/>
  <c r="M33" i="51"/>
  <c r="N33" i="51"/>
  <c r="Q32" i="51"/>
  <c r="Q35" i="51"/>
  <c r="T28" i="51"/>
  <c r="U30" i="51"/>
  <c r="T34" i="51"/>
  <c r="O31" i="51"/>
  <c r="P36" i="51"/>
  <c r="P28" i="51"/>
  <c r="N29" i="51"/>
  <c r="O34" i="51"/>
  <c r="S30" i="51"/>
  <c r="R34" i="51"/>
  <c r="S36" i="51"/>
  <c r="Q30" i="51"/>
  <c r="P34" i="51"/>
  <c r="T30" i="51"/>
  <c r="M35" i="51"/>
  <c r="O36" i="51"/>
  <c r="O28" i="51"/>
  <c r="T33" i="51"/>
  <c r="O30" i="51"/>
  <c r="U31" i="51"/>
  <c r="Q34" i="51"/>
  <c r="R36" i="51"/>
  <c r="Q29" i="51"/>
  <c r="P32" i="51"/>
  <c r="M36" i="51"/>
  <c r="U28" i="51"/>
  <c r="V23" i="54"/>
  <c r="O81" i="54"/>
  <c r="S78" i="54"/>
  <c r="Q80" i="54"/>
  <c r="T80" i="54"/>
  <c r="Q79" i="54"/>
  <c r="Q81" i="54"/>
  <c r="P74" i="54"/>
  <c r="M80" i="54"/>
  <c r="P80" i="54"/>
  <c r="O73" i="54"/>
  <c r="O79" i="54"/>
  <c r="T77" i="54"/>
  <c r="U78" i="54"/>
  <c r="N78" i="54"/>
  <c r="R77" i="51"/>
  <c r="Q79" i="51"/>
  <c r="P75" i="51"/>
  <c r="S79" i="51"/>
  <c r="N74" i="51"/>
  <c r="O75" i="51"/>
  <c r="U80" i="51"/>
  <c r="P79" i="51"/>
  <c r="N80" i="51"/>
  <c r="S78" i="51"/>
  <c r="S81" i="51"/>
  <c r="R74" i="51"/>
  <c r="P77" i="51"/>
  <c r="P80" i="51"/>
  <c r="R76" i="51"/>
  <c r="M73" i="54"/>
  <c r="P79" i="54"/>
  <c r="R75" i="51"/>
  <c r="R81" i="51"/>
  <c r="U81" i="51"/>
  <c r="Q80" i="51"/>
  <c r="P76" i="51"/>
  <c r="V23" i="51"/>
  <c r="O75" i="54"/>
  <c r="P77" i="54"/>
  <c r="P78" i="54"/>
  <c r="O77" i="54"/>
  <c r="M77" i="54"/>
  <c r="U75" i="54"/>
  <c r="S79" i="54"/>
  <c r="O78" i="54"/>
  <c r="O80" i="54"/>
  <c r="R78" i="54"/>
  <c r="S80" i="54"/>
  <c r="Q77" i="54"/>
  <c r="O76" i="54"/>
  <c r="M76" i="54"/>
  <c r="Q74" i="54"/>
  <c r="P76" i="54"/>
  <c r="N73" i="51"/>
  <c r="P81" i="51"/>
  <c r="Q81" i="51"/>
  <c r="U75" i="51"/>
  <c r="R79" i="51"/>
  <c r="Q75" i="51"/>
  <c r="N76" i="51"/>
  <c r="S74" i="51"/>
  <c r="R80" i="51"/>
  <c r="Q73" i="51"/>
  <c r="N79" i="51"/>
  <c r="M86" i="51" a="1"/>
  <c r="M75" i="51"/>
  <c r="S76" i="51"/>
  <c r="P78" i="51"/>
  <c r="U78" i="51"/>
  <c r="U76" i="51"/>
  <c r="U79" i="51"/>
  <c r="B14" i="47"/>
  <c r="C15" i="47"/>
  <c r="B13" i="47"/>
  <c r="C14" i="47"/>
  <c r="D15" i="47"/>
  <c r="C13" i="47"/>
  <c r="D14" i="47"/>
  <c r="D13" i="47"/>
  <c r="L6" i="41"/>
  <c r="BC42" i="40"/>
  <c r="BG42" i="40"/>
  <c r="AZ42" i="40"/>
  <c r="BD42" i="40"/>
  <c r="J129" i="39"/>
  <c r="I129" i="39"/>
  <c r="H129" i="39"/>
  <c r="G129" i="39"/>
  <c r="F129" i="39"/>
  <c r="E129" i="39"/>
  <c r="D129" i="39"/>
  <c r="C129" i="39"/>
  <c r="B129" i="39"/>
  <c r="J128" i="39"/>
  <c r="I128" i="39"/>
  <c r="H128" i="39"/>
  <c r="G128" i="39"/>
  <c r="F128" i="39"/>
  <c r="E128" i="39"/>
  <c r="D128" i="39"/>
  <c r="C128" i="39"/>
  <c r="B128" i="39"/>
  <c r="J127" i="39"/>
  <c r="I127" i="39"/>
  <c r="H127" i="39"/>
  <c r="G127" i="39"/>
  <c r="F127" i="39"/>
  <c r="E127" i="39"/>
  <c r="D127" i="39"/>
  <c r="C127" i="39"/>
  <c r="B127" i="39"/>
  <c r="J126" i="39"/>
  <c r="AF58" i="39" s="1"/>
  <c r="I126" i="39"/>
  <c r="H126" i="39"/>
  <c r="G126" i="39"/>
  <c r="F126" i="39"/>
  <c r="E126" i="39"/>
  <c r="D126" i="39"/>
  <c r="C126" i="39"/>
  <c r="B126" i="39"/>
  <c r="J125" i="39"/>
  <c r="I125" i="39"/>
  <c r="H125" i="39"/>
  <c r="G125" i="39"/>
  <c r="F125" i="39"/>
  <c r="E125" i="39"/>
  <c r="D125" i="39"/>
  <c r="C125" i="39"/>
  <c r="B125" i="39"/>
  <c r="AD121" i="39"/>
  <c r="A104" i="39"/>
  <c r="AS61" i="39" a="1"/>
  <c r="W5" i="39"/>
  <c r="W6" i="39" s="1"/>
  <c r="W7" i="39" s="1"/>
  <c r="W8" i="39" s="1"/>
  <c r="W9" i="39" s="1"/>
  <c r="W10" i="39" s="1"/>
  <c r="W11" i="39" s="1"/>
  <c r="W12" i="39" s="1"/>
  <c r="W13" i="39" s="1"/>
  <c r="W14" i="39" s="1"/>
  <c r="W15" i="39" s="1"/>
  <c r="W16" i="39" s="1"/>
  <c r="W17" i="39" s="1"/>
  <c r="W18" i="39" s="1"/>
  <c r="W19" i="39" s="1"/>
  <c r="W20" i="39" s="1"/>
  <c r="W21" i="39" s="1"/>
  <c r="W22" i="39" s="1"/>
  <c r="W23" i="39" s="1"/>
  <c r="W24" i="39" s="1"/>
  <c r="W25" i="39" s="1"/>
  <c r="W26" i="39" s="1"/>
  <c r="W27" i="39" s="1"/>
  <c r="W28" i="39" s="1"/>
  <c r="W29" i="39" s="1"/>
  <c r="W30" i="39" s="1"/>
  <c r="W31" i="39" s="1"/>
  <c r="W32" i="39" s="1"/>
  <c r="W33" i="39" s="1"/>
  <c r="W34" i="39" s="1"/>
  <c r="W35" i="39" s="1"/>
  <c r="W36" i="39" s="1"/>
  <c r="W37" i="39" s="1"/>
  <c r="W38" i="39" s="1"/>
  <c r="W39" i="39" s="1"/>
  <c r="W40" i="39" s="1"/>
  <c r="W41" i="39" s="1"/>
  <c r="W42" i="39" s="1"/>
  <c r="W43" i="39" s="1"/>
  <c r="W44" i="39" s="1"/>
  <c r="W45" i="39" s="1"/>
  <c r="W46" i="39" s="1"/>
  <c r="W47" i="39" s="1"/>
  <c r="W48" i="39" s="1"/>
  <c r="W49" i="39" s="1"/>
  <c r="W50" i="39" s="1"/>
  <c r="W51" i="39" s="1"/>
  <c r="W52" i="39" s="1"/>
  <c r="W53" i="39" s="1"/>
  <c r="W54" i="39" s="1"/>
  <c r="W55" i="39" s="1"/>
  <c r="W56" i="39" s="1"/>
  <c r="W57" i="39" s="1"/>
  <c r="W58" i="39" s="1"/>
  <c r="W59" i="39" s="1"/>
  <c r="W60" i="39" s="1"/>
  <c r="W61" i="39" s="1"/>
  <c r="W62" i="39" s="1"/>
  <c r="W63" i="39" s="1"/>
  <c r="W64" i="39" s="1"/>
  <c r="W65" i="39" s="1"/>
  <c r="W66" i="39" s="1"/>
  <c r="W67" i="39" s="1"/>
  <c r="W68" i="39" s="1"/>
  <c r="W69" i="39" s="1"/>
  <c r="W70" i="39" s="1"/>
  <c r="W71" i="39" s="1"/>
  <c r="W72" i="39" s="1"/>
  <c r="W73" i="39" s="1"/>
  <c r="W74" i="39" s="1"/>
  <c r="W75" i="39" s="1"/>
  <c r="W76" i="39" s="1"/>
  <c r="W77" i="39" s="1"/>
  <c r="W78" i="39" s="1"/>
  <c r="W79" i="39" s="1"/>
  <c r="W80" i="39" s="1"/>
  <c r="W81" i="39" s="1"/>
  <c r="W82" i="39" s="1"/>
  <c r="W83" i="39" s="1"/>
  <c r="W84" i="39" s="1"/>
  <c r="W85" i="39" s="1"/>
  <c r="W86" i="39" s="1"/>
  <c r="W87" i="39" s="1"/>
  <c r="W88" i="39" s="1"/>
  <c r="W89" i="39" s="1"/>
  <c r="W90" i="39" s="1"/>
  <c r="W91" i="39" s="1"/>
  <c r="W92" i="39" s="1"/>
  <c r="W93" i="39" s="1"/>
  <c r="W94" i="39" s="1"/>
  <c r="W95" i="39" s="1"/>
  <c r="W96" i="39" s="1"/>
  <c r="W97" i="39" s="1"/>
  <c r="W98" i="39" s="1"/>
  <c r="W99" i="39" s="1"/>
  <c r="W100" i="39" s="1"/>
  <c r="W101" i="39" s="1"/>
  <c r="W102" i="39" s="1"/>
  <c r="W103" i="39" s="1"/>
  <c r="W104" i="39" s="1"/>
  <c r="W105" i="39" s="1"/>
  <c r="W106" i="39" s="1"/>
  <c r="W107" i="39" s="1"/>
  <c r="W108" i="39" s="1"/>
  <c r="W109" i="39" s="1"/>
  <c r="W110" i="39" s="1"/>
  <c r="W111" i="39" s="1"/>
  <c r="W112" i="39" s="1"/>
  <c r="W113" i="39" s="1"/>
  <c r="W114" i="39" s="1"/>
  <c r="W115" i="39" s="1"/>
  <c r="W116" i="39" s="1"/>
  <c r="W117" i="39" s="1"/>
  <c r="W118" i="39" s="1"/>
  <c r="W119" i="39" s="1"/>
  <c r="W120" i="39" s="1"/>
  <c r="W121" i="39" s="1"/>
  <c r="W122" i="39" s="1"/>
  <c r="W123" i="39" s="1"/>
  <c r="P3" i="39"/>
  <c r="M3" i="39" a="1"/>
  <c r="R3" i="39" s="1"/>
  <c r="M41" i="51" a="1"/>
  <c r="M41" i="54" a="1"/>
  <c r="S49" i="54" l="1"/>
  <c r="O49" i="54"/>
  <c r="T48" i="54"/>
  <c r="R49" i="54"/>
  <c r="N49" i="54"/>
  <c r="S48" i="54"/>
  <c r="O48" i="54"/>
  <c r="T47" i="54"/>
  <c r="P47" i="54"/>
  <c r="U46" i="54"/>
  <c r="Q46" i="54"/>
  <c r="U49" i="54"/>
  <c r="M49" i="54"/>
  <c r="P48" i="54"/>
  <c r="S47" i="54"/>
  <c r="N47" i="54"/>
  <c r="R46" i="54"/>
  <c r="M46" i="54"/>
  <c r="R45" i="54"/>
  <c r="N45" i="54"/>
  <c r="S44" i="54"/>
  <c r="O44" i="54"/>
  <c r="T43" i="54"/>
  <c r="P43" i="54"/>
  <c r="U42" i="54"/>
  <c r="Q42" i="54"/>
  <c r="M42" i="54"/>
  <c r="R41" i="54"/>
  <c r="N41" i="54"/>
  <c r="T49" i="54"/>
  <c r="U48" i="54"/>
  <c r="N48" i="54"/>
  <c r="R47" i="54"/>
  <c r="M47" i="54"/>
  <c r="P46" i="54"/>
  <c r="U45" i="54"/>
  <c r="Q45" i="54"/>
  <c r="M45" i="54"/>
  <c r="R44" i="54"/>
  <c r="N44" i="54"/>
  <c r="S43" i="54"/>
  <c r="O43" i="54"/>
  <c r="T42" i="54"/>
  <c r="P42" i="54"/>
  <c r="U41" i="54"/>
  <c r="Q41" i="54"/>
  <c r="M41" i="54"/>
  <c r="Q49" i="54"/>
  <c r="R48" i="54"/>
  <c r="M48" i="54"/>
  <c r="Q47" i="54"/>
  <c r="T46" i="54"/>
  <c r="O46" i="54"/>
  <c r="T45" i="54"/>
  <c r="P45" i="54"/>
  <c r="U44" i="54"/>
  <c r="Q44" i="54"/>
  <c r="M44" i="54"/>
  <c r="R43" i="54"/>
  <c r="N43" i="54"/>
  <c r="S42" i="54"/>
  <c r="O42" i="54"/>
  <c r="T41" i="54"/>
  <c r="P41" i="54"/>
  <c r="U47" i="54"/>
  <c r="S45" i="54"/>
  <c r="U43" i="54"/>
  <c r="N42" i="54"/>
  <c r="O47" i="54"/>
  <c r="O45" i="54"/>
  <c r="Q43" i="54"/>
  <c r="S41" i="54"/>
  <c r="P49" i="54"/>
  <c r="S46" i="54"/>
  <c r="T44" i="54"/>
  <c r="M43" i="54"/>
  <c r="O41" i="54"/>
  <c r="P44" i="54"/>
  <c r="R42" i="54"/>
  <c r="Q48" i="54"/>
  <c r="N46" i="54"/>
  <c r="S49" i="51"/>
  <c r="O49" i="51"/>
  <c r="T48" i="51"/>
  <c r="P48" i="51"/>
  <c r="U47" i="51"/>
  <c r="Q47" i="51"/>
  <c r="M47" i="51"/>
  <c r="R46" i="51"/>
  <c r="N46" i="51"/>
  <c r="S45" i="51"/>
  <c r="O45" i="51"/>
  <c r="T44" i="51"/>
  <c r="P44" i="51"/>
  <c r="U43" i="51"/>
  <c r="Q43" i="51"/>
  <c r="M43" i="51"/>
  <c r="R42" i="51"/>
  <c r="N42" i="51"/>
  <c r="S41" i="51"/>
  <c r="O41" i="51"/>
  <c r="R49" i="51"/>
  <c r="N49" i="51"/>
  <c r="S48" i="51"/>
  <c r="O48" i="51"/>
  <c r="T47" i="51"/>
  <c r="P47" i="51"/>
  <c r="U46" i="51"/>
  <c r="Q46" i="51"/>
  <c r="M46" i="51"/>
  <c r="R45" i="51"/>
  <c r="N45" i="51"/>
  <c r="S44" i="51"/>
  <c r="O44" i="51"/>
  <c r="T43" i="51"/>
  <c r="P43" i="51"/>
  <c r="U42" i="51"/>
  <c r="Q42" i="51"/>
  <c r="M42" i="51"/>
  <c r="R41" i="51"/>
  <c r="N41" i="51"/>
  <c r="U49" i="51"/>
  <c r="Q49" i="51"/>
  <c r="M49" i="51"/>
  <c r="R48" i="51"/>
  <c r="N48" i="51"/>
  <c r="S47" i="51"/>
  <c r="O47" i="51"/>
  <c r="T46" i="51"/>
  <c r="P46" i="51"/>
  <c r="U45" i="51"/>
  <c r="Q45" i="51"/>
  <c r="M45" i="51"/>
  <c r="R44" i="51"/>
  <c r="N44" i="51"/>
  <c r="S43" i="51"/>
  <c r="O43" i="51"/>
  <c r="T42" i="51"/>
  <c r="P42" i="51"/>
  <c r="U41" i="51"/>
  <c r="Q41" i="51"/>
  <c r="M41" i="51"/>
  <c r="Q48" i="51"/>
  <c r="S46" i="51"/>
  <c r="U44" i="51"/>
  <c r="N43" i="51"/>
  <c r="P41" i="51"/>
  <c r="T49" i="51"/>
  <c r="M48" i="51"/>
  <c r="O46" i="51"/>
  <c r="Q44" i="51"/>
  <c r="S42" i="51"/>
  <c r="P49" i="51"/>
  <c r="R47" i="51"/>
  <c r="T45" i="51"/>
  <c r="M44" i="51"/>
  <c r="O42" i="51"/>
  <c r="N47" i="51"/>
  <c r="U48" i="51"/>
  <c r="T41" i="51"/>
  <c r="P45" i="51"/>
  <c r="R43" i="51"/>
  <c r="N108" i="51"/>
  <c r="G5" i="40"/>
  <c r="G5" i="41"/>
  <c r="X8" i="39"/>
  <c r="AZ43" i="40" a="1"/>
  <c r="BB43" i="40" s="1"/>
  <c r="BB44" i="40" s="1"/>
  <c r="M100" i="51" a="1"/>
  <c r="O107" i="51" s="1"/>
  <c r="BF43" i="40"/>
  <c r="BF44" i="40" s="1"/>
  <c r="AR5" i="55"/>
  <c r="AO5" i="55"/>
  <c r="AS5" i="55"/>
  <c r="AM5" i="55"/>
  <c r="AP5" i="55"/>
  <c r="AK5" i="55"/>
  <c r="AQ5" i="55"/>
  <c r="AL5" i="55"/>
  <c r="AN5" i="55"/>
  <c r="E5" i="41"/>
  <c r="E5" i="40"/>
  <c r="U3" i="39"/>
  <c r="A105" i="39"/>
  <c r="A106" i="39" s="1"/>
  <c r="A107" i="39" s="1"/>
  <c r="A108" i="39" s="1"/>
  <c r="A109" i="39" s="1"/>
  <c r="A110" i="39" s="1"/>
  <c r="A111" i="39" s="1"/>
  <c r="A112" i="39" s="1"/>
  <c r="A113" i="39" s="1"/>
  <c r="A114" i="39" s="1"/>
  <c r="A115" i="39" s="1"/>
  <c r="A116" i="39" s="1"/>
  <c r="A117" i="39" s="1"/>
  <c r="A118" i="39" s="1"/>
  <c r="A119" i="39" s="1"/>
  <c r="A120" i="39" s="1"/>
  <c r="A121" i="39" s="1"/>
  <c r="A122" i="39" s="1"/>
  <c r="A123" i="39" s="1"/>
  <c r="N107" i="51"/>
  <c r="W73" i="54"/>
  <c r="W78" i="54"/>
  <c r="W81" i="51"/>
  <c r="Z103" i="39"/>
  <c r="Z28" i="39"/>
  <c r="AD48" i="39"/>
  <c r="AD13" i="39"/>
  <c r="AD81" i="39"/>
  <c r="Z5" i="39"/>
  <c r="AD8" i="39"/>
  <c r="AD18" i="39"/>
  <c r="AD35" i="39"/>
  <c r="AD55" i="39"/>
  <c r="Z62" i="39"/>
  <c r="Z84" i="39"/>
  <c r="Z6" i="39"/>
  <c r="AD9" i="39"/>
  <c r="Z20" i="39"/>
  <c r="Z38" i="39"/>
  <c r="AD57" i="39"/>
  <c r="Z70" i="39"/>
  <c r="Z92" i="39"/>
  <c r="Z111" i="39"/>
  <c r="Z4" i="39"/>
  <c r="AF12" i="39"/>
  <c r="AD25" i="39"/>
  <c r="AD46" i="39"/>
  <c r="Z73" i="39"/>
  <c r="Z95" i="39"/>
  <c r="AD113" i="39"/>
  <c r="AC105" i="39"/>
  <c r="X18" i="39"/>
  <c r="AB19" i="39"/>
  <c r="AF40" i="39"/>
  <c r="BG43" i="40"/>
  <c r="BG44" i="40" s="1"/>
  <c r="AE22" i="39"/>
  <c r="Z117" i="39"/>
  <c r="Z114" i="39"/>
  <c r="Z109" i="39"/>
  <c r="Z106" i="39"/>
  <c r="Z101" i="39"/>
  <c r="Z96" i="39"/>
  <c r="Z93" i="39"/>
  <c r="Z90" i="39"/>
  <c r="Z82" i="39"/>
  <c r="Z79" i="39"/>
  <c r="Z71" i="39"/>
  <c r="Z68" i="39"/>
  <c r="Z63" i="39"/>
  <c r="Z56" i="39"/>
  <c r="Z54" i="39"/>
  <c r="Z52" i="39"/>
  <c r="Z49" i="39"/>
  <c r="Z47" i="39"/>
  <c r="Z42" i="39"/>
  <c r="Z39" i="39"/>
  <c r="Z36" i="39"/>
  <c r="Z31" i="39"/>
  <c r="Z26" i="39"/>
  <c r="Z24" i="39"/>
  <c r="Z9" i="39"/>
  <c r="Z121" i="39"/>
  <c r="Z118" i="39"/>
  <c r="Z113" i="39"/>
  <c r="Z110" i="39"/>
  <c r="Z100" i="39"/>
  <c r="Z97" i="39"/>
  <c r="Z89" i="39"/>
  <c r="Z86" i="39"/>
  <c r="Z78" i="39"/>
  <c r="Z75" i="39"/>
  <c r="Z72" i="39"/>
  <c r="Z67" i="39"/>
  <c r="Z64" i="39"/>
  <c r="Z59" i="39"/>
  <c r="Z57" i="39"/>
  <c r="Z55" i="39"/>
  <c r="Z48" i="39"/>
  <c r="Z46" i="39"/>
  <c r="Z43" i="39"/>
  <c r="Z32" i="39"/>
  <c r="Z25" i="39"/>
  <c r="Z18" i="39"/>
  <c r="Z8" i="39"/>
  <c r="Z123" i="39"/>
  <c r="Z120" i="39"/>
  <c r="Z115" i="39"/>
  <c r="Z112" i="39"/>
  <c r="Z107" i="39"/>
  <c r="Z104" i="39"/>
  <c r="Z102" i="39"/>
  <c r="Z99" i="39"/>
  <c r="Z91" i="39"/>
  <c r="Z88" i="39"/>
  <c r="Z80" i="39"/>
  <c r="Z77" i="39"/>
  <c r="Z69" i="39"/>
  <c r="Z66" i="39"/>
  <c r="Z61" i="39"/>
  <c r="Z37" i="39"/>
  <c r="Z34" i="39"/>
  <c r="Z29" i="39"/>
  <c r="Z27" i="39"/>
  <c r="Z22" i="39"/>
  <c r="AD122" i="39"/>
  <c r="AD119" i="39"/>
  <c r="AD111" i="39"/>
  <c r="AD98" i="39"/>
  <c r="AD87" i="39"/>
  <c r="AD84" i="39"/>
  <c r="AD76" i="39"/>
  <c r="AD73" i="39"/>
  <c r="AD65" i="39"/>
  <c r="AD60" i="39"/>
  <c r="AD58" i="39"/>
  <c r="AD44" i="39"/>
  <c r="AD33" i="39"/>
  <c r="AD28" i="39"/>
  <c r="AD21" i="39"/>
  <c r="AD19" i="39"/>
  <c r="AD16" i="39"/>
  <c r="AD11" i="39"/>
  <c r="AD7" i="39"/>
  <c r="AD5" i="39"/>
  <c r="AD123" i="39"/>
  <c r="AD115" i="39"/>
  <c r="AD107" i="39"/>
  <c r="AD104" i="39"/>
  <c r="AD102" i="39"/>
  <c r="AD94" i="39"/>
  <c r="AD91" i="39"/>
  <c r="AD83" i="39"/>
  <c r="AD80" i="39"/>
  <c r="AD69" i="39"/>
  <c r="AD52" i="39"/>
  <c r="AD50" i="39"/>
  <c r="AD40" i="39"/>
  <c r="AD37" i="39"/>
  <c r="AD34" i="39"/>
  <c r="AD29" i="39"/>
  <c r="AD27" i="39"/>
  <c r="AD20" i="39"/>
  <c r="AD14" i="39"/>
  <c r="AD12" i="39"/>
  <c r="AD10" i="39"/>
  <c r="AD6" i="39"/>
  <c r="AD117" i="39"/>
  <c r="AD109" i="39"/>
  <c r="AD96" i="39"/>
  <c r="AD93" i="39"/>
  <c r="AD85" i="39"/>
  <c r="AD82" i="39"/>
  <c r="AD74" i="39"/>
  <c r="AD71" i="39"/>
  <c r="AD63" i="39"/>
  <c r="AD56" i="39"/>
  <c r="AD54" i="39"/>
  <c r="AD49" i="39"/>
  <c r="AD47" i="39"/>
  <c r="AD45" i="39"/>
  <c r="AD42" i="39"/>
  <c r="AD39" i="39"/>
  <c r="AD31" i="39"/>
  <c r="AD24" i="39"/>
  <c r="AD4" i="39"/>
  <c r="Z11" i="39"/>
  <c r="AD15" i="39"/>
  <c r="Z21" i="39"/>
  <c r="AD30" i="39"/>
  <c r="Z41" i="39"/>
  <c r="Z51" i="39"/>
  <c r="Z65" i="39"/>
  <c r="Z76" i="39"/>
  <c r="AD86" i="39"/>
  <c r="Z98" i="39"/>
  <c r="AD105" i="39"/>
  <c r="Z116" i="39"/>
  <c r="BC43" i="40"/>
  <c r="AA13" i="39"/>
  <c r="AA52" i="39"/>
  <c r="Z12" i="39"/>
  <c r="Z17" i="39"/>
  <c r="Z23" i="39"/>
  <c r="AD32" i="39"/>
  <c r="Z44" i="39"/>
  <c r="AD53" i="39"/>
  <c r="Z60" i="39"/>
  <c r="AD67" i="39"/>
  <c r="AD78" i="39"/>
  <c r="AD89" i="39"/>
  <c r="AD100" i="39"/>
  <c r="Z108" i="39"/>
  <c r="Z119" i="39"/>
  <c r="AB4" i="39"/>
  <c r="AF79" i="39"/>
  <c r="AE11" i="39"/>
  <c r="BA43" i="40"/>
  <c r="BA44" i="40" s="1"/>
  <c r="Y25" i="39"/>
  <c r="Y21" i="39"/>
  <c r="Y8" i="39"/>
  <c r="Y122" i="39"/>
  <c r="Y94" i="39"/>
  <c r="Y15" i="39"/>
  <c r="AC71" i="39"/>
  <c r="BE43" i="40"/>
  <c r="BE44" i="40" s="1"/>
  <c r="AC31" i="39"/>
  <c r="AC4" i="39"/>
  <c r="AC62" i="39"/>
  <c r="AF5" i="39"/>
  <c r="X15" i="39"/>
  <c r="Y17" i="39"/>
  <c r="AF23" i="39"/>
  <c r="AC35" i="39"/>
  <c r="AC44" i="39"/>
  <c r="AF50" i="39"/>
  <c r="AB7" i="39"/>
  <c r="AC8" i="39"/>
  <c r="Y10" i="39"/>
  <c r="AC15" i="39"/>
  <c r="AF87" i="39"/>
  <c r="AC6" i="39"/>
  <c r="AF13" i="39"/>
  <c r="AC19" i="39"/>
  <c r="Y23" i="39"/>
  <c r="Y39" i="39"/>
  <c r="AC73" i="39"/>
  <c r="X59" i="39"/>
  <c r="AZ43" i="40"/>
  <c r="X20" i="39"/>
  <c r="X9" i="39"/>
  <c r="X21" i="39"/>
  <c r="X16" i="39"/>
  <c r="BD43" i="40"/>
  <c r="AB6" i="39"/>
  <c r="AB75" i="39"/>
  <c r="AB31" i="39"/>
  <c r="BH43" i="40"/>
  <c r="BH44" i="40" s="1"/>
  <c r="AF54" i="39"/>
  <c r="AF46" i="39"/>
  <c r="AA103" i="39"/>
  <c r="AA56" i="39"/>
  <c r="AA48" i="39"/>
  <c r="AA28" i="39"/>
  <c r="AA5" i="39"/>
  <c r="AA95" i="39"/>
  <c r="Z7" i="39"/>
  <c r="Z10" i="39"/>
  <c r="Z13" i="39"/>
  <c r="Z14" i="39"/>
  <c r="Z15" i="39"/>
  <c r="Z16" i="39"/>
  <c r="AD17" i="39"/>
  <c r="Z19" i="39"/>
  <c r="AD22" i="39"/>
  <c r="AD23" i="39"/>
  <c r="AD26" i="39"/>
  <c r="Z30" i="39"/>
  <c r="Z33" i="39"/>
  <c r="Z35" i="39"/>
  <c r="AD36" i="39"/>
  <c r="AD38" i="39"/>
  <c r="Z40" i="39"/>
  <c r="AD41" i="39"/>
  <c r="AD43" i="39"/>
  <c r="Z45" i="39"/>
  <c r="Z50" i="39"/>
  <c r="AD51" i="39"/>
  <c r="Z53" i="39"/>
  <c r="Z58" i="39"/>
  <c r="AD59" i="39"/>
  <c r="AD61" i="39"/>
  <c r="AD62" i="39"/>
  <c r="AD64" i="39"/>
  <c r="AD66" i="39"/>
  <c r="AD68" i="39"/>
  <c r="AD70" i="39"/>
  <c r="AD72" i="39"/>
  <c r="Z74" i="39"/>
  <c r="AD75" i="39"/>
  <c r="AD77" i="39"/>
  <c r="AD79" i="39"/>
  <c r="Z81" i="39"/>
  <c r="Z83" i="39"/>
  <c r="Z85" i="39"/>
  <c r="Z87" i="39"/>
  <c r="AD88" i="39"/>
  <c r="AD90" i="39"/>
  <c r="AD92" i="39"/>
  <c r="Z94" i="39"/>
  <c r="AD95" i="39"/>
  <c r="AD97" i="39"/>
  <c r="AD99" i="39"/>
  <c r="AD101" i="39"/>
  <c r="AD103" i="39"/>
  <c r="Z105" i="39"/>
  <c r="AD106" i="39"/>
  <c r="AD108" i="39"/>
  <c r="AD110" i="39"/>
  <c r="AD112" i="39"/>
  <c r="AD114" i="39"/>
  <c r="AD116" i="39"/>
  <c r="AD118" i="39"/>
  <c r="AD120" i="39"/>
  <c r="Z122" i="39"/>
  <c r="W74" i="51"/>
  <c r="W80" i="51"/>
  <c r="W79" i="54"/>
  <c r="W77" i="51"/>
  <c r="X6" i="55"/>
  <c r="X33" i="55" s="1"/>
  <c r="X9" i="55"/>
  <c r="X36" i="55" s="1"/>
  <c r="X7" i="55"/>
  <c r="X34" i="55" s="1"/>
  <c r="X12" i="55"/>
  <c r="X39" i="55" s="1"/>
  <c r="X14" i="55"/>
  <c r="X41" i="55" s="1"/>
  <c r="X8" i="55"/>
  <c r="X35" i="55" s="1"/>
  <c r="X11" i="55"/>
  <c r="X38" i="55" s="1"/>
  <c r="X10" i="55"/>
  <c r="X37" i="55" s="1"/>
  <c r="X13" i="55"/>
  <c r="X40" i="55" s="1"/>
  <c r="M125" i="54"/>
  <c r="O125" i="54"/>
  <c r="S127" i="54"/>
  <c r="S126" i="54"/>
  <c r="Q125" i="54"/>
  <c r="S130" i="54"/>
  <c r="N125" i="54"/>
  <c r="S123" i="54"/>
  <c r="N122" i="54"/>
  <c r="U124" i="54"/>
  <c r="S125" i="54"/>
  <c r="M88" i="51"/>
  <c r="M86" i="51"/>
  <c r="M94" i="51"/>
  <c r="M87" i="51"/>
  <c r="M91" i="51"/>
  <c r="M90" i="51"/>
  <c r="M93" i="51"/>
  <c r="M89" i="51"/>
  <c r="M92" i="51"/>
  <c r="W73" i="51"/>
  <c r="W79" i="51"/>
  <c r="W80" i="54"/>
  <c r="W81" i="54"/>
  <c r="W76" i="51"/>
  <c r="W76" i="54"/>
  <c r="W78" i="51"/>
  <c r="W75" i="54"/>
  <c r="W75" i="51"/>
  <c r="W77" i="54"/>
  <c r="W74" i="54"/>
  <c r="AS68" i="39"/>
  <c r="AS69" i="39"/>
  <c r="F10" i="49" a="1"/>
  <c r="E4" i="48" a="1"/>
  <c r="AS15" i="43" a="1"/>
  <c r="AS15" i="42" a="1"/>
  <c r="BK26" i="40" a="1"/>
  <c r="AB122" i="39"/>
  <c r="AB118" i="39"/>
  <c r="AB114" i="39"/>
  <c r="AB110" i="39"/>
  <c r="AB106" i="39"/>
  <c r="AB123" i="39"/>
  <c r="AB119" i="39"/>
  <c r="AB115" i="39"/>
  <c r="AB111" i="39"/>
  <c r="AB107" i="39"/>
  <c r="AB103" i="39"/>
  <c r="AB101" i="39"/>
  <c r="AB99" i="39"/>
  <c r="AB97" i="39"/>
  <c r="AB95" i="39"/>
  <c r="AB93" i="39"/>
  <c r="AB91" i="39"/>
  <c r="AB116" i="39"/>
  <c r="AB108" i="39"/>
  <c r="AB102" i="39"/>
  <c r="AB100" i="39"/>
  <c r="AB98" i="39"/>
  <c r="AB96" i="39"/>
  <c r="AB94" i="39"/>
  <c r="AB92" i="39"/>
  <c r="AB90" i="39"/>
  <c r="AB86" i="39"/>
  <c r="AB84" i="39"/>
  <c r="AB82" i="39"/>
  <c r="AB80" i="39"/>
  <c r="AB78" i="39"/>
  <c r="AB76" i="39"/>
  <c r="AB73" i="39"/>
  <c r="AB71" i="39"/>
  <c r="AB69" i="39"/>
  <c r="AB67" i="39"/>
  <c r="AB65" i="39"/>
  <c r="AB117" i="39"/>
  <c r="AB109" i="39"/>
  <c r="AB120" i="39"/>
  <c r="AB104" i="39"/>
  <c r="AB88" i="39"/>
  <c r="AB70" i="39"/>
  <c r="AB64" i="39"/>
  <c r="AB62" i="39"/>
  <c r="AB60" i="39"/>
  <c r="AB57" i="39"/>
  <c r="AB55" i="39"/>
  <c r="AB53" i="39"/>
  <c r="AB51" i="39"/>
  <c r="AB49" i="39"/>
  <c r="AB47" i="39"/>
  <c r="AB45" i="39"/>
  <c r="AB43" i="39"/>
  <c r="AB113" i="39"/>
  <c r="AB87" i="39"/>
  <c r="AB85" i="39"/>
  <c r="AB83" i="39"/>
  <c r="AB81" i="39"/>
  <c r="AB79" i="39"/>
  <c r="AB77" i="39"/>
  <c r="AB68" i="39"/>
  <c r="AB66" i="39"/>
  <c r="AB44" i="39"/>
  <c r="AB38" i="39"/>
  <c r="AB34" i="39"/>
  <c r="AB32" i="39"/>
  <c r="AB121" i="39"/>
  <c r="AB89" i="39"/>
  <c r="AB74" i="39"/>
  <c r="AB58" i="39"/>
  <c r="AB56" i="39"/>
  <c r="AB54" i="39"/>
  <c r="AB52" i="39"/>
  <c r="AB50" i="39"/>
  <c r="AB48" i="39"/>
  <c r="AB46" i="39"/>
  <c r="AB42" i="39"/>
  <c r="AB37" i="39"/>
  <c r="AB33" i="39"/>
  <c r="AB30" i="39"/>
  <c r="AB28" i="39"/>
  <c r="AB26" i="39"/>
  <c r="AB24" i="39"/>
  <c r="AB105" i="39"/>
  <c r="AB41" i="39"/>
  <c r="AB36" i="39"/>
  <c r="AB22" i="39"/>
  <c r="AB21" i="39"/>
  <c r="AB59" i="39"/>
  <c r="AB39" i="39"/>
  <c r="AB29" i="39"/>
  <c r="AB27" i="39"/>
  <c r="AB25" i="39"/>
  <c r="AB23" i="39"/>
  <c r="AB63" i="39"/>
  <c r="AF122" i="39"/>
  <c r="AF118" i="39"/>
  <c r="AF114" i="39"/>
  <c r="AF110" i="39"/>
  <c r="AF106" i="39"/>
  <c r="AF123" i="39"/>
  <c r="AF119" i="39"/>
  <c r="AF115" i="39"/>
  <c r="AF111" i="39"/>
  <c r="AF107" i="39"/>
  <c r="AF103" i="39"/>
  <c r="AF101" i="39"/>
  <c r="AF99" i="39"/>
  <c r="AF97" i="39"/>
  <c r="AF95" i="39"/>
  <c r="AF93" i="39"/>
  <c r="AF91" i="39"/>
  <c r="AF121" i="39"/>
  <c r="AF113" i="39"/>
  <c r="AF105" i="39"/>
  <c r="AF89" i="39"/>
  <c r="AF88" i="39"/>
  <c r="AF86" i="39"/>
  <c r="AF84" i="39"/>
  <c r="AF82" i="39"/>
  <c r="AF80" i="39"/>
  <c r="AF78" i="39"/>
  <c r="AF76" i="39"/>
  <c r="AF73" i="39"/>
  <c r="AF71" i="39"/>
  <c r="AF69" i="39"/>
  <c r="AF67" i="39"/>
  <c r="AF65" i="39"/>
  <c r="AF116" i="39"/>
  <c r="AF108" i="39"/>
  <c r="AF102" i="39"/>
  <c r="AF100" i="39"/>
  <c r="AF98" i="39"/>
  <c r="AF96" i="39"/>
  <c r="AF94" i="39"/>
  <c r="AF92" i="39"/>
  <c r="AF90" i="39"/>
  <c r="AF112" i="39"/>
  <c r="AF70" i="39"/>
  <c r="AF64" i="39"/>
  <c r="AF62" i="39"/>
  <c r="AF60" i="39"/>
  <c r="AF57" i="39"/>
  <c r="AF55" i="39"/>
  <c r="AF53" i="39"/>
  <c r="AF51" i="39"/>
  <c r="AF49" i="39"/>
  <c r="AF47" i="39"/>
  <c r="AF45" i="39"/>
  <c r="AF43" i="39"/>
  <c r="AF109" i="39"/>
  <c r="AF68" i="39"/>
  <c r="AF66" i="39"/>
  <c r="AF117" i="39"/>
  <c r="AF75" i="39"/>
  <c r="AF63" i="39"/>
  <c r="AF61" i="39"/>
  <c r="AF59" i="39"/>
  <c r="AF44" i="39"/>
  <c r="AF38" i="39"/>
  <c r="AF34" i="39"/>
  <c r="AF32" i="39"/>
  <c r="AF104" i="39"/>
  <c r="AF42" i="39"/>
  <c r="AF37" i="39"/>
  <c r="AF33" i="39"/>
  <c r="AF30" i="39"/>
  <c r="AF28" i="39"/>
  <c r="AF26" i="39"/>
  <c r="AF24" i="39"/>
  <c r="AF74" i="39"/>
  <c r="AF35" i="39"/>
  <c r="AF31" i="39"/>
  <c r="AF20" i="39"/>
  <c r="AF36" i="39"/>
  <c r="AF22" i="39"/>
  <c r="AF21" i="39"/>
  <c r="AF120" i="39"/>
  <c r="AF85" i="39"/>
  <c r="AF81" i="39"/>
  <c r="AF77" i="39"/>
  <c r="AF72" i="39"/>
  <c r="AE121" i="39"/>
  <c r="AE117" i="39"/>
  <c r="AE113" i="39"/>
  <c r="AE109" i="39"/>
  <c r="AE105" i="39"/>
  <c r="AE102" i="39"/>
  <c r="AE100" i="39"/>
  <c r="AE98" i="39"/>
  <c r="AE96" i="39"/>
  <c r="AE94" i="39"/>
  <c r="AE92" i="39"/>
  <c r="AE90" i="39"/>
  <c r="AE88" i="39"/>
  <c r="AE122" i="39"/>
  <c r="AE118" i="39"/>
  <c r="AE114" i="39"/>
  <c r="AE110" i="39"/>
  <c r="AE106" i="39"/>
  <c r="AE120" i="39"/>
  <c r="AE112" i="39"/>
  <c r="AE104" i="39"/>
  <c r="AE103" i="39"/>
  <c r="AE101" i="39"/>
  <c r="AE99" i="39"/>
  <c r="AE97" i="39"/>
  <c r="AE95" i="39"/>
  <c r="AE93" i="39"/>
  <c r="AE91" i="39"/>
  <c r="AE123" i="39"/>
  <c r="AE115" i="39"/>
  <c r="AE107" i="39"/>
  <c r="AE89" i="39"/>
  <c r="AE86" i="39"/>
  <c r="AE84" i="39"/>
  <c r="AE82" i="39"/>
  <c r="AE80" i="39"/>
  <c r="AE78" i="39"/>
  <c r="AE119" i="39"/>
  <c r="AE73" i="39"/>
  <c r="AE72" i="39"/>
  <c r="AE108" i="39"/>
  <c r="AE71" i="39"/>
  <c r="AE70" i="39"/>
  <c r="AE64" i="39"/>
  <c r="AE62" i="39"/>
  <c r="AE60" i="39"/>
  <c r="AE57" i="39"/>
  <c r="AE55" i="39"/>
  <c r="AE53" i="39"/>
  <c r="AE51" i="39"/>
  <c r="AE49" i="39"/>
  <c r="AE47" i="39"/>
  <c r="AE45" i="39"/>
  <c r="AE116" i="39"/>
  <c r="AE76" i="39"/>
  <c r="AE67" i="39"/>
  <c r="AE65" i="39"/>
  <c r="AE41" i="39"/>
  <c r="AE39" i="39"/>
  <c r="AE35" i="39"/>
  <c r="AE31" i="39"/>
  <c r="AE29" i="39"/>
  <c r="AE27" i="39"/>
  <c r="AE25" i="39"/>
  <c r="AE23" i="39"/>
  <c r="AE21" i="39"/>
  <c r="AE111" i="39"/>
  <c r="AE75" i="39"/>
  <c r="AE63" i="39"/>
  <c r="AE61" i="39"/>
  <c r="AE59" i="39"/>
  <c r="AE44" i="39"/>
  <c r="AE38" i="39"/>
  <c r="AE34" i="39"/>
  <c r="AE32" i="39"/>
  <c r="AE87" i="39"/>
  <c r="AE83" i="39"/>
  <c r="AE79" i="39"/>
  <c r="AE69" i="39"/>
  <c r="AE68" i="39"/>
  <c r="AE58" i="39"/>
  <c r="AE56" i="39"/>
  <c r="AE54" i="39"/>
  <c r="AE52" i="39"/>
  <c r="AE50" i="39"/>
  <c r="AE48" i="39"/>
  <c r="AE46" i="39"/>
  <c r="AE40" i="39"/>
  <c r="AE19" i="39"/>
  <c r="AE17" i="39"/>
  <c r="AE15" i="39"/>
  <c r="AE12" i="39"/>
  <c r="AE10" i="39"/>
  <c r="AE8" i="39"/>
  <c r="AE6" i="39"/>
  <c r="AE4" i="39"/>
  <c r="AE43" i="39"/>
  <c r="AE42" i="39"/>
  <c r="AE37" i="39"/>
  <c r="AE30" i="39"/>
  <c r="AE28" i="39"/>
  <c r="AE26" i="39"/>
  <c r="AE24" i="39"/>
  <c r="AE20" i="39"/>
  <c r="AE74" i="39"/>
  <c r="AB5" i="39"/>
  <c r="X6" i="39"/>
  <c r="X7" i="39"/>
  <c r="AE9" i="39"/>
  <c r="AF10" i="39"/>
  <c r="AF11" i="39"/>
  <c r="AE16" i="39"/>
  <c r="AF17" i="39"/>
  <c r="X22" i="39"/>
  <c r="AA26" i="39"/>
  <c r="X35" i="39"/>
  <c r="AE36" i="39"/>
  <c r="AF41" i="39"/>
  <c r="AB72" i="39"/>
  <c r="Y123" i="39"/>
  <c r="Y119" i="39"/>
  <c r="Y115" i="39"/>
  <c r="Y111" i="39"/>
  <c r="Y107" i="39"/>
  <c r="Y103" i="39"/>
  <c r="Y101" i="39"/>
  <c r="Y99" i="39"/>
  <c r="Y97" i="39"/>
  <c r="Y95" i="39"/>
  <c r="Y93" i="39"/>
  <c r="Y91" i="39"/>
  <c r="Y89" i="39"/>
  <c r="Y120" i="39"/>
  <c r="Y116" i="39"/>
  <c r="Y112" i="39"/>
  <c r="Y108" i="39"/>
  <c r="Y104" i="39"/>
  <c r="Y118" i="39"/>
  <c r="Y110" i="39"/>
  <c r="Y121" i="39"/>
  <c r="Y113" i="39"/>
  <c r="Y105" i="39"/>
  <c r="Y88" i="39"/>
  <c r="Y87" i="39"/>
  <c r="Y85" i="39"/>
  <c r="Y83" i="39"/>
  <c r="Y81" i="39"/>
  <c r="Y79" i="39"/>
  <c r="Y109" i="39"/>
  <c r="Y77" i="39"/>
  <c r="Y76" i="39"/>
  <c r="Y68" i="39"/>
  <c r="Y67" i="39"/>
  <c r="Y66" i="39"/>
  <c r="Y41" i="39"/>
  <c r="Y114" i="39"/>
  <c r="Y86" i="39"/>
  <c r="Y84" i="39"/>
  <c r="Y82" i="39"/>
  <c r="Y80" i="39"/>
  <c r="Y78" i="39"/>
  <c r="Y75" i="39"/>
  <c r="Y74" i="39"/>
  <c r="Y73" i="39"/>
  <c r="Y63" i="39"/>
  <c r="Y61" i="39"/>
  <c r="Y59" i="39"/>
  <c r="Y58" i="39"/>
  <c r="Y56" i="39"/>
  <c r="Y54" i="39"/>
  <c r="Y52" i="39"/>
  <c r="Y50" i="39"/>
  <c r="Y48" i="39"/>
  <c r="Y46" i="39"/>
  <c r="Y106" i="39"/>
  <c r="Y72" i="39"/>
  <c r="Y42" i="39"/>
  <c r="Y37" i="39"/>
  <c r="Y33" i="39"/>
  <c r="Y30" i="39"/>
  <c r="Y28" i="39"/>
  <c r="Y26" i="39"/>
  <c r="Y24" i="39"/>
  <c r="Y22" i="39"/>
  <c r="Y20" i="39"/>
  <c r="Y100" i="39"/>
  <c r="Y96" i="39"/>
  <c r="Y92" i="39"/>
  <c r="Y71" i="39"/>
  <c r="Y64" i="39"/>
  <c r="Y62" i="39"/>
  <c r="Y60" i="39"/>
  <c r="Y57" i="39"/>
  <c r="Y55" i="39"/>
  <c r="Y53" i="39"/>
  <c r="Y51" i="39"/>
  <c r="Y49" i="39"/>
  <c r="Y47" i="39"/>
  <c r="Y40" i="39"/>
  <c r="Y36" i="39"/>
  <c r="Y98" i="39"/>
  <c r="Y90" i="39"/>
  <c r="Y44" i="39"/>
  <c r="Y43" i="39"/>
  <c r="Y38" i="39"/>
  <c r="Y32" i="39"/>
  <c r="Y16" i="39"/>
  <c r="Y13" i="39"/>
  <c r="Y11" i="39"/>
  <c r="Y9" i="39"/>
  <c r="Y7" i="39"/>
  <c r="Y5" i="39"/>
  <c r="Y35" i="39"/>
  <c r="Y31" i="39"/>
  <c r="Y18" i="39"/>
  <c r="M3" i="39"/>
  <c r="Y4" i="39"/>
  <c r="X5" i="39"/>
  <c r="Y6" i="39"/>
  <c r="AE7" i="39"/>
  <c r="AF8" i="39"/>
  <c r="AA9" i="39"/>
  <c r="AF9" i="39"/>
  <c r="AB10" i="39"/>
  <c r="AB11" i="39"/>
  <c r="X12" i="39"/>
  <c r="AC12" i="39"/>
  <c r="X13" i="39"/>
  <c r="X14" i="39"/>
  <c r="AB14" i="39"/>
  <c r="AF14" i="39"/>
  <c r="AF15" i="39"/>
  <c r="AA16" i="39"/>
  <c r="AF16" i="39"/>
  <c r="AB17" i="39"/>
  <c r="AA18" i="39"/>
  <c r="AF18" i="39"/>
  <c r="Y19" i="39"/>
  <c r="AB20" i="39"/>
  <c r="AA24" i="39"/>
  <c r="AF27" i="39"/>
  <c r="Y29" i="39"/>
  <c r="X31" i="39"/>
  <c r="AC32" i="39"/>
  <c r="Y34" i="39"/>
  <c r="X36" i="39"/>
  <c r="AC38" i="39"/>
  <c r="AB40" i="39"/>
  <c r="Y45" i="39"/>
  <c r="AA46" i="39"/>
  <c r="AF48" i="39"/>
  <c r="AA50" i="39"/>
  <c r="AF52" i="39"/>
  <c r="AA54" i="39"/>
  <c r="AF56" i="39"/>
  <c r="AA58" i="39"/>
  <c r="Y65" i="39"/>
  <c r="Y70" i="39"/>
  <c r="AF83" i="39"/>
  <c r="Y102" i="39"/>
  <c r="Y117" i="39"/>
  <c r="X122" i="39"/>
  <c r="X118" i="39"/>
  <c r="X114" i="39"/>
  <c r="X110" i="39"/>
  <c r="X106" i="39"/>
  <c r="X123" i="39"/>
  <c r="X119" i="39"/>
  <c r="X115" i="39"/>
  <c r="X111" i="39"/>
  <c r="X107" i="39"/>
  <c r="X103" i="39"/>
  <c r="X101" i="39"/>
  <c r="X99" i="39"/>
  <c r="X97" i="39"/>
  <c r="X95" i="39"/>
  <c r="X93" i="39"/>
  <c r="X91" i="39"/>
  <c r="X117" i="39"/>
  <c r="X109" i="39"/>
  <c r="X86" i="39"/>
  <c r="X84" i="39"/>
  <c r="X82" i="39"/>
  <c r="X80" i="39"/>
  <c r="X78" i="39"/>
  <c r="X76" i="39"/>
  <c r="X73" i="39"/>
  <c r="X71" i="39"/>
  <c r="X69" i="39"/>
  <c r="X67" i="39"/>
  <c r="X65" i="39"/>
  <c r="X120" i="39"/>
  <c r="X112" i="39"/>
  <c r="X104" i="39"/>
  <c r="X108" i="39"/>
  <c r="X102" i="39"/>
  <c r="X100" i="39"/>
  <c r="X98" i="39"/>
  <c r="X96" i="39"/>
  <c r="X94" i="39"/>
  <c r="X92" i="39"/>
  <c r="X90" i="39"/>
  <c r="X89" i="39"/>
  <c r="X87" i="39"/>
  <c r="X85" i="39"/>
  <c r="X83" i="39"/>
  <c r="X81" i="39"/>
  <c r="X79" i="39"/>
  <c r="X70" i="39"/>
  <c r="X64" i="39"/>
  <c r="X62" i="39"/>
  <c r="X60" i="39"/>
  <c r="X57" i="39"/>
  <c r="X55" i="39"/>
  <c r="X53" i="39"/>
  <c r="X51" i="39"/>
  <c r="X49" i="39"/>
  <c r="X47" i="39"/>
  <c r="X45" i="39"/>
  <c r="X43" i="39"/>
  <c r="X121" i="39"/>
  <c r="X105" i="39"/>
  <c r="X77" i="39"/>
  <c r="X68" i="39"/>
  <c r="X66" i="39"/>
  <c r="X113" i="39"/>
  <c r="X74" i="39"/>
  <c r="X58" i="39"/>
  <c r="X56" i="39"/>
  <c r="X54" i="39"/>
  <c r="X52" i="39"/>
  <c r="X50" i="39"/>
  <c r="X48" i="39"/>
  <c r="X46" i="39"/>
  <c r="X44" i="39"/>
  <c r="X38" i="39"/>
  <c r="X34" i="39"/>
  <c r="X32" i="39"/>
  <c r="X72" i="39"/>
  <c r="X42" i="39"/>
  <c r="X41" i="39"/>
  <c r="X37" i="39"/>
  <c r="X33" i="39"/>
  <c r="X30" i="39"/>
  <c r="X28" i="39"/>
  <c r="X26" i="39"/>
  <c r="X24" i="39"/>
  <c r="X75" i="39"/>
  <c r="X39" i="39"/>
  <c r="X29" i="39"/>
  <c r="X27" i="39"/>
  <c r="X25" i="39"/>
  <c r="X23" i="39"/>
  <c r="X61" i="39"/>
  <c r="X40" i="39"/>
  <c r="X88" i="39"/>
  <c r="AA121" i="39"/>
  <c r="AA117" i="39"/>
  <c r="AA113" i="39"/>
  <c r="AA109" i="39"/>
  <c r="AA105" i="39"/>
  <c r="AA102" i="39"/>
  <c r="AA100" i="39"/>
  <c r="AA98" i="39"/>
  <c r="AA96" i="39"/>
  <c r="AA94" i="39"/>
  <c r="AA92" i="39"/>
  <c r="AA90" i="39"/>
  <c r="AA88" i="39"/>
  <c r="AA122" i="39"/>
  <c r="AA118" i="39"/>
  <c r="AA114" i="39"/>
  <c r="AA110" i="39"/>
  <c r="AA106" i="39"/>
  <c r="AA89" i="39"/>
  <c r="AA119" i="39"/>
  <c r="AA116" i="39"/>
  <c r="AA111" i="39"/>
  <c r="AA108" i="39"/>
  <c r="AA86" i="39"/>
  <c r="AA84" i="39"/>
  <c r="AA82" i="39"/>
  <c r="AA80" i="39"/>
  <c r="AA78" i="39"/>
  <c r="AA115" i="39"/>
  <c r="AA72" i="39"/>
  <c r="AA71" i="39"/>
  <c r="AA120" i="39"/>
  <c r="AA104" i="39"/>
  <c r="AA70" i="39"/>
  <c r="AA69" i="39"/>
  <c r="AA65" i="39"/>
  <c r="AA64" i="39"/>
  <c r="AA62" i="39"/>
  <c r="AA60" i="39"/>
  <c r="AA57" i="39"/>
  <c r="AA55" i="39"/>
  <c r="AA53" i="39"/>
  <c r="AA51" i="39"/>
  <c r="AA49" i="39"/>
  <c r="AA47" i="39"/>
  <c r="AA107" i="39"/>
  <c r="AA75" i="39"/>
  <c r="AA73" i="39"/>
  <c r="AA66" i="39"/>
  <c r="AA63" i="39"/>
  <c r="AA61" i="39"/>
  <c r="AA59" i="39"/>
  <c r="AA45" i="39"/>
  <c r="AA39" i="39"/>
  <c r="AA35" i="39"/>
  <c r="AA31" i="39"/>
  <c r="AA29" i="39"/>
  <c r="AA27" i="39"/>
  <c r="AA25" i="39"/>
  <c r="AA23" i="39"/>
  <c r="AA21" i="39"/>
  <c r="AA101" i="39"/>
  <c r="AA97" i="39"/>
  <c r="AA93" i="39"/>
  <c r="AA87" i="39"/>
  <c r="AA85" i="39"/>
  <c r="AA83" i="39"/>
  <c r="AA81" i="39"/>
  <c r="AA79" i="39"/>
  <c r="AA77" i="39"/>
  <c r="AA68" i="39"/>
  <c r="AA44" i="39"/>
  <c r="AA43" i="39"/>
  <c r="AA38" i="39"/>
  <c r="AA34" i="39"/>
  <c r="AA32" i="39"/>
  <c r="AA112" i="39"/>
  <c r="AA99" i="39"/>
  <c r="AA91" i="39"/>
  <c r="AA20" i="39"/>
  <c r="AA19" i="39"/>
  <c r="AA17" i="39"/>
  <c r="AA15" i="39"/>
  <c r="AA12" i="39"/>
  <c r="AA10" i="39"/>
  <c r="AA8" i="39"/>
  <c r="AA6" i="39"/>
  <c r="AA4" i="39"/>
  <c r="AA41" i="39"/>
  <c r="AA36" i="39"/>
  <c r="AA33" i="39"/>
  <c r="AA22" i="39"/>
  <c r="AA67" i="39"/>
  <c r="S3" i="39"/>
  <c r="O3" i="39"/>
  <c r="Q3" i="39"/>
  <c r="X4" i="39"/>
  <c r="AA11" i="39"/>
  <c r="AB12" i="39"/>
  <c r="AB13" i="39"/>
  <c r="AA14" i="39"/>
  <c r="AE14" i="39"/>
  <c r="AE18" i="39"/>
  <c r="X19" i="39"/>
  <c r="AF29" i="39"/>
  <c r="AE33" i="39"/>
  <c r="AA40" i="39"/>
  <c r="AE66" i="39"/>
  <c r="AE81" i="39"/>
  <c r="AA123" i="39"/>
  <c r="AC123" i="39"/>
  <c r="AC119" i="39"/>
  <c r="AC115" i="39"/>
  <c r="AC111" i="39"/>
  <c r="AC107" i="39"/>
  <c r="AC103" i="39"/>
  <c r="AC101" i="39"/>
  <c r="AC99" i="39"/>
  <c r="AC97" i="39"/>
  <c r="AC95" i="39"/>
  <c r="AC93" i="39"/>
  <c r="AC91" i="39"/>
  <c r="AC89" i="39"/>
  <c r="AC120" i="39"/>
  <c r="AC116" i="39"/>
  <c r="AC112" i="39"/>
  <c r="AC108" i="39"/>
  <c r="AC104" i="39"/>
  <c r="AC122" i="39"/>
  <c r="AC117" i="39"/>
  <c r="AC114" i="39"/>
  <c r="AC109" i="39"/>
  <c r="AC106" i="39"/>
  <c r="AC87" i="39"/>
  <c r="AC85" i="39"/>
  <c r="AC83" i="39"/>
  <c r="AC81" i="39"/>
  <c r="AC79" i="39"/>
  <c r="AC77" i="39"/>
  <c r="AC113" i="39"/>
  <c r="AC69" i="39"/>
  <c r="AC68" i="39"/>
  <c r="AC66" i="39"/>
  <c r="AC65" i="39"/>
  <c r="AC41" i="39"/>
  <c r="AC118" i="39"/>
  <c r="AC102" i="39"/>
  <c r="AC100" i="39"/>
  <c r="AC98" i="39"/>
  <c r="AC96" i="39"/>
  <c r="AC94" i="39"/>
  <c r="AC92" i="39"/>
  <c r="AC90" i="39"/>
  <c r="AC76" i="39"/>
  <c r="AC75" i="39"/>
  <c r="AC74" i="39"/>
  <c r="AC67" i="39"/>
  <c r="AC63" i="39"/>
  <c r="AC61" i="39"/>
  <c r="AC59" i="39"/>
  <c r="AC58" i="39"/>
  <c r="AC56" i="39"/>
  <c r="AC54" i="39"/>
  <c r="AC52" i="39"/>
  <c r="AC50" i="39"/>
  <c r="AC48" i="39"/>
  <c r="AC46" i="39"/>
  <c r="AC121" i="39"/>
  <c r="AC88" i="39"/>
  <c r="AC86" i="39"/>
  <c r="AC84" i="39"/>
  <c r="AC82" i="39"/>
  <c r="AC80" i="39"/>
  <c r="AC78" i="39"/>
  <c r="AC70" i="39"/>
  <c r="AC43" i="39"/>
  <c r="AC42" i="39"/>
  <c r="AC37" i="39"/>
  <c r="AC33" i="39"/>
  <c r="AC30" i="39"/>
  <c r="AC28" i="39"/>
  <c r="AC26" i="39"/>
  <c r="AC24" i="39"/>
  <c r="AC22" i="39"/>
  <c r="AC20" i="39"/>
  <c r="AC110" i="39"/>
  <c r="AC72" i="39"/>
  <c r="AC40" i="39"/>
  <c r="AC36" i="39"/>
  <c r="AC64" i="39"/>
  <c r="AC60" i="39"/>
  <c r="AC39" i="39"/>
  <c r="AC34" i="39"/>
  <c r="AC29" i="39"/>
  <c r="AC27" i="39"/>
  <c r="AC25" i="39"/>
  <c r="AC23" i="39"/>
  <c r="AC16" i="39"/>
  <c r="AC13" i="39"/>
  <c r="AC11" i="39"/>
  <c r="AC9" i="39"/>
  <c r="AC7" i="39"/>
  <c r="AC5" i="39"/>
  <c r="AC57" i="39"/>
  <c r="AC55" i="39"/>
  <c r="AC53" i="39"/>
  <c r="AC51" i="39"/>
  <c r="AC49" i="39"/>
  <c r="AC47" i="39"/>
  <c r="AC45" i="39"/>
  <c r="AC18" i="39"/>
  <c r="N3" i="39"/>
  <c r="T3" i="39"/>
  <c r="AF4" i="39"/>
  <c r="AE5" i="39"/>
  <c r="AF6" i="39"/>
  <c r="AA7" i="39"/>
  <c r="AF7" i="39"/>
  <c r="AB8" i="39"/>
  <c r="AB9" i="39"/>
  <c r="X10" i="39"/>
  <c r="AC10" i="39"/>
  <c r="X11" i="39"/>
  <c r="Y12" i="39"/>
  <c r="AE13" i="39"/>
  <c r="Y14" i="39"/>
  <c r="AC14" i="39"/>
  <c r="AB15" i="39"/>
  <c r="AB16" i="39"/>
  <c r="X17" i="39"/>
  <c r="AC17" i="39"/>
  <c r="AB18" i="39"/>
  <c r="AF19" i="39"/>
  <c r="AC21" i="39"/>
  <c r="AF25" i="39"/>
  <c r="Y27" i="39"/>
  <c r="AA30" i="39"/>
  <c r="AB35" i="39"/>
  <c r="AA37" i="39"/>
  <c r="AF39" i="39"/>
  <c r="AA42" i="39"/>
  <c r="AB61" i="39"/>
  <c r="X63" i="39"/>
  <c r="Y69" i="39"/>
  <c r="AA74" i="39"/>
  <c r="AA76" i="39"/>
  <c r="AE77" i="39"/>
  <c r="AE85" i="39"/>
  <c r="AB112" i="39"/>
  <c r="X116" i="39"/>
  <c r="AS67" i="39"/>
  <c r="AS63" i="39"/>
  <c r="AS66" i="39"/>
  <c r="AS62" i="39"/>
  <c r="AS65" i="39"/>
  <c r="AS64" i="39"/>
  <c r="AS61" i="39"/>
  <c r="U10" i="2"/>
  <c r="M103" i="51" l="1"/>
  <c r="P104" i="51"/>
  <c r="O100" i="51"/>
  <c r="N105" i="51"/>
  <c r="P107" i="51"/>
  <c r="N106" i="51"/>
  <c r="P100" i="51"/>
  <c r="J5" i="40"/>
  <c r="J5" i="41"/>
  <c r="M108" i="51"/>
  <c r="O105" i="51"/>
  <c r="O103" i="51"/>
  <c r="M107" i="51"/>
  <c r="R107" i="51" s="1"/>
  <c r="S107" i="51" s="1"/>
  <c r="P103" i="51"/>
  <c r="O101" i="51"/>
  <c r="M101" i="51"/>
  <c r="P106" i="51"/>
  <c r="P105" i="51"/>
  <c r="I5" i="41"/>
  <c r="I5" i="40"/>
  <c r="F5" i="40"/>
  <c r="F5" i="41"/>
  <c r="B5" i="41"/>
  <c r="B5" i="40"/>
  <c r="M102" i="51"/>
  <c r="BN27" i="40"/>
  <c r="P101" i="51"/>
  <c r="P108" i="51"/>
  <c r="N104" i="51"/>
  <c r="M100" i="51"/>
  <c r="M106" i="51"/>
  <c r="O106" i="51"/>
  <c r="M104" i="51"/>
  <c r="N100" i="51"/>
  <c r="H5" i="41"/>
  <c r="H5" i="40"/>
  <c r="BK27" i="40"/>
  <c r="BK27" i="40" a="1"/>
  <c r="CA6" i="40" a="1"/>
  <c r="CA13" i="40" s="1"/>
  <c r="C5" i="40"/>
  <c r="C5" i="41"/>
  <c r="D5" i="41"/>
  <c r="D5" i="40"/>
  <c r="BO27" i="40"/>
  <c r="O108" i="51"/>
  <c r="N101" i="51"/>
  <c r="M5" i="41"/>
  <c r="M6" i="41" s="1"/>
  <c r="AW5" i="55" a="1"/>
  <c r="AJ6" i="55" a="1"/>
  <c r="O104" i="51"/>
  <c r="O102" i="51"/>
  <c r="P102" i="51"/>
  <c r="N102" i="51"/>
  <c r="M105" i="51"/>
  <c r="N103" i="51"/>
  <c r="O127" i="54"/>
  <c r="O129" i="54"/>
  <c r="U123" i="54"/>
  <c r="O126" i="54"/>
  <c r="BC44" i="40"/>
  <c r="BL27" i="40"/>
  <c r="BP27" i="40"/>
  <c r="BR27" i="40"/>
  <c r="BD44" i="40"/>
  <c r="BS27" i="40"/>
  <c r="AZ44" i="40"/>
  <c r="R125" i="54"/>
  <c r="N126" i="54"/>
  <c r="M128" i="54"/>
  <c r="M124" i="54"/>
  <c r="N127" i="54"/>
  <c r="N123" i="54"/>
  <c r="R122" i="54"/>
  <c r="N124" i="54"/>
  <c r="M127" i="54"/>
  <c r="R128" i="54"/>
  <c r="N130" i="54"/>
  <c r="M123" i="54"/>
  <c r="R124" i="54"/>
  <c r="O122" i="54"/>
  <c r="M129" i="54"/>
  <c r="M122" i="54"/>
  <c r="R129" i="54"/>
  <c r="R123" i="54"/>
  <c r="N129" i="54"/>
  <c r="U127" i="54"/>
  <c r="M130" i="54"/>
  <c r="S128" i="54"/>
  <c r="S124" i="54"/>
  <c r="M126" i="54"/>
  <c r="R127" i="54"/>
  <c r="P124" i="54"/>
  <c r="P122" i="54"/>
  <c r="T127" i="54"/>
  <c r="Q122" i="54"/>
  <c r="M95" i="51"/>
  <c r="N88" i="51" s="1"/>
  <c r="T123" i="54"/>
  <c r="U130" i="54"/>
  <c r="Q126" i="54"/>
  <c r="T126" i="54"/>
  <c r="Q124" i="54"/>
  <c r="P128" i="54"/>
  <c r="U129" i="54"/>
  <c r="T122" i="54"/>
  <c r="Q128" i="54"/>
  <c r="U125" i="54"/>
  <c r="P123" i="54"/>
  <c r="O130" i="54"/>
  <c r="Q130" i="54"/>
  <c r="S129" i="54"/>
  <c r="U128" i="54"/>
  <c r="R130" i="54"/>
  <c r="Q123" i="54"/>
  <c r="U122" i="54"/>
  <c r="T129" i="54"/>
  <c r="S122" i="54"/>
  <c r="R126" i="54"/>
  <c r="U126" i="54"/>
  <c r="N128" i="54"/>
  <c r="M135" i="54" a="1"/>
  <c r="T125" i="54"/>
  <c r="P129" i="54"/>
  <c r="T130" i="54"/>
  <c r="O128" i="54"/>
  <c r="Q127" i="54"/>
  <c r="Q129" i="54"/>
  <c r="P125" i="54"/>
  <c r="T128" i="54"/>
  <c r="P130" i="54"/>
  <c r="O123" i="54"/>
  <c r="P127" i="54"/>
  <c r="T124" i="54"/>
  <c r="O124" i="54"/>
  <c r="P126" i="54"/>
  <c r="D7" i="40"/>
  <c r="I6" i="40"/>
  <c r="D9" i="40"/>
  <c r="G11" i="40"/>
  <c r="J13" i="40"/>
  <c r="H7" i="40"/>
  <c r="H10" i="40"/>
  <c r="B13" i="40"/>
  <c r="H6" i="40"/>
  <c r="D10" i="40"/>
  <c r="D13" i="40"/>
  <c r="B7" i="40"/>
  <c r="E9" i="40"/>
  <c r="H11" i="40"/>
  <c r="C14" i="40"/>
  <c r="J6" i="40"/>
  <c r="H8" i="40"/>
  <c r="F10" i="40"/>
  <c r="D12" i="40"/>
  <c r="B14" i="40"/>
  <c r="B9" i="40"/>
  <c r="F7" i="40"/>
  <c r="I9" i="40"/>
  <c r="C12" i="40"/>
  <c r="G14" i="40"/>
  <c r="E8" i="40"/>
  <c r="D11" i="40"/>
  <c r="H13" i="40"/>
  <c r="J7" i="40"/>
  <c r="I10" i="40"/>
  <c r="I13" i="40"/>
  <c r="G7" i="40"/>
  <c r="J9" i="40"/>
  <c r="E12" i="40"/>
  <c r="H14" i="40"/>
  <c r="E7" i="40"/>
  <c r="C9" i="40"/>
  <c r="J10" i="40"/>
  <c r="H12" i="40"/>
  <c r="F14" i="40"/>
  <c r="C10" i="40"/>
  <c r="F11" i="40"/>
  <c r="B8" i="40"/>
  <c r="E10" i="40"/>
  <c r="I12" i="40"/>
  <c r="G6" i="40"/>
  <c r="J8" i="40"/>
  <c r="J11" i="40"/>
  <c r="D14" i="40"/>
  <c r="F8" i="40"/>
  <c r="B12" i="40"/>
  <c r="E14" i="40"/>
  <c r="C8" i="40"/>
  <c r="G10" i="40"/>
  <c r="J12" i="40"/>
  <c r="B6" i="40"/>
  <c r="I7" i="40"/>
  <c r="G9" i="40"/>
  <c r="E11" i="40"/>
  <c r="C13" i="40"/>
  <c r="J14" i="40"/>
  <c r="C6" i="40"/>
  <c r="D6" i="40"/>
  <c r="G8" i="40"/>
  <c r="B11" i="40"/>
  <c r="E13" i="40"/>
  <c r="C7" i="40"/>
  <c r="F9" i="40"/>
  <c r="F12" i="40"/>
  <c r="I14" i="40"/>
  <c r="H9" i="40"/>
  <c r="G12" i="40"/>
  <c r="E6" i="40"/>
  <c r="I8" i="40"/>
  <c r="C11" i="40"/>
  <c r="F13" i="40"/>
  <c r="F6" i="40"/>
  <c r="D8" i="40"/>
  <c r="B10" i="40"/>
  <c r="I11" i="40"/>
  <c r="G13" i="40"/>
  <c r="G15" i="49"/>
  <c r="G14" i="49"/>
  <c r="G13" i="49"/>
  <c r="G12" i="49"/>
  <c r="G11" i="49"/>
  <c r="G10" i="49"/>
  <c r="H15" i="49"/>
  <c r="H14" i="49"/>
  <c r="H13" i="49"/>
  <c r="H12" i="49"/>
  <c r="H11" i="49"/>
  <c r="H10" i="49"/>
  <c r="F15" i="49"/>
  <c r="F14" i="49"/>
  <c r="F13" i="49"/>
  <c r="F12" i="49"/>
  <c r="F11" i="49"/>
  <c r="F10" i="49"/>
  <c r="I15" i="49"/>
  <c r="I14" i="49"/>
  <c r="I13" i="49"/>
  <c r="I12" i="49"/>
  <c r="I11" i="49"/>
  <c r="I10" i="49"/>
  <c r="F6" i="48"/>
  <c r="E5" i="48"/>
  <c r="G5" i="48"/>
  <c r="F4" i="48"/>
  <c r="F5" i="48"/>
  <c r="E6" i="48"/>
  <c r="G4" i="48"/>
  <c r="G6" i="48"/>
  <c r="E4" i="48"/>
  <c r="AT17" i="43"/>
  <c r="AS16" i="43"/>
  <c r="AS17" i="43"/>
  <c r="AU15" i="43"/>
  <c r="AU17" i="43"/>
  <c r="AT16" i="43"/>
  <c r="AS15" i="43"/>
  <c r="AT15" i="43"/>
  <c r="AU16" i="43"/>
  <c r="AU17" i="42"/>
  <c r="AT16" i="42"/>
  <c r="AS15" i="42"/>
  <c r="AS17" i="42"/>
  <c r="AU15" i="42"/>
  <c r="AS16" i="42"/>
  <c r="AT15" i="42"/>
  <c r="AU16" i="42"/>
  <c r="AT17" i="42"/>
  <c r="BR26" i="40"/>
  <c r="BN26" i="40"/>
  <c r="BQ26" i="40"/>
  <c r="BL26" i="40"/>
  <c r="BP26" i="40"/>
  <c r="BK26" i="40"/>
  <c r="BK28" i="40" s="1"/>
  <c r="BO26" i="40"/>
  <c r="BO28" i="40" s="1"/>
  <c r="BM26" i="40"/>
  <c r="BS26" i="40"/>
  <c r="BS28" i="40" s="1"/>
  <c r="AP40" i="39"/>
  <c r="AM39" i="39"/>
  <c r="AN38" i="39"/>
  <c r="AO37" i="39"/>
  <c r="AP36" i="39"/>
  <c r="AM35" i="39"/>
  <c r="AN34" i="39"/>
  <c r="AO33" i="39"/>
  <c r="AP32" i="39"/>
  <c r="AO40" i="39"/>
  <c r="AP39" i="39"/>
  <c r="AM38" i="39"/>
  <c r="AN37" i="39"/>
  <c r="AO36" i="39"/>
  <c r="AP35" i="39"/>
  <c r="AM34" i="39"/>
  <c r="AN33" i="39"/>
  <c r="AO32" i="39"/>
  <c r="AP31" i="39"/>
  <c r="AM40" i="39"/>
  <c r="AN39" i="39"/>
  <c r="AO38" i="39"/>
  <c r="AP37" i="39"/>
  <c r="AM32" i="39"/>
  <c r="AN31" i="39"/>
  <c r="AN35" i="39"/>
  <c r="AP33" i="39"/>
  <c r="AM37" i="39"/>
  <c r="AN36" i="39"/>
  <c r="AO35" i="39"/>
  <c r="AP34" i="39"/>
  <c r="AM36" i="39"/>
  <c r="AO34" i="39"/>
  <c r="AN40" i="39"/>
  <c r="AO39" i="39"/>
  <c r="AP38" i="39"/>
  <c r="AM33" i="39"/>
  <c r="AN32" i="39"/>
  <c r="AO31" i="39"/>
  <c r="S31" i="39"/>
  <c r="T31" i="39"/>
  <c r="U31" i="39"/>
  <c r="AU61" i="39" a="1"/>
  <c r="AJ14" i="39"/>
  <c r="L4" i="39" a="1"/>
  <c r="AI3" i="39" a="1"/>
  <c r="N14" i="39"/>
  <c r="A15" i="38"/>
  <c r="A9" i="38"/>
  <c r="A3" i="38"/>
  <c r="N6" i="37"/>
  <c r="N50" i="51" l="1"/>
  <c r="O50" i="51"/>
  <c r="R50" i="51"/>
  <c r="Q50" i="51"/>
  <c r="R50" i="54"/>
  <c r="S50" i="54"/>
  <c r="P50" i="54"/>
  <c r="R105" i="51"/>
  <c r="S105" i="51" s="1"/>
  <c r="R108" i="51"/>
  <c r="S108" i="51" s="1"/>
  <c r="R102" i="51"/>
  <c r="S102" i="51" s="1"/>
  <c r="N109" i="51"/>
  <c r="R100" i="51"/>
  <c r="S100" i="51" s="1"/>
  <c r="R104" i="51"/>
  <c r="S104" i="51" s="1"/>
  <c r="R103" i="51"/>
  <c r="S103" i="51" s="1"/>
  <c r="R101" i="51"/>
  <c r="S101" i="51" s="1"/>
  <c r="R106" i="51"/>
  <c r="S106" i="51" s="1"/>
  <c r="P109" i="51"/>
  <c r="O109" i="51"/>
  <c r="N153" i="54"/>
  <c r="M128" i="51" a="1"/>
  <c r="R136" i="51" s="1"/>
  <c r="M109" i="51"/>
  <c r="CA6" i="40"/>
  <c r="CA14" i="40"/>
  <c r="CA11" i="40"/>
  <c r="B6" i="44" a="1"/>
  <c r="I8" i="44" s="1"/>
  <c r="B6" i="41" a="1"/>
  <c r="J12" i="41" s="1"/>
  <c r="J38" i="41" s="1"/>
  <c r="M149" i="54" a="1"/>
  <c r="N150" i="54" s="1"/>
  <c r="AJ11" i="55"/>
  <c r="AJ38" i="55" s="1"/>
  <c r="AJ12" i="55"/>
  <c r="AJ39" i="55" s="1"/>
  <c r="AJ7" i="55"/>
  <c r="AJ34" i="55" s="1"/>
  <c r="AJ10" i="55"/>
  <c r="AJ37" i="55" s="1"/>
  <c r="AJ13" i="55"/>
  <c r="AJ40" i="55" s="1"/>
  <c r="AJ8" i="55"/>
  <c r="AJ35" i="55" s="1"/>
  <c r="AJ14" i="55"/>
  <c r="AJ41" i="55" s="1"/>
  <c r="AJ9" i="55"/>
  <c r="AJ36" i="55" s="1"/>
  <c r="AJ6" i="55"/>
  <c r="AJ33" i="55" s="1"/>
  <c r="BQ27" i="40"/>
  <c r="BQ28" i="40" s="1"/>
  <c r="BM27" i="40"/>
  <c r="BM28" i="40" s="1"/>
  <c r="B5" i="44" a="1"/>
  <c r="AO5" i="40" a="1"/>
  <c r="AD5" i="40" a="1"/>
  <c r="CA8" i="40"/>
  <c r="CA7" i="40"/>
  <c r="CA10" i="40"/>
  <c r="BN28" i="40"/>
  <c r="P157" i="54"/>
  <c r="BB5" i="55"/>
  <c r="BE5" i="55"/>
  <c r="AW5" i="55"/>
  <c r="BC5" i="55"/>
  <c r="AY5" i="55"/>
  <c r="BA5" i="55"/>
  <c r="AZ5" i="55"/>
  <c r="BD5" i="55"/>
  <c r="AX5" i="55"/>
  <c r="CA12" i="40"/>
  <c r="CA9" i="40"/>
  <c r="B18" i="41" a="1"/>
  <c r="A6" i="41" a="1"/>
  <c r="BR28" i="40"/>
  <c r="BL28" i="40"/>
  <c r="BP28" i="40"/>
  <c r="W122" i="54"/>
  <c r="N91" i="51"/>
  <c r="W124" i="54"/>
  <c r="M137" i="54"/>
  <c r="M136" i="54"/>
  <c r="M142" i="54"/>
  <c r="M139" i="54"/>
  <c r="M140" i="54"/>
  <c r="M143" i="54"/>
  <c r="M135" i="54"/>
  <c r="M138" i="54"/>
  <c r="M141" i="54"/>
  <c r="N94" i="51"/>
  <c r="N87" i="51"/>
  <c r="N92" i="51"/>
  <c r="N86" i="51"/>
  <c r="O86" i="51" s="1"/>
  <c r="W127" i="54"/>
  <c r="W129" i="54"/>
  <c r="N89" i="51"/>
  <c r="W130" i="54"/>
  <c r="N93" i="51"/>
  <c r="N90" i="51"/>
  <c r="W123" i="54"/>
  <c r="O50" i="54"/>
  <c r="W128" i="54"/>
  <c r="W125" i="54"/>
  <c r="W126" i="54"/>
  <c r="N50" i="54"/>
  <c r="Y5" i="40"/>
  <c r="I7" i="41"/>
  <c r="I33" i="41" s="1"/>
  <c r="D14" i="41"/>
  <c r="D40" i="41" s="1"/>
  <c r="C10" i="41"/>
  <c r="C36" i="41" s="1"/>
  <c r="E9" i="41"/>
  <c r="E35" i="41" s="1"/>
  <c r="J13" i="41"/>
  <c r="J39" i="41" s="1"/>
  <c r="Y6" i="40"/>
  <c r="I11" i="41"/>
  <c r="I37" i="41" s="1"/>
  <c r="G12" i="41"/>
  <c r="G38" i="41" s="1"/>
  <c r="G8" i="41"/>
  <c r="G34" i="41" s="1"/>
  <c r="E7" i="41"/>
  <c r="E33" i="41" s="1"/>
  <c r="H13" i="41"/>
  <c r="H39" i="41" s="1"/>
  <c r="C13" i="41"/>
  <c r="C39" i="41" s="1"/>
  <c r="E14" i="41"/>
  <c r="E40" i="41" s="1"/>
  <c r="E10" i="41"/>
  <c r="E36" i="41" s="1"/>
  <c r="J6" i="41"/>
  <c r="J32" i="41" s="1"/>
  <c r="B13" i="41"/>
  <c r="B39" i="41" s="1"/>
  <c r="G13" i="41"/>
  <c r="G39" i="41" s="1"/>
  <c r="E6" i="41"/>
  <c r="E32" i="41" s="1"/>
  <c r="B11" i="41"/>
  <c r="B37" i="41" s="1"/>
  <c r="D6" i="41"/>
  <c r="D32" i="41" s="1"/>
  <c r="H14" i="41"/>
  <c r="H40" i="41" s="1"/>
  <c r="D11" i="41"/>
  <c r="D37" i="41" s="1"/>
  <c r="K18" i="49" a="1"/>
  <c r="F18" i="49" a="1"/>
  <c r="E14" i="48" a="1"/>
  <c r="AS19" i="43" a="1"/>
  <c r="AS19" i="42" a="1"/>
  <c r="AQ36" i="39"/>
  <c r="AU69" i="39"/>
  <c r="AU65" i="39"/>
  <c r="AU61" i="39"/>
  <c r="AU68" i="39"/>
  <c r="AU64" i="39"/>
  <c r="AU63" i="39"/>
  <c r="AU62" i="39"/>
  <c r="AU67" i="39"/>
  <c r="AU66" i="39"/>
  <c r="N64" i="39"/>
  <c r="S37" i="39"/>
  <c r="M60" i="39"/>
  <c r="R33" i="39"/>
  <c r="N67" i="39"/>
  <c r="S40" i="39"/>
  <c r="N61" i="39"/>
  <c r="S34" i="39"/>
  <c r="M67" i="39"/>
  <c r="R40" i="39"/>
  <c r="AQ39" i="39"/>
  <c r="AQ3" i="39"/>
  <c r="AM3" i="39"/>
  <c r="AI3" i="39"/>
  <c r="AP3" i="39"/>
  <c r="AK3" i="39"/>
  <c r="AN3" i="39"/>
  <c r="AO3" i="39"/>
  <c r="AJ3" i="39"/>
  <c r="AL3" i="39"/>
  <c r="O67" i="39"/>
  <c r="T40" i="39"/>
  <c r="N63" i="39"/>
  <c r="S36" i="39"/>
  <c r="M65" i="39"/>
  <c r="R38" i="39"/>
  <c r="O59" i="39"/>
  <c r="T32" i="39"/>
  <c r="R31" i="39"/>
  <c r="M32" i="39" a="1"/>
  <c r="P63" i="39"/>
  <c r="U36" i="39"/>
  <c r="N65" i="39"/>
  <c r="S38" i="39"/>
  <c r="U33" i="39"/>
  <c r="P60" i="39"/>
  <c r="N62" i="39"/>
  <c r="S35" i="39"/>
  <c r="AQ33" i="39"/>
  <c r="AQ37" i="39"/>
  <c r="AQ32" i="39"/>
  <c r="L10" i="39"/>
  <c r="L6" i="39"/>
  <c r="L12" i="39"/>
  <c r="L7" i="39"/>
  <c r="L9" i="39"/>
  <c r="L8" i="39"/>
  <c r="L11" i="39"/>
  <c r="L5" i="39"/>
  <c r="L4" i="39"/>
  <c r="A6" i="40" s="1"/>
  <c r="N60" i="39"/>
  <c r="S33" i="39"/>
  <c r="M64" i="39"/>
  <c r="R37" i="39"/>
  <c r="U35" i="39"/>
  <c r="P62" i="39"/>
  <c r="P66" i="39"/>
  <c r="U39" i="39"/>
  <c r="P65" i="39"/>
  <c r="U38" i="39"/>
  <c r="T33" i="39"/>
  <c r="O60" i="39"/>
  <c r="M62" i="39"/>
  <c r="R35" i="39"/>
  <c r="P67" i="39"/>
  <c r="U40" i="39"/>
  <c r="AI61" i="39" a="1"/>
  <c r="M59" i="39"/>
  <c r="R32" i="39"/>
  <c r="P64" i="39"/>
  <c r="U37" i="39"/>
  <c r="N66" i="39"/>
  <c r="S39" i="39"/>
  <c r="AQ40" i="39"/>
  <c r="AQ34" i="39"/>
  <c r="AH32" i="39" a="1"/>
  <c r="AM31" i="39"/>
  <c r="P61" i="39"/>
  <c r="U34" i="39"/>
  <c r="O62" i="39"/>
  <c r="T35" i="39"/>
  <c r="P59" i="39"/>
  <c r="U32" i="39"/>
  <c r="O65" i="39"/>
  <c r="T38" i="39"/>
  <c r="M61" i="39"/>
  <c r="R34" i="39"/>
  <c r="O63" i="39"/>
  <c r="T36" i="39"/>
  <c r="N59" i="39"/>
  <c r="S32" i="39"/>
  <c r="T39" i="39"/>
  <c r="O66" i="39"/>
  <c r="T37" i="39"/>
  <c r="O64" i="39"/>
  <c r="M66" i="39"/>
  <c r="R39" i="39"/>
  <c r="O61" i="39"/>
  <c r="T34" i="39"/>
  <c r="M63" i="39"/>
  <c r="R36" i="39"/>
  <c r="AQ38" i="39"/>
  <c r="AQ35" i="39"/>
  <c r="Y7" i="37"/>
  <c r="Y6" i="37"/>
  <c r="Q6" i="37"/>
  <c r="R6" i="37" s="1"/>
  <c r="S6" i="37" s="1"/>
  <c r="R4" i="37"/>
  <c r="S4" i="37" s="1"/>
  <c r="Q5" i="37"/>
  <c r="R5" i="37" s="1"/>
  <c r="S5" i="37" s="1"/>
  <c r="M50" i="54" l="1"/>
  <c r="S50" i="51"/>
  <c r="T50" i="54"/>
  <c r="T50" i="51"/>
  <c r="P50" i="51"/>
  <c r="Q50" i="54"/>
  <c r="M50" i="51"/>
  <c r="U50" i="54"/>
  <c r="V50" i="54" s="1"/>
  <c r="M55" i="54" s="1" a="1"/>
  <c r="U50" i="51"/>
  <c r="R116" i="51"/>
  <c r="S116" i="51" s="1"/>
  <c r="R121" i="51"/>
  <c r="S121" i="51" s="1"/>
  <c r="R122" i="51"/>
  <c r="S122" i="51" s="1"/>
  <c r="O123" i="51"/>
  <c r="M123" i="51"/>
  <c r="S109" i="51"/>
  <c r="T132" i="51"/>
  <c r="O128" i="51"/>
  <c r="Q129" i="51"/>
  <c r="M129" i="51"/>
  <c r="Q128" i="51"/>
  <c r="O130" i="51"/>
  <c r="P129" i="51"/>
  <c r="S128" i="51"/>
  <c r="O136" i="51"/>
  <c r="R132" i="51"/>
  <c r="S130" i="51"/>
  <c r="U128" i="51"/>
  <c r="Q135" i="51"/>
  <c r="U132" i="51"/>
  <c r="P123" i="51"/>
  <c r="M154" i="51" a="1"/>
  <c r="O154" i="51" s="1"/>
  <c r="R120" i="51"/>
  <c r="S120" i="51" s="1"/>
  <c r="R115" i="51"/>
  <c r="S115" i="51" s="1"/>
  <c r="R119" i="51"/>
  <c r="S119" i="51" s="1"/>
  <c r="R118" i="51"/>
  <c r="S118" i="51" s="1"/>
  <c r="N123" i="51"/>
  <c r="N136" i="51"/>
  <c r="U134" i="51"/>
  <c r="Q136" i="51"/>
  <c r="Q132" i="51"/>
  <c r="R135" i="51"/>
  <c r="P130" i="51"/>
  <c r="R131" i="51"/>
  <c r="N131" i="51"/>
  <c r="O132" i="51"/>
  <c r="M134" i="51"/>
  <c r="T129" i="51"/>
  <c r="Q131" i="51"/>
  <c r="O129" i="51"/>
  <c r="S134" i="51"/>
  <c r="Q134" i="51"/>
  <c r="O131" i="51"/>
  <c r="P133" i="51"/>
  <c r="N129" i="51"/>
  <c r="CC6" i="40" a="1"/>
  <c r="CC8" i="40" s="1"/>
  <c r="N134" i="51"/>
  <c r="M128" i="51"/>
  <c r="U133" i="51"/>
  <c r="T128" i="51"/>
  <c r="P135" i="51"/>
  <c r="O133" i="51"/>
  <c r="R128" i="51"/>
  <c r="M131" i="51"/>
  <c r="U131" i="51"/>
  <c r="U129" i="51"/>
  <c r="S131" i="51"/>
  <c r="N135" i="51"/>
  <c r="P131" i="51"/>
  <c r="N128" i="51"/>
  <c r="M130" i="51"/>
  <c r="T130" i="51"/>
  <c r="M135" i="51"/>
  <c r="B9" i="41"/>
  <c r="B35" i="41" s="1"/>
  <c r="J7" i="41"/>
  <c r="J33" i="41" s="1"/>
  <c r="C9" i="41"/>
  <c r="C35" i="41" s="1"/>
  <c r="C7" i="41"/>
  <c r="C33" i="41" s="1"/>
  <c r="C11" i="41"/>
  <c r="C37" i="41" s="1"/>
  <c r="I6" i="41"/>
  <c r="I32" i="41" s="1"/>
  <c r="D10" i="41"/>
  <c r="D36" i="41" s="1"/>
  <c r="F10" i="41"/>
  <c r="F36" i="41" s="1"/>
  <c r="G6" i="41"/>
  <c r="G32" i="41" s="1"/>
  <c r="G10" i="41"/>
  <c r="G36" i="41" s="1"/>
  <c r="F7" i="41"/>
  <c r="F33" i="41" s="1"/>
  <c r="I10" i="41"/>
  <c r="I36" i="41" s="1"/>
  <c r="J10" i="41"/>
  <c r="J36" i="41" s="1"/>
  <c r="E13" i="41"/>
  <c r="E39" i="41" s="1"/>
  <c r="I8" i="41"/>
  <c r="I34" i="41" s="1"/>
  <c r="H10" i="41"/>
  <c r="H36" i="41" s="1"/>
  <c r="C14" i="41"/>
  <c r="C40" i="41" s="1"/>
  <c r="B8" i="41"/>
  <c r="B34" i="41" s="1"/>
  <c r="B12" i="41"/>
  <c r="B38" i="41" s="1"/>
  <c r="E11" i="41"/>
  <c r="E37" i="41" s="1"/>
  <c r="R109" i="51"/>
  <c r="R114" i="51"/>
  <c r="S114" i="51" s="1"/>
  <c r="R117" i="51"/>
  <c r="S117" i="51" s="1"/>
  <c r="Q133" i="51"/>
  <c r="M136" i="51"/>
  <c r="T134" i="51"/>
  <c r="R133" i="51"/>
  <c r="U135" i="51"/>
  <c r="N130" i="51"/>
  <c r="T136" i="51"/>
  <c r="R130" i="51"/>
  <c r="S132" i="51"/>
  <c r="S136" i="51"/>
  <c r="M132" i="51"/>
  <c r="R129" i="51"/>
  <c r="U130" i="51"/>
  <c r="T135" i="51"/>
  <c r="M156" i="54"/>
  <c r="I9" i="41"/>
  <c r="I35" i="41" s="1"/>
  <c r="I13" i="41"/>
  <c r="I39" i="41" s="1"/>
  <c r="H12" i="41"/>
  <c r="H38" i="41" s="1"/>
  <c r="F12" i="41"/>
  <c r="F38" i="41" s="1"/>
  <c r="F6" i="41"/>
  <c r="F32" i="41" s="1"/>
  <c r="G11" i="41"/>
  <c r="G37" i="41" s="1"/>
  <c r="B7" i="41"/>
  <c r="B33" i="41" s="1"/>
  <c r="B14" i="41"/>
  <c r="B40" i="41" s="1"/>
  <c r="J11" i="41"/>
  <c r="J37" i="41" s="1"/>
  <c r="B6" i="41"/>
  <c r="L5" i="41" s="1"/>
  <c r="C12" i="41"/>
  <c r="C38" i="41" s="1"/>
  <c r="G7" i="41"/>
  <c r="G33" i="41" s="1"/>
  <c r="F14" i="41"/>
  <c r="F40" i="41" s="1"/>
  <c r="F9" i="41"/>
  <c r="F35" i="41" s="1"/>
  <c r="F13" i="41"/>
  <c r="F39" i="41" s="1"/>
  <c r="D7" i="41"/>
  <c r="D33" i="41" s="1"/>
  <c r="H6" i="41"/>
  <c r="H32" i="41" s="1"/>
  <c r="H8" i="41"/>
  <c r="H34" i="41" s="1"/>
  <c r="I12" i="41"/>
  <c r="I38" i="41" s="1"/>
  <c r="C8" i="41"/>
  <c r="C34" i="41" s="1"/>
  <c r="J14" i="41"/>
  <c r="J40" i="41" s="1"/>
  <c r="S133" i="51"/>
  <c r="O135" i="51"/>
  <c r="U136" i="51"/>
  <c r="P134" i="51"/>
  <c r="N133" i="51"/>
  <c r="O134" i="51"/>
  <c r="Q130" i="51"/>
  <c r="M133" i="51"/>
  <c r="T131" i="51"/>
  <c r="S129" i="51"/>
  <c r="S135" i="51"/>
  <c r="P132" i="51"/>
  <c r="N132" i="51"/>
  <c r="R134" i="51"/>
  <c r="P136" i="51"/>
  <c r="P128" i="51"/>
  <c r="T133" i="51"/>
  <c r="O157" i="54"/>
  <c r="N151" i="54"/>
  <c r="N154" i="54"/>
  <c r="G14" i="41"/>
  <c r="G40" i="41" s="1"/>
  <c r="J9" i="41"/>
  <c r="J35" i="41" s="1"/>
  <c r="H9" i="41"/>
  <c r="H35" i="41" s="1"/>
  <c r="B10" i="41"/>
  <c r="B36" i="41" s="1"/>
  <c r="H7" i="41"/>
  <c r="H33" i="41" s="1"/>
  <c r="H11" i="41"/>
  <c r="H37" i="41" s="1"/>
  <c r="F11" i="41"/>
  <c r="F37" i="41" s="1"/>
  <c r="F8" i="41"/>
  <c r="F34" i="41" s="1"/>
  <c r="G9" i="41"/>
  <c r="G35" i="41" s="1"/>
  <c r="E8" i="41"/>
  <c r="E34" i="41" s="1"/>
  <c r="E12" i="41"/>
  <c r="E38" i="41" s="1"/>
  <c r="C6" i="41"/>
  <c r="C32" i="41" s="1"/>
  <c r="I14" i="41"/>
  <c r="I40" i="41" s="1"/>
  <c r="D8" i="41"/>
  <c r="D34" i="41" s="1"/>
  <c r="D9" i="41"/>
  <c r="D35" i="41" s="1"/>
  <c r="D13" i="41"/>
  <c r="D39" i="41" s="1"/>
  <c r="D12" i="41"/>
  <c r="D38" i="41" s="1"/>
  <c r="J8" i="41"/>
  <c r="J34" i="41" s="1"/>
  <c r="G6" i="44"/>
  <c r="E6" i="44"/>
  <c r="D12" i="44"/>
  <c r="J8" i="44"/>
  <c r="H9" i="44"/>
  <c r="I6" i="44"/>
  <c r="B7" i="44"/>
  <c r="E10" i="44"/>
  <c r="C13" i="44"/>
  <c r="D11" i="44"/>
  <c r="B12" i="44"/>
  <c r="B10" i="44"/>
  <c r="I10" i="44"/>
  <c r="B14" i="44"/>
  <c r="E14" i="44"/>
  <c r="F13" i="44"/>
  <c r="C9" i="44"/>
  <c r="P156" i="54"/>
  <c r="C7" i="44"/>
  <c r="D13" i="44"/>
  <c r="B8" i="44"/>
  <c r="D6" i="44"/>
  <c r="I14" i="44"/>
  <c r="G11" i="44"/>
  <c r="E7" i="44"/>
  <c r="J13" i="44"/>
  <c r="B9" i="44"/>
  <c r="M155" i="54"/>
  <c r="D9" i="44"/>
  <c r="H14" i="44"/>
  <c r="E11" i="44"/>
  <c r="F8" i="44"/>
  <c r="N156" i="54"/>
  <c r="H13" i="44"/>
  <c r="O155" i="54"/>
  <c r="P155" i="54"/>
  <c r="C8" i="44"/>
  <c r="F11" i="44"/>
  <c r="Q39" i="39"/>
  <c r="A13" i="40"/>
  <c r="A26" i="40" s="1"/>
  <c r="A38" i="40" s="1"/>
  <c r="A51" i="40" s="1"/>
  <c r="A9" i="41"/>
  <c r="A14" i="41"/>
  <c r="A10" i="41"/>
  <c r="A11" i="41"/>
  <c r="A12" i="41"/>
  <c r="A7" i="41"/>
  <c r="A8" i="41"/>
  <c r="A13" i="41"/>
  <c r="A6" i="41"/>
  <c r="A19" i="41" s="1" a="1"/>
  <c r="Q36" i="39"/>
  <c r="A10" i="40"/>
  <c r="A23" i="40" s="1"/>
  <c r="A35" i="40" s="1"/>
  <c r="A48" i="40" s="1"/>
  <c r="Q34" i="39"/>
  <c r="A8" i="40"/>
  <c r="A21" i="40" s="1"/>
  <c r="A33" i="40" s="1"/>
  <c r="A46" i="40" s="1"/>
  <c r="G18" i="41"/>
  <c r="I18" i="41"/>
  <c r="F18" i="41"/>
  <c r="C18" i="41"/>
  <c r="E18" i="41"/>
  <c r="H18" i="41"/>
  <c r="B18" i="41"/>
  <c r="D18" i="41"/>
  <c r="J18" i="41"/>
  <c r="O156" i="54"/>
  <c r="P151" i="54"/>
  <c r="O151" i="54"/>
  <c r="C14" i="44"/>
  <c r="I13" i="44"/>
  <c r="F10" i="44"/>
  <c r="G9" i="44"/>
  <c r="AJ5" i="40"/>
  <c r="AK5" i="40"/>
  <c r="AG5" i="40"/>
  <c r="AD5" i="40"/>
  <c r="AL5" i="40"/>
  <c r="AF5" i="40"/>
  <c r="AE5" i="40"/>
  <c r="AI5" i="40"/>
  <c r="AH5" i="40"/>
  <c r="M150" i="54"/>
  <c r="P149" i="54"/>
  <c r="B13" i="44"/>
  <c r="C12" i="44"/>
  <c r="F14" i="44"/>
  <c r="G8" i="44"/>
  <c r="I11" i="44"/>
  <c r="D10" i="44"/>
  <c r="E13" i="44"/>
  <c r="CA19" i="40" a="1"/>
  <c r="M154" i="54"/>
  <c r="P152" i="54"/>
  <c r="H6" i="44"/>
  <c r="G14" i="44"/>
  <c r="C10" i="44"/>
  <c r="I7" i="44"/>
  <c r="F6" i="44"/>
  <c r="H7" i="44"/>
  <c r="G10" i="44"/>
  <c r="Q40" i="39"/>
  <c r="A14" i="40"/>
  <c r="A27" i="40" s="1"/>
  <c r="M141" i="51" a="1"/>
  <c r="BI5" i="55" a="1"/>
  <c r="AV6" i="55" a="1"/>
  <c r="AO5" i="40"/>
  <c r="AQ5" i="40"/>
  <c r="AU5" i="40"/>
  <c r="AT5" i="40"/>
  <c r="AW5" i="40"/>
  <c r="AP5" i="40"/>
  <c r="AR5" i="40"/>
  <c r="AS5" i="40"/>
  <c r="AV5" i="40"/>
  <c r="N152" i="54"/>
  <c r="N149" i="54"/>
  <c r="O152" i="54"/>
  <c r="M152" i="54"/>
  <c r="O150" i="54"/>
  <c r="F9" i="44"/>
  <c r="F7" i="44"/>
  <c r="D8" i="44"/>
  <c r="P154" i="54"/>
  <c r="E9" i="44"/>
  <c r="J7" i="44"/>
  <c r="I12" i="44"/>
  <c r="B11" i="44"/>
  <c r="G13" i="44"/>
  <c r="O149" i="54"/>
  <c r="H11" i="44"/>
  <c r="C6" i="44"/>
  <c r="A19" i="40"/>
  <c r="Q37" i="39"/>
  <c r="A11" i="40"/>
  <c r="A24" i="40" s="1"/>
  <c r="A36" i="40" s="1"/>
  <c r="A49" i="40" s="1"/>
  <c r="Q38" i="39"/>
  <c r="A12" i="40"/>
  <c r="A25" i="40" s="1"/>
  <c r="A37" i="40" s="1"/>
  <c r="A50" i="40" s="1"/>
  <c r="Q33" i="39"/>
  <c r="A7" i="40"/>
  <c r="A20" i="40" s="1"/>
  <c r="A32" i="40" s="1"/>
  <c r="A45" i="40" s="1"/>
  <c r="Q35" i="39"/>
  <c r="A9" i="40"/>
  <c r="A22" i="40" s="1"/>
  <c r="J14" i="44"/>
  <c r="BV6" i="40" a="1"/>
  <c r="BY12" i="40" s="1"/>
  <c r="N157" i="54"/>
  <c r="N155" i="54"/>
  <c r="H10" i="44"/>
  <c r="I9" i="44"/>
  <c r="H12" i="44"/>
  <c r="J12" i="44"/>
  <c r="C11" i="44"/>
  <c r="P150" i="54"/>
  <c r="J10" i="44"/>
  <c r="G5" i="44"/>
  <c r="H5" i="44"/>
  <c r="D5" i="44"/>
  <c r="I5" i="44"/>
  <c r="C5" i="44"/>
  <c r="E5" i="44"/>
  <c r="B5" i="44"/>
  <c r="F5" i="44"/>
  <c r="J5" i="44"/>
  <c r="M151" i="54"/>
  <c r="M149" i="54"/>
  <c r="P153" i="54"/>
  <c r="J6" i="44"/>
  <c r="G7" i="44"/>
  <c r="J11" i="44"/>
  <c r="B6" i="44"/>
  <c r="G12" i="44"/>
  <c r="O154" i="54"/>
  <c r="E12" i="44"/>
  <c r="O153" i="54"/>
  <c r="M153" i="54"/>
  <c r="D7" i="44"/>
  <c r="H8" i="44"/>
  <c r="J9" i="44"/>
  <c r="D14" i="44"/>
  <c r="F12" i="44"/>
  <c r="M157" i="54"/>
  <c r="E8" i="44"/>
  <c r="G31" i="40"/>
  <c r="I31" i="40"/>
  <c r="J39" i="40"/>
  <c r="J33" i="40"/>
  <c r="J34" i="40"/>
  <c r="G36" i="40"/>
  <c r="F35" i="40"/>
  <c r="Y9" i="40"/>
  <c r="G33" i="40"/>
  <c r="G37" i="40"/>
  <c r="D31" i="40"/>
  <c r="M144" i="54"/>
  <c r="N141" i="54" s="1"/>
  <c r="Y8" i="40"/>
  <c r="Y12" i="40" s="1"/>
  <c r="I32" i="40"/>
  <c r="H31" i="40"/>
  <c r="BV6" i="40"/>
  <c r="D34" i="40"/>
  <c r="G39" i="40"/>
  <c r="H39" i="40"/>
  <c r="I37" i="40"/>
  <c r="I36" i="40"/>
  <c r="B36" i="40"/>
  <c r="C34" i="40"/>
  <c r="BW6" i="40"/>
  <c r="H35" i="40"/>
  <c r="H32" i="40"/>
  <c r="I39" i="40"/>
  <c r="O87" i="51"/>
  <c r="O88" i="51" s="1"/>
  <c r="O89" i="51" s="1"/>
  <c r="O90" i="51" s="1"/>
  <c r="O91" i="51" s="1"/>
  <c r="O92" i="51" s="1"/>
  <c r="O93" i="51" s="1"/>
  <c r="O94" i="51" s="1"/>
  <c r="BX8" i="40"/>
  <c r="B31" i="40"/>
  <c r="M6" i="40" a="1"/>
  <c r="M9" i="40" s="1"/>
  <c r="I38" i="40"/>
  <c r="E37" i="40"/>
  <c r="H36" i="40"/>
  <c r="G35" i="40"/>
  <c r="G34" i="40"/>
  <c r="I33" i="40"/>
  <c r="E32" i="40"/>
  <c r="J38" i="40"/>
  <c r="B37" i="40"/>
  <c r="D32" i="40"/>
  <c r="D33" i="40"/>
  <c r="BY7" i="40"/>
  <c r="B32" i="40"/>
  <c r="J36" i="40"/>
  <c r="I35" i="40"/>
  <c r="C35" i="40"/>
  <c r="I34" i="40"/>
  <c r="H33" i="40"/>
  <c r="BV8" i="40"/>
  <c r="J31" i="40"/>
  <c r="G32" i="40"/>
  <c r="H37" i="40"/>
  <c r="H34" i="40"/>
  <c r="C32" i="40"/>
  <c r="BX14" i="40"/>
  <c r="D36" i="40"/>
  <c r="B34" i="40"/>
  <c r="AZ32" i="40" a="1"/>
  <c r="BE37" i="40" s="1"/>
  <c r="B33" i="40"/>
  <c r="D39" i="40"/>
  <c r="BW14" i="40"/>
  <c r="F38" i="40"/>
  <c r="E36" i="40"/>
  <c r="F33" i="40"/>
  <c r="C33" i="40"/>
  <c r="F39" i="40"/>
  <c r="F36" i="40"/>
  <c r="D35" i="40"/>
  <c r="E33" i="40"/>
  <c r="C38" i="40"/>
  <c r="BK19" i="40" a="1"/>
  <c r="BS21" i="40" s="1"/>
  <c r="B38" i="40"/>
  <c r="E31" i="40"/>
  <c r="G38" i="40"/>
  <c r="J37" i="40"/>
  <c r="C37" i="40"/>
  <c r="C36" i="40"/>
  <c r="BY10" i="40"/>
  <c r="E35" i="40"/>
  <c r="C31" i="40"/>
  <c r="D38" i="40"/>
  <c r="D37" i="40"/>
  <c r="C39" i="40"/>
  <c r="B35" i="40"/>
  <c r="BY9" i="40"/>
  <c r="E34" i="40"/>
  <c r="F32" i="40"/>
  <c r="F31" i="40"/>
  <c r="E39" i="40"/>
  <c r="BY14" i="40"/>
  <c r="B39" i="40"/>
  <c r="H38" i="40"/>
  <c r="BY13" i="40"/>
  <c r="E38" i="40"/>
  <c r="J35" i="40"/>
  <c r="J32" i="40"/>
  <c r="F37" i="40"/>
  <c r="F34" i="40"/>
  <c r="F23" i="49"/>
  <c r="F22" i="49"/>
  <c r="F21" i="49"/>
  <c r="F20" i="49"/>
  <c r="F19" i="49"/>
  <c r="F18" i="49"/>
  <c r="G23" i="49"/>
  <c r="G22" i="49"/>
  <c r="G21" i="49"/>
  <c r="G20" i="49"/>
  <c r="G19" i="49"/>
  <c r="G18" i="49"/>
  <c r="I23" i="49"/>
  <c r="I22" i="49"/>
  <c r="I21" i="49"/>
  <c r="I20" i="49"/>
  <c r="I19" i="49"/>
  <c r="I18" i="49"/>
  <c r="H23" i="49"/>
  <c r="H22" i="49"/>
  <c r="H21" i="49"/>
  <c r="H20" i="49"/>
  <c r="H19" i="49"/>
  <c r="H18" i="49"/>
  <c r="N21" i="49"/>
  <c r="N20" i="49"/>
  <c r="N19" i="49"/>
  <c r="N18" i="49"/>
  <c r="L21" i="49"/>
  <c r="K21" i="49"/>
  <c r="K19" i="49"/>
  <c r="K18" i="49"/>
  <c r="M21" i="49"/>
  <c r="M20" i="49"/>
  <c r="M19" i="49"/>
  <c r="M18" i="49"/>
  <c r="L20" i="49"/>
  <c r="L19" i="49"/>
  <c r="L18" i="49"/>
  <c r="K20" i="49"/>
  <c r="E16" i="48"/>
  <c r="G14" i="48"/>
  <c r="F16" i="48"/>
  <c r="E15" i="48"/>
  <c r="G15" i="48"/>
  <c r="F14" i="48"/>
  <c r="G16" i="48"/>
  <c r="F15" i="48"/>
  <c r="E14" i="48"/>
  <c r="AT21" i="43"/>
  <c r="AS20" i="43"/>
  <c r="AS21" i="43"/>
  <c r="AU19" i="43"/>
  <c r="AU21" i="43"/>
  <c r="AT20" i="43"/>
  <c r="AS19" i="43"/>
  <c r="AU20" i="43"/>
  <c r="AT19" i="43"/>
  <c r="AU21" i="42"/>
  <c r="AT20" i="42"/>
  <c r="AS19" i="42"/>
  <c r="AS21" i="42"/>
  <c r="AU19" i="42"/>
  <c r="AS20" i="42"/>
  <c r="AT19" i="42"/>
  <c r="AT21" i="42"/>
  <c r="AU20" i="42"/>
  <c r="L59" i="39" a="1"/>
  <c r="Q32" i="39"/>
  <c r="L19" i="39" a="1"/>
  <c r="AH4" i="39" a="1"/>
  <c r="M37" i="39"/>
  <c r="M33" i="39"/>
  <c r="M40" i="39"/>
  <c r="M36" i="39"/>
  <c r="M32" i="39"/>
  <c r="M34" i="39"/>
  <c r="M39" i="39"/>
  <c r="M35" i="39"/>
  <c r="M38" i="39"/>
  <c r="AQ69" i="39"/>
  <c r="AM69" i="39"/>
  <c r="AI69" i="39"/>
  <c r="AN68" i="39"/>
  <c r="AJ68" i="39"/>
  <c r="AO67" i="39"/>
  <c r="AK67" i="39"/>
  <c r="AP66" i="39"/>
  <c r="AL66" i="39"/>
  <c r="AQ65" i="39"/>
  <c r="AM65" i="39"/>
  <c r="AI65" i="39"/>
  <c r="AN64" i="39"/>
  <c r="AJ64" i="39"/>
  <c r="AO63" i="39"/>
  <c r="AK63" i="39"/>
  <c r="AP62" i="39"/>
  <c r="AL62" i="39"/>
  <c r="AQ61" i="39"/>
  <c r="AM61" i="39"/>
  <c r="AI61" i="39"/>
  <c r="AP69" i="39"/>
  <c r="AL69" i="39"/>
  <c r="AQ68" i="39"/>
  <c r="AM68" i="39"/>
  <c r="AI68" i="39"/>
  <c r="AN67" i="39"/>
  <c r="AJ67" i="39"/>
  <c r="AO66" i="39"/>
  <c r="AK66" i="39"/>
  <c r="AP65" i="39"/>
  <c r="AL65" i="39"/>
  <c r="AQ64" i="39"/>
  <c r="AM64" i="39"/>
  <c r="AI64" i="39"/>
  <c r="AN63" i="39"/>
  <c r="AJ63" i="39"/>
  <c r="AO62" i="39"/>
  <c r="AK62" i="39"/>
  <c r="AP61" i="39"/>
  <c r="AL61" i="39"/>
  <c r="AO69" i="39"/>
  <c r="AP68" i="39"/>
  <c r="AQ67" i="39"/>
  <c r="AI67" i="39"/>
  <c r="AJ66" i="39"/>
  <c r="AK65" i="39"/>
  <c r="AL64" i="39"/>
  <c r="AM63" i="39"/>
  <c r="AN62" i="39"/>
  <c r="AO61" i="39"/>
  <c r="AN69" i="39"/>
  <c r="AO68" i="39"/>
  <c r="AP67" i="39"/>
  <c r="AQ66" i="39"/>
  <c r="AI66" i="39"/>
  <c r="AJ65" i="39"/>
  <c r="AK64" i="39"/>
  <c r="AL63" i="39"/>
  <c r="AM62" i="39"/>
  <c r="AN61" i="39"/>
  <c r="AL68" i="39"/>
  <c r="AN66" i="39"/>
  <c r="AP64" i="39"/>
  <c r="AI63" i="39"/>
  <c r="AK61" i="39"/>
  <c r="AK68" i="39"/>
  <c r="AM66" i="39"/>
  <c r="AO64" i="39"/>
  <c r="AQ62" i="39"/>
  <c r="AJ61" i="39"/>
  <c r="AL67" i="39"/>
  <c r="AP63" i="39"/>
  <c r="AI62" i="39"/>
  <c r="AQ63" i="39"/>
  <c r="AK69" i="39"/>
  <c r="AO65" i="39"/>
  <c r="AJ62" i="39"/>
  <c r="AJ69" i="39"/>
  <c r="AN65" i="39"/>
  <c r="AM67" i="39"/>
  <c r="AH38" i="39"/>
  <c r="AH34" i="39"/>
  <c r="AH37" i="39"/>
  <c r="AH33" i="39"/>
  <c r="AH39" i="39"/>
  <c r="AH36" i="39"/>
  <c r="AH35" i="39"/>
  <c r="AH32" i="39"/>
  <c r="AH40" i="39"/>
  <c r="Y5" i="37"/>
  <c r="N5" i="37"/>
  <c r="N14" i="37" s="1"/>
  <c r="N17" i="37" s="1"/>
  <c r="T5" i="37"/>
  <c r="U5" i="37" s="1"/>
  <c r="V5" i="37" s="1"/>
  <c r="Q7" i="37"/>
  <c r="R7" i="37" s="1"/>
  <c r="T4" i="37"/>
  <c r="U4" i="37" s="1"/>
  <c r="V4" i="37" s="1"/>
  <c r="T6" i="37"/>
  <c r="U6" i="37" s="1"/>
  <c r="V6" i="37" s="1"/>
  <c r="V50" i="51" l="1"/>
  <c r="M55" i="51" s="1" a="1"/>
  <c r="O162" i="51"/>
  <c r="N157" i="51"/>
  <c r="N154" i="51"/>
  <c r="N160" i="51"/>
  <c r="N156" i="51"/>
  <c r="CC6" i="40"/>
  <c r="B32" i="41"/>
  <c r="D15" i="44"/>
  <c r="N155" i="51"/>
  <c r="P156" i="51"/>
  <c r="R153" i="54"/>
  <c r="S153" i="54" s="1"/>
  <c r="O155" i="51"/>
  <c r="P159" i="51"/>
  <c r="CC13" i="40"/>
  <c r="CC26" i="40" s="1"/>
  <c r="R157" i="54"/>
  <c r="S157" i="54" s="1"/>
  <c r="P161" i="51"/>
  <c r="P154" i="51"/>
  <c r="O158" i="51"/>
  <c r="O159" i="51"/>
  <c r="O156" i="51"/>
  <c r="M154" i="51"/>
  <c r="N161" i="51"/>
  <c r="P160" i="51"/>
  <c r="N158" i="51"/>
  <c r="R123" i="51"/>
  <c r="CC14" i="40"/>
  <c r="CC27" i="40" s="1"/>
  <c r="CC7" i="40"/>
  <c r="CC20" i="40" s="1"/>
  <c r="G15" i="44"/>
  <c r="J15" i="44"/>
  <c r="E15" i="44"/>
  <c r="M160" i="51"/>
  <c r="P162" i="51"/>
  <c r="P157" i="51"/>
  <c r="P158" i="51"/>
  <c r="O160" i="51"/>
  <c r="M158" i="51"/>
  <c r="O157" i="51"/>
  <c r="M155" i="51"/>
  <c r="N162" i="51"/>
  <c r="S123" i="51"/>
  <c r="CC11" i="40"/>
  <c r="CC9" i="40"/>
  <c r="CC22" i="40" s="1"/>
  <c r="C15" i="44"/>
  <c r="R144" i="51"/>
  <c r="N159" i="51"/>
  <c r="M161" i="51"/>
  <c r="M156" i="51"/>
  <c r="M157" i="51"/>
  <c r="P155" i="51"/>
  <c r="M162" i="51"/>
  <c r="O161" i="51"/>
  <c r="M159" i="51"/>
  <c r="CC12" i="40"/>
  <c r="CC10" i="40"/>
  <c r="I15" i="44"/>
  <c r="P158" i="54"/>
  <c r="D44" i="40" a="1"/>
  <c r="B20" i="44" a="1"/>
  <c r="I23" i="44" s="1"/>
  <c r="BX13" i="40"/>
  <c r="B15" i="44"/>
  <c r="N148" i="51"/>
  <c r="R152" i="54"/>
  <c r="S152" i="54" s="1"/>
  <c r="P147" i="51"/>
  <c r="F15" i="44"/>
  <c r="H15" i="44"/>
  <c r="R150" i="54"/>
  <c r="S150" i="54" s="1"/>
  <c r="R155" i="54"/>
  <c r="S155" i="54" s="1"/>
  <c r="T148" i="51"/>
  <c r="R156" i="54"/>
  <c r="S156" i="54" s="1"/>
  <c r="U145" i="51"/>
  <c r="P145" i="51"/>
  <c r="U147" i="51"/>
  <c r="O158" i="54"/>
  <c r="BW7" i="40"/>
  <c r="BY8" i="40"/>
  <c r="R151" i="54"/>
  <c r="S151" i="54" s="1"/>
  <c r="N158" i="54"/>
  <c r="S147" i="51"/>
  <c r="R154" i="54"/>
  <c r="S154" i="54" s="1"/>
  <c r="T149" i="51"/>
  <c r="Q144" i="51"/>
  <c r="BW8" i="40"/>
  <c r="BW9" i="40"/>
  <c r="BY6" i="40"/>
  <c r="BW12" i="40"/>
  <c r="BY11" i="40"/>
  <c r="BV9" i="40"/>
  <c r="BV13" i="40"/>
  <c r="BV12" i="40"/>
  <c r="BX11" i="40"/>
  <c r="BV7" i="40"/>
  <c r="BX6" i="40"/>
  <c r="U146" i="51"/>
  <c r="Q149" i="51"/>
  <c r="P143" i="51"/>
  <c r="M146" i="51"/>
  <c r="O146" i="51"/>
  <c r="S149" i="51"/>
  <c r="S144" i="51"/>
  <c r="T146" i="51"/>
  <c r="O148" i="51"/>
  <c r="M143" i="51"/>
  <c r="U142" i="51"/>
  <c r="S148" i="51"/>
  <c r="U149" i="51"/>
  <c r="U143" i="51"/>
  <c r="BV14" i="40"/>
  <c r="BV10" i="40"/>
  <c r="BW10" i="40"/>
  <c r="BW11" i="40"/>
  <c r="BW13" i="40"/>
  <c r="BX7" i="40"/>
  <c r="BX12" i="40"/>
  <c r="BX9" i="40"/>
  <c r="BX10" i="40"/>
  <c r="BV11" i="40"/>
  <c r="M148" i="51"/>
  <c r="R145" i="51"/>
  <c r="R141" i="51"/>
  <c r="P146" i="51"/>
  <c r="Q143" i="51"/>
  <c r="P148" i="51"/>
  <c r="U141" i="51"/>
  <c r="T145" i="51"/>
  <c r="N145" i="51"/>
  <c r="M55" i="51"/>
  <c r="T55" i="51"/>
  <c r="N55" i="51"/>
  <c r="U55" i="51"/>
  <c r="O55" i="51"/>
  <c r="P55" i="51"/>
  <c r="S55" i="51"/>
  <c r="R55" i="51"/>
  <c r="Q55" i="51"/>
  <c r="N55" i="54"/>
  <c r="Q55" i="54"/>
  <c r="P55" i="54"/>
  <c r="S55" i="54"/>
  <c r="M55" i="54"/>
  <c r="T55" i="54"/>
  <c r="O55" i="54"/>
  <c r="U55" i="54"/>
  <c r="R55" i="54"/>
  <c r="A34" i="40"/>
  <c r="A47" i="40" s="1"/>
  <c r="AC6" i="40" a="1"/>
  <c r="AD18" i="40" a="1"/>
  <c r="A21" i="41"/>
  <c r="A27" i="41"/>
  <c r="A25" i="41"/>
  <c r="A24" i="41"/>
  <c r="A23" i="41"/>
  <c r="A19" i="41"/>
  <c r="A20" i="41"/>
  <c r="A26" i="41"/>
  <c r="A22" i="41"/>
  <c r="D52" i="40"/>
  <c r="D46" i="40"/>
  <c r="C47" i="40"/>
  <c r="D44" i="40"/>
  <c r="AC19" i="40" a="1"/>
  <c r="A31" i="40"/>
  <c r="BN5" i="55"/>
  <c r="BK5" i="55"/>
  <c r="BQ5" i="55"/>
  <c r="BP5" i="55"/>
  <c r="BI5" i="55"/>
  <c r="BO5" i="55"/>
  <c r="BL5" i="55"/>
  <c r="BM5" i="55"/>
  <c r="BJ5" i="55"/>
  <c r="N147" i="51"/>
  <c r="M142" i="51"/>
  <c r="CA21" i="40"/>
  <c r="CA20" i="40"/>
  <c r="CA26" i="40"/>
  <c r="CA27" i="40"/>
  <c r="CA24" i="40"/>
  <c r="CA22" i="40"/>
  <c r="CA19" i="40"/>
  <c r="CA25" i="40"/>
  <c r="CA23" i="40"/>
  <c r="B31" i="41" a="1"/>
  <c r="P141" i="51"/>
  <c r="S145" i="51"/>
  <c r="N143" i="51"/>
  <c r="R146" i="51"/>
  <c r="Q141" i="51"/>
  <c r="P142" i="51"/>
  <c r="C44" i="40" a="1"/>
  <c r="C44" i="40" s="1"/>
  <c r="E44" i="40" a="1"/>
  <c r="E49" i="40" s="1"/>
  <c r="V55" i="51"/>
  <c r="AV13" i="55"/>
  <c r="AV40" i="55" s="1"/>
  <c r="AV14" i="55"/>
  <c r="AV41" i="55" s="1"/>
  <c r="AV10" i="55"/>
  <c r="AV37" i="55" s="1"/>
  <c r="AV9" i="55"/>
  <c r="AV36" i="55" s="1"/>
  <c r="AV6" i="55"/>
  <c r="AV33" i="55" s="1"/>
  <c r="AV7" i="55"/>
  <c r="AV34" i="55" s="1"/>
  <c r="AV11" i="55"/>
  <c r="AV38" i="55" s="1"/>
  <c r="AV12" i="55"/>
  <c r="AV39" i="55" s="1"/>
  <c r="AV8" i="55"/>
  <c r="AV35" i="55" s="1"/>
  <c r="CC19" i="40" a="1"/>
  <c r="CC21" i="40" s="1"/>
  <c r="E47" i="40"/>
  <c r="D50" i="40"/>
  <c r="B44" i="40" a="1"/>
  <c r="B52" i="40" s="1"/>
  <c r="B49" i="40"/>
  <c r="CC19" i="40"/>
  <c r="M177" i="54" a="1"/>
  <c r="M158" i="54"/>
  <c r="R149" i="54"/>
  <c r="B19" i="44" a="1"/>
  <c r="A6" i="44" a="1"/>
  <c r="T143" i="51"/>
  <c r="S143" i="51"/>
  <c r="Q145" i="51"/>
  <c r="T142" i="51"/>
  <c r="N149" i="51"/>
  <c r="R149" i="51"/>
  <c r="O141" i="51"/>
  <c r="T141" i="51"/>
  <c r="S142" i="51"/>
  <c r="O147" i="51"/>
  <c r="O143" i="51"/>
  <c r="R142" i="51"/>
  <c r="Q147" i="51"/>
  <c r="M141" i="51"/>
  <c r="U144" i="51"/>
  <c r="A39" i="40"/>
  <c r="A52" i="40" s="1"/>
  <c r="P149" i="51"/>
  <c r="N141" i="51"/>
  <c r="U148" i="51"/>
  <c r="T147" i="51"/>
  <c r="N144" i="51"/>
  <c r="Q146" i="51"/>
  <c r="C52" i="40"/>
  <c r="D51" i="40"/>
  <c r="D48" i="40"/>
  <c r="D49" i="40"/>
  <c r="C48" i="40"/>
  <c r="D45" i="40"/>
  <c r="D47" i="40"/>
  <c r="V55" i="54"/>
  <c r="Q148" i="51"/>
  <c r="P144" i="51"/>
  <c r="O142" i="51"/>
  <c r="M147" i="51"/>
  <c r="Q142" i="51"/>
  <c r="AO18" i="40" a="1"/>
  <c r="AZ5" i="40" a="1"/>
  <c r="N142" i="51"/>
  <c r="O144" i="51"/>
  <c r="T144" i="51"/>
  <c r="N146" i="51"/>
  <c r="O145" i="51"/>
  <c r="M145" i="51"/>
  <c r="R148" i="51"/>
  <c r="O149" i="51"/>
  <c r="M149" i="51"/>
  <c r="R147" i="51"/>
  <c r="R143" i="51"/>
  <c r="S141" i="51"/>
  <c r="M144" i="51"/>
  <c r="S146" i="51"/>
  <c r="Y13" i="40"/>
  <c r="BN22" i="40"/>
  <c r="BA33" i="40"/>
  <c r="BG40" i="40"/>
  <c r="N142" i="54"/>
  <c r="AZ36" i="40"/>
  <c r="M12" i="40"/>
  <c r="BF32" i="40"/>
  <c r="M11" i="40"/>
  <c r="BS20" i="40"/>
  <c r="M7" i="40"/>
  <c r="M10" i="40"/>
  <c r="BQ19" i="40"/>
  <c r="M13" i="40"/>
  <c r="Y11" i="40"/>
  <c r="BQ22" i="40"/>
  <c r="BK21" i="40"/>
  <c r="BO21" i="40"/>
  <c r="BP22" i="40"/>
  <c r="BQ21" i="40"/>
  <c r="BQ20" i="40"/>
  <c r="M14" i="40"/>
  <c r="M6" i="40"/>
  <c r="BS22" i="40"/>
  <c r="BL21" i="40"/>
  <c r="BK20" i="40"/>
  <c r="BR19" i="40"/>
  <c r="BB40" i="40"/>
  <c r="BM21" i="40"/>
  <c r="BP20" i="40"/>
  <c r="BR21" i="40"/>
  <c r="BR22" i="40"/>
  <c r="BO22" i="40"/>
  <c r="BS19" i="40"/>
  <c r="BL22" i="40"/>
  <c r="BC38" i="40"/>
  <c r="BH40" i="40"/>
  <c r="BD37" i="40"/>
  <c r="BC39" i="40"/>
  <c r="K32" i="40"/>
  <c r="N136" i="54"/>
  <c r="N140" i="54"/>
  <c r="N135" i="54"/>
  <c r="O135" i="54" s="1"/>
  <c r="N139" i="54"/>
  <c r="N137" i="54"/>
  <c r="BG35" i="40"/>
  <c r="BG39" i="40"/>
  <c r="BF37" i="40"/>
  <c r="BN21" i="40"/>
  <c r="BN20" i="40"/>
  <c r="BK22" i="40"/>
  <c r="BK19" i="40"/>
  <c r="BP21" i="40"/>
  <c r="BM22" i="40"/>
  <c r="BL20" i="40"/>
  <c r="BH33" i="40"/>
  <c r="AZ40" i="40"/>
  <c r="AZ35" i="40"/>
  <c r="BF33" i="40"/>
  <c r="N143" i="54"/>
  <c r="N138" i="54"/>
  <c r="K39" i="40"/>
  <c r="M8" i="40"/>
  <c r="BR20" i="40"/>
  <c r="BO20" i="40"/>
  <c r="BO19" i="40"/>
  <c r="BM19" i="40"/>
  <c r="BN19" i="40"/>
  <c r="BL19" i="40"/>
  <c r="BM20" i="40"/>
  <c r="BP19" i="40"/>
  <c r="BH37" i="40"/>
  <c r="BE34" i="40"/>
  <c r="BE32" i="40"/>
  <c r="BG33" i="40"/>
  <c r="BH38" i="40"/>
  <c r="K38" i="40"/>
  <c r="AO6" i="40" a="1"/>
  <c r="AT6" i="40" s="1"/>
  <c r="K35" i="40"/>
  <c r="K33" i="40"/>
  <c r="AZ6" i="40" a="1"/>
  <c r="BB13" i="40" s="1"/>
  <c r="BE39" i="40"/>
  <c r="BF38" i="40"/>
  <c r="BC32" i="40"/>
  <c r="BG34" i="40"/>
  <c r="BB34" i="40"/>
  <c r="BB35" i="40"/>
  <c r="BC36" i="40"/>
  <c r="BD34" i="40"/>
  <c r="BC37" i="40"/>
  <c r="BE35" i="40"/>
  <c r="BA36" i="40"/>
  <c r="BG36" i="40"/>
  <c r="BH34" i="40"/>
  <c r="BD32" i="40"/>
  <c r="AZ32" i="40"/>
  <c r="BD33" i="40"/>
  <c r="BD35" i="40"/>
  <c r="BE33" i="40"/>
  <c r="BF40" i="40"/>
  <c r="BB32" i="40"/>
  <c r="K34" i="40"/>
  <c r="AD6" i="40" a="1"/>
  <c r="AE10" i="40" s="1"/>
  <c r="AZ33" i="40"/>
  <c r="BF34" i="40"/>
  <c r="BH35" i="40"/>
  <c r="BH36" i="40"/>
  <c r="BA39" i="40"/>
  <c r="BG38" i="40"/>
  <c r="BA38" i="40"/>
  <c r="BB36" i="40"/>
  <c r="BB39" i="40"/>
  <c r="BA40" i="40"/>
  <c r="BF39" i="40"/>
  <c r="BE38" i="40"/>
  <c r="BF36" i="40"/>
  <c r="BA32" i="40"/>
  <c r="BE36" i="40"/>
  <c r="AZ37" i="40"/>
  <c r="BB37" i="40"/>
  <c r="BC35" i="40"/>
  <c r="BC34" i="40"/>
  <c r="AZ34" i="40"/>
  <c r="K36" i="40"/>
  <c r="K31" i="40"/>
  <c r="BF35" i="40"/>
  <c r="BG37" i="40"/>
  <c r="BD39" i="40"/>
  <c r="BB38" i="40"/>
  <c r="BA35" i="40"/>
  <c r="BG32" i="40"/>
  <c r="BH39" i="40"/>
  <c r="AZ38" i="40"/>
  <c r="BD40" i="40"/>
  <c r="BD36" i="40"/>
  <c r="BB33" i="40"/>
  <c r="BC40" i="40"/>
  <c r="BD38" i="40"/>
  <c r="BC33" i="40"/>
  <c r="BH32" i="40"/>
  <c r="BE40" i="40"/>
  <c r="AZ39" i="40"/>
  <c r="BA37" i="40"/>
  <c r="BA34" i="40"/>
  <c r="K37" i="40"/>
  <c r="I4" i="48" a="1"/>
  <c r="K5" i="48" s="1"/>
  <c r="AI87" i="39" a="1"/>
  <c r="AN74" i="39" a="1"/>
  <c r="AW61" i="39" a="1"/>
  <c r="L67" i="39"/>
  <c r="L63" i="39"/>
  <c r="L59" i="39"/>
  <c r="L66" i="39"/>
  <c r="L62" i="39"/>
  <c r="L61" i="39"/>
  <c r="L60" i="39"/>
  <c r="L65" i="39"/>
  <c r="L64" i="39"/>
  <c r="AH9" i="39"/>
  <c r="AL37" i="39" s="1"/>
  <c r="AH5" i="39"/>
  <c r="AL33" i="39" s="1"/>
  <c r="AH12" i="39"/>
  <c r="AL40" i="39" s="1"/>
  <c r="AH7" i="39"/>
  <c r="AL35" i="39" s="1"/>
  <c r="AH10" i="39"/>
  <c r="AL38" i="39" s="1"/>
  <c r="AH4" i="39"/>
  <c r="AH8" i="39"/>
  <c r="AL36" i="39" s="1"/>
  <c r="AH11" i="39"/>
  <c r="AL39" i="39" s="1"/>
  <c r="AH6" i="39"/>
  <c r="AL34" i="39" s="1"/>
  <c r="AI41" i="39"/>
  <c r="AI33" i="39" s="1"/>
  <c r="M41" i="39"/>
  <c r="N34" i="39" s="1"/>
  <c r="L24" i="39"/>
  <c r="L20" i="39"/>
  <c r="L27" i="39"/>
  <c r="L23" i="39"/>
  <c r="L19" i="39"/>
  <c r="L25" i="39"/>
  <c r="L21" i="39"/>
  <c r="L26" i="39"/>
  <c r="L22" i="39"/>
  <c r="R8" i="37"/>
  <c r="N12" i="37" s="1"/>
  <c r="S7" i="37"/>
  <c r="S8" i="37" s="1"/>
  <c r="Q11" i="37" s="1"/>
  <c r="C24" i="44" l="1"/>
  <c r="C20" i="44"/>
  <c r="I20" i="44"/>
  <c r="E21" i="44"/>
  <c r="E20" i="44"/>
  <c r="D23" i="44"/>
  <c r="J23" i="44"/>
  <c r="I26" i="44"/>
  <c r="E22" i="44"/>
  <c r="H21" i="44"/>
  <c r="G20" i="44"/>
  <c r="I21" i="44"/>
  <c r="F22" i="44"/>
  <c r="H24" i="44"/>
  <c r="J26" i="44"/>
  <c r="E27" i="44"/>
  <c r="F20" i="44"/>
  <c r="J28" i="44"/>
  <c r="H22" i="44"/>
  <c r="D24" i="44"/>
  <c r="G24" i="44"/>
  <c r="G22" i="44"/>
  <c r="H25" i="44"/>
  <c r="D28" i="44"/>
  <c r="B27" i="44"/>
  <c r="C23" i="44"/>
  <c r="G28" i="44"/>
  <c r="H28" i="44"/>
  <c r="B21" i="44"/>
  <c r="C26" i="44"/>
  <c r="D20" i="44"/>
  <c r="B23" i="44"/>
  <c r="J21" i="44"/>
  <c r="B25" i="44"/>
  <c r="I27" i="44"/>
  <c r="F23" i="44"/>
  <c r="J24" i="44"/>
  <c r="C21" i="44"/>
  <c r="B20" i="44"/>
  <c r="D25" i="44"/>
  <c r="J27" i="44"/>
  <c r="G21" i="44"/>
  <c r="D21" i="44"/>
  <c r="J25" i="44"/>
  <c r="F28" i="44"/>
  <c r="B22" i="44"/>
  <c r="K15" i="44"/>
  <c r="D22" i="44"/>
  <c r="E24" i="44"/>
  <c r="H20" i="44"/>
  <c r="G23" i="44"/>
  <c r="I24" i="44"/>
  <c r="J20" i="44"/>
  <c r="J22" i="44"/>
  <c r="I25" i="44"/>
  <c r="H27" i="44"/>
  <c r="F21" i="44"/>
  <c r="E23" i="44"/>
  <c r="B24" i="44"/>
  <c r="E28" i="44"/>
  <c r="C22" i="44"/>
  <c r="G25" i="44"/>
  <c r="R168" i="54"/>
  <c r="S168" i="54" s="1"/>
  <c r="R167" i="54"/>
  <c r="S167" i="54" s="1"/>
  <c r="CE6" i="40" a="1"/>
  <c r="CE9" i="40" s="1"/>
  <c r="R166" i="54"/>
  <c r="S166" i="54" s="1"/>
  <c r="BX19" i="40" a="1"/>
  <c r="BY19" i="40" a="1"/>
  <c r="O172" i="54"/>
  <c r="E52" i="40"/>
  <c r="E44" i="40"/>
  <c r="BV19" i="40" a="1"/>
  <c r="BW19" i="40" a="1"/>
  <c r="BW27" i="40" s="1"/>
  <c r="R171" i="54"/>
  <c r="S171" i="54" s="1"/>
  <c r="R164" i="54"/>
  <c r="S164" i="54" s="1"/>
  <c r="N172" i="54"/>
  <c r="R165" i="54"/>
  <c r="S165" i="54" s="1"/>
  <c r="E26" i="44"/>
  <c r="G26" i="44"/>
  <c r="H26" i="44"/>
  <c r="F27" i="44"/>
  <c r="B26" i="44"/>
  <c r="I28" i="44"/>
  <c r="C27" i="44"/>
  <c r="D27" i="44"/>
  <c r="B28" i="44"/>
  <c r="F26" i="44"/>
  <c r="I22" i="44"/>
  <c r="E25" i="44"/>
  <c r="F25" i="44"/>
  <c r="D26" i="44"/>
  <c r="C25" i="44"/>
  <c r="C28" i="44"/>
  <c r="G27" i="44"/>
  <c r="H23" i="44"/>
  <c r="F24" i="44"/>
  <c r="E45" i="40"/>
  <c r="B48" i="40"/>
  <c r="E46" i="40"/>
  <c r="M203" i="54" a="1"/>
  <c r="R163" i="54"/>
  <c r="M172" i="54"/>
  <c r="R169" i="54"/>
  <c r="S169" i="54" s="1"/>
  <c r="P172" i="54"/>
  <c r="R170" i="54"/>
  <c r="S170" i="54" s="1"/>
  <c r="BY25" i="40"/>
  <c r="BY24" i="40"/>
  <c r="BY26" i="40"/>
  <c r="BY23" i="40"/>
  <c r="BY19" i="40"/>
  <c r="BY21" i="40"/>
  <c r="BY27" i="40"/>
  <c r="BY22" i="40"/>
  <c r="BY20" i="40"/>
  <c r="BV26" i="40"/>
  <c r="BV20" i="40"/>
  <c r="BV21" i="40"/>
  <c r="BV23" i="40"/>
  <c r="BV19" i="40"/>
  <c r="BW26" i="40"/>
  <c r="BW23" i="40"/>
  <c r="BX25" i="40"/>
  <c r="BX23" i="40"/>
  <c r="BX26" i="40"/>
  <c r="BX27" i="40"/>
  <c r="BX20" i="40"/>
  <c r="BX21" i="40"/>
  <c r="B46" i="40"/>
  <c r="C51" i="40"/>
  <c r="E50" i="40"/>
  <c r="E48" i="40"/>
  <c r="B45" i="40"/>
  <c r="C49" i="40"/>
  <c r="F49" i="40" s="1"/>
  <c r="P49" i="40" s="1"/>
  <c r="C46" i="40"/>
  <c r="AU18" i="40"/>
  <c r="AR18" i="40"/>
  <c r="AO18" i="40"/>
  <c r="AV18" i="40"/>
  <c r="AT18" i="40"/>
  <c r="AS18" i="40"/>
  <c r="AQ18" i="40"/>
  <c r="AW18" i="40"/>
  <c r="AP18" i="40"/>
  <c r="S149" i="54"/>
  <c r="R158" i="54"/>
  <c r="AI18" i="40"/>
  <c r="AJ18" i="40"/>
  <c r="AF18" i="40"/>
  <c r="AD18" i="40"/>
  <c r="AE18" i="40"/>
  <c r="AG18" i="40"/>
  <c r="AK18" i="40"/>
  <c r="AL18" i="40"/>
  <c r="AH18" i="40"/>
  <c r="BX22" i="40"/>
  <c r="CS26" i="40" a="1"/>
  <c r="CC23" i="40"/>
  <c r="BX24" i="40"/>
  <c r="C45" i="40"/>
  <c r="C50" i="40"/>
  <c r="BV27" i="40"/>
  <c r="AC9" i="40"/>
  <c r="AC6" i="40"/>
  <c r="AC13" i="40"/>
  <c r="AC11" i="40"/>
  <c r="AC7" i="40"/>
  <c r="AC10" i="40"/>
  <c r="AC14" i="40"/>
  <c r="AC8" i="40"/>
  <c r="AC12" i="40"/>
  <c r="CC24" i="40"/>
  <c r="CU26" i="40" s="1" a="1"/>
  <c r="B50" i="40"/>
  <c r="AC26" i="40"/>
  <c r="AC25" i="40"/>
  <c r="AC24" i="40"/>
  <c r="AC19" i="40"/>
  <c r="AC20" i="40"/>
  <c r="AC21" i="40"/>
  <c r="AC23" i="40"/>
  <c r="AC27" i="40"/>
  <c r="A12" i="44"/>
  <c r="A6" i="44"/>
  <c r="A14" i="44"/>
  <c r="A8" i="44"/>
  <c r="A11" i="44"/>
  <c r="A9" i="44"/>
  <c r="A13" i="44"/>
  <c r="A10" i="44"/>
  <c r="A7" i="44"/>
  <c r="M177" i="54"/>
  <c r="S182" i="54"/>
  <c r="P181" i="54"/>
  <c r="M180" i="54"/>
  <c r="S178" i="54"/>
  <c r="T185" i="54"/>
  <c r="U179" i="54"/>
  <c r="R181" i="54"/>
  <c r="S183" i="54"/>
  <c r="T184" i="54"/>
  <c r="S177" i="54"/>
  <c r="P179" i="54"/>
  <c r="Q181" i="54"/>
  <c r="T180" i="54"/>
  <c r="R184" i="54"/>
  <c r="P180" i="54"/>
  <c r="N184" i="54"/>
  <c r="O184" i="54"/>
  <c r="O179" i="54"/>
  <c r="O180" i="54"/>
  <c r="P182" i="54"/>
  <c r="P177" i="54"/>
  <c r="Q184" i="54"/>
  <c r="N183" i="54"/>
  <c r="T181" i="54"/>
  <c r="Q180" i="54"/>
  <c r="O185" i="54"/>
  <c r="N178" i="54"/>
  <c r="T179" i="54"/>
  <c r="U181" i="54"/>
  <c r="M183" i="54"/>
  <c r="S184" i="54"/>
  <c r="R177" i="54"/>
  <c r="S179" i="54"/>
  <c r="O177" i="54"/>
  <c r="M181" i="54"/>
  <c r="R185" i="54"/>
  <c r="R180" i="54"/>
  <c r="S180" i="54"/>
  <c r="T183" i="54"/>
  <c r="N182" i="54"/>
  <c r="U180" i="54"/>
  <c r="R179" i="54"/>
  <c r="O178" i="54"/>
  <c r="P185" i="54"/>
  <c r="M184" i="54"/>
  <c r="S181" i="54"/>
  <c r="P183" i="54"/>
  <c r="Q185" i="54"/>
  <c r="P178" i="54"/>
  <c r="Q179" i="54"/>
  <c r="N181" i="54"/>
  <c r="O183" i="54"/>
  <c r="P184" i="54"/>
  <c r="U178" i="54"/>
  <c r="U183" i="54"/>
  <c r="Q178" i="54"/>
  <c r="M179" i="54"/>
  <c r="T182" i="54"/>
  <c r="S185" i="54"/>
  <c r="R178" i="54"/>
  <c r="N179" i="54"/>
  <c r="T177" i="54"/>
  <c r="U184" i="54"/>
  <c r="R183" i="54"/>
  <c r="O182" i="54"/>
  <c r="Q183" i="54"/>
  <c r="N185" i="54"/>
  <c r="M178" i="54"/>
  <c r="N180" i="54"/>
  <c r="O181" i="54"/>
  <c r="U182" i="54"/>
  <c r="M185" i="54"/>
  <c r="U177" i="54"/>
  <c r="Q182" i="54"/>
  <c r="Q177" i="54"/>
  <c r="M182" i="54"/>
  <c r="R182" i="54"/>
  <c r="N177" i="54"/>
  <c r="T178" i="54"/>
  <c r="U185" i="54"/>
  <c r="BX19" i="40"/>
  <c r="B44" i="40"/>
  <c r="B47" i="40"/>
  <c r="E31" i="41"/>
  <c r="D31" i="41"/>
  <c r="I31" i="41"/>
  <c r="B31" i="41"/>
  <c r="G31" i="41"/>
  <c r="H31" i="41"/>
  <c r="F31" i="41"/>
  <c r="C31" i="41"/>
  <c r="J31" i="41"/>
  <c r="BU5" i="55" a="1"/>
  <c r="BH6" i="55" a="1"/>
  <c r="CC25" i="40"/>
  <c r="BV25" i="40"/>
  <c r="BV22" i="40"/>
  <c r="B51" i="40"/>
  <c r="E51" i="40"/>
  <c r="A32" i="41" a="1"/>
  <c r="BV24" i="40"/>
  <c r="BF5" i="40"/>
  <c r="AZ5" i="40"/>
  <c r="BD5" i="40"/>
  <c r="BB5" i="40"/>
  <c r="BH5" i="40"/>
  <c r="BG5" i="40"/>
  <c r="BC5" i="40"/>
  <c r="BE5" i="40"/>
  <c r="BA5" i="40"/>
  <c r="H19" i="44"/>
  <c r="G19" i="44"/>
  <c r="E19" i="44"/>
  <c r="F19" i="44"/>
  <c r="D19" i="44"/>
  <c r="B19" i="44"/>
  <c r="I19" i="44"/>
  <c r="J19" i="44"/>
  <c r="C19" i="44"/>
  <c r="A44" i="40"/>
  <c r="AN6" i="40" a="1"/>
  <c r="AC22" i="40"/>
  <c r="AV10" i="40"/>
  <c r="BA9" i="40"/>
  <c r="M15" i="40"/>
  <c r="N7" i="40" s="1"/>
  <c r="AF12" i="40"/>
  <c r="AZ8" i="40"/>
  <c r="BD9" i="40"/>
  <c r="AH13" i="40"/>
  <c r="AQ6" i="40"/>
  <c r="AW11" i="40"/>
  <c r="BF7" i="40"/>
  <c r="AS8" i="40"/>
  <c r="AR7" i="40"/>
  <c r="AT11" i="40"/>
  <c r="AW10" i="40"/>
  <c r="AR13" i="40"/>
  <c r="AW6" i="40"/>
  <c r="BH13" i="40"/>
  <c r="AQ7" i="40"/>
  <c r="AO12" i="40"/>
  <c r="AT10" i="40"/>
  <c r="AO7" i="40"/>
  <c r="AO13" i="40"/>
  <c r="AV7" i="40"/>
  <c r="AS13" i="40"/>
  <c r="AU12" i="40"/>
  <c r="AU6" i="40"/>
  <c r="AQ14" i="40"/>
  <c r="AO9" i="40"/>
  <c r="AT13" i="40"/>
  <c r="AV12" i="40"/>
  <c r="AS9" i="40"/>
  <c r="AO14" i="40"/>
  <c r="AQ8" i="40"/>
  <c r="AU13" i="40"/>
  <c r="AU8" i="40"/>
  <c r="AW8" i="40"/>
  <c r="AT14" i="40"/>
  <c r="AQ11" i="40"/>
  <c r="AU9" i="40"/>
  <c r="AP7" i="40"/>
  <c r="AQ9" i="40"/>
  <c r="AT8" i="40"/>
  <c r="AO8" i="40"/>
  <c r="AR6" i="40"/>
  <c r="AT7" i="40"/>
  <c r="AP8" i="40"/>
  <c r="AW14" i="40"/>
  <c r="AV8" i="40"/>
  <c r="BK32" i="40" a="1"/>
  <c r="BM32" i="40" s="1"/>
  <c r="AW13" i="40"/>
  <c r="AP6" i="40"/>
  <c r="AS7" i="40"/>
  <c r="AW7" i="40"/>
  <c r="AV9" i="40"/>
  <c r="AP14" i="40"/>
  <c r="O136" i="54"/>
  <c r="O137" i="54" s="1"/>
  <c r="O138" i="54" s="1"/>
  <c r="O139" i="54" s="1"/>
  <c r="O140" i="54" s="1"/>
  <c r="O141" i="54" s="1"/>
  <c r="O142" i="54" s="1"/>
  <c r="O143" i="54" s="1"/>
  <c r="BD12" i="40"/>
  <c r="AH9" i="40"/>
  <c r="BB11" i="40"/>
  <c r="AZ13" i="40"/>
  <c r="AS6" i="40"/>
  <c r="AW9" i="40"/>
  <c r="AR14" i="40"/>
  <c r="AP9" i="40"/>
  <c r="AQ13" i="40"/>
  <c r="AU7" i="40"/>
  <c r="AQ12" i="40"/>
  <c r="AT9" i="40"/>
  <c r="AV14" i="40"/>
  <c r="AS11" i="40"/>
  <c r="AR8" i="40"/>
  <c r="AT12" i="40"/>
  <c r="AU10" i="40"/>
  <c r="AR9" i="40"/>
  <c r="AR12" i="40"/>
  <c r="K6" i="48"/>
  <c r="AI32" i="39"/>
  <c r="AJ32" i="39" s="1"/>
  <c r="AJ33" i="39" s="1"/>
  <c r="AL9" i="40"/>
  <c r="AE11" i="40"/>
  <c r="BC13" i="40"/>
  <c r="BD14" i="40"/>
  <c r="AD7" i="40"/>
  <c r="AH7" i="40"/>
  <c r="AL7" i="40"/>
  <c r="AI13" i="40"/>
  <c r="AI38" i="39"/>
  <c r="AD11" i="40"/>
  <c r="AF6" i="40"/>
  <c r="AK6" i="40"/>
  <c r="AI11" i="40"/>
  <c r="AJ12" i="40"/>
  <c r="AL11" i="40"/>
  <c r="AZ11" i="40"/>
  <c r="BA14" i="40"/>
  <c r="BE14" i="40"/>
  <c r="BB7" i="40"/>
  <c r="BH7" i="40"/>
  <c r="CE8" i="40"/>
  <c r="AD14" i="40"/>
  <c r="AD6" i="40"/>
  <c r="AF7" i="40"/>
  <c r="AK10" i="40"/>
  <c r="AD9" i="40"/>
  <c r="BE12" i="40"/>
  <c r="BE7" i="40"/>
  <c r="BA8" i="40"/>
  <c r="BC9" i="40"/>
  <c r="BF8" i="40"/>
  <c r="I5" i="48"/>
  <c r="AZ46" i="40" a="1"/>
  <c r="BH46" i="40" s="1"/>
  <c r="N37" i="39"/>
  <c r="AV13" i="40"/>
  <c r="AS12" i="40"/>
  <c r="AU14" i="40"/>
  <c r="AR11" i="40"/>
  <c r="AO10" i="40"/>
  <c r="AS10" i="40"/>
  <c r="AO6" i="40"/>
  <c r="AP12" i="40"/>
  <c r="AR10" i="40"/>
  <c r="AO11" i="40"/>
  <c r="AP13" i="40"/>
  <c r="AV11" i="40"/>
  <c r="AW12" i="40"/>
  <c r="AP11" i="40"/>
  <c r="AP10" i="40"/>
  <c r="AQ10" i="40"/>
  <c r="AS14" i="40"/>
  <c r="AV6" i="40"/>
  <c r="AU11" i="40"/>
  <c r="AI8" i="40"/>
  <c r="AH8" i="40"/>
  <c r="AE7" i="40"/>
  <c r="AF9" i="40"/>
  <c r="AK9" i="40"/>
  <c r="AI9" i="40"/>
  <c r="AJ7" i="40"/>
  <c r="AJ9" i="40"/>
  <c r="AL10" i="40"/>
  <c r="AF10" i="40"/>
  <c r="AF8" i="40"/>
  <c r="AI10" i="40"/>
  <c r="AH14" i="40"/>
  <c r="AG14" i="40"/>
  <c r="AH12" i="40"/>
  <c r="AF13" i="40"/>
  <c r="AL6" i="40"/>
  <c r="AG11" i="40"/>
  <c r="AH6" i="40"/>
  <c r="AI6" i="40"/>
  <c r="AJ13" i="40"/>
  <c r="BH6" i="40"/>
  <c r="BF10" i="40"/>
  <c r="BA12" i="40"/>
  <c r="BF13" i="40"/>
  <c r="BD10" i="40"/>
  <c r="BG14" i="40"/>
  <c r="AZ7" i="40"/>
  <c r="BF6" i="40"/>
  <c r="BF11" i="40"/>
  <c r="AZ6" i="40"/>
  <c r="BD7" i="40"/>
  <c r="BD8" i="40"/>
  <c r="BB12" i="40"/>
  <c r="BG7" i="40"/>
  <c r="BC8" i="40"/>
  <c r="BG10" i="40"/>
  <c r="BA11" i="40"/>
  <c r="BG11" i="40"/>
  <c r="BC10" i="40"/>
  <c r="BF9" i="40"/>
  <c r="AE12" i="40"/>
  <c r="AD12" i="40"/>
  <c r="AD10" i="40"/>
  <c r="AH11" i="40"/>
  <c r="AG13" i="40"/>
  <c r="AI12" i="40"/>
  <c r="AJ10" i="40"/>
  <c r="AG12" i="40"/>
  <c r="AL13" i="40"/>
  <c r="AE13" i="40"/>
  <c r="AK11" i="40"/>
  <c r="AK12" i="40"/>
  <c r="AL12" i="40"/>
  <c r="AJ8" i="40"/>
  <c r="AE6" i="40"/>
  <c r="AG7" i="40"/>
  <c r="AJ11" i="40"/>
  <c r="AK13" i="40"/>
  <c r="AL8" i="40"/>
  <c r="AG8" i="40"/>
  <c r="BH9" i="40"/>
  <c r="BE13" i="40"/>
  <c r="BE6" i="40"/>
  <c r="BE9" i="40"/>
  <c r="AZ14" i="40"/>
  <c r="BG6" i="40"/>
  <c r="BB9" i="40"/>
  <c r="BC11" i="40"/>
  <c r="BF14" i="40"/>
  <c r="BC7" i="40"/>
  <c r="BA10" i="40"/>
  <c r="AZ12" i="40"/>
  <c r="BD6" i="40"/>
  <c r="BE8" i="40"/>
  <c r="BE10" i="40"/>
  <c r="BA13" i="40"/>
  <c r="BD13" i="40"/>
  <c r="BB14" i="40"/>
  <c r="BF12" i="40"/>
  <c r="BD11" i="40"/>
  <c r="Q49" i="40"/>
  <c r="I4" i="48"/>
  <c r="J4" i="48"/>
  <c r="J6" i="48"/>
  <c r="K4" i="48"/>
  <c r="N39" i="39"/>
  <c r="AI37" i="39"/>
  <c r="N36" i="39"/>
  <c r="AE8" i="40"/>
  <c r="AL14" i="40"/>
  <c r="AD13" i="40"/>
  <c r="AE14" i="40"/>
  <c r="AG9" i="40"/>
  <c r="AE9" i="40"/>
  <c r="AF14" i="40"/>
  <c r="AI14" i="40"/>
  <c r="AH10" i="40"/>
  <c r="AI7" i="40"/>
  <c r="AK14" i="40"/>
  <c r="AD8" i="40"/>
  <c r="AK7" i="40"/>
  <c r="AJ14" i="40"/>
  <c r="AK8" i="40"/>
  <c r="AG10" i="40"/>
  <c r="AJ6" i="40"/>
  <c r="AG6" i="40"/>
  <c r="AF11" i="40"/>
  <c r="AZ9" i="40"/>
  <c r="BH12" i="40"/>
  <c r="BB6" i="40"/>
  <c r="BG8" i="40"/>
  <c r="BG13" i="40"/>
  <c r="BB8" i="40"/>
  <c r="BG9" i="40"/>
  <c r="BH11" i="40"/>
  <c r="BC14" i="40"/>
  <c r="BH8" i="40"/>
  <c r="BH10" i="40"/>
  <c r="BC12" i="40"/>
  <c r="BH14" i="40"/>
  <c r="AZ10" i="40"/>
  <c r="BE11" i="40"/>
  <c r="BG12" i="40"/>
  <c r="BC6" i="40"/>
  <c r="BA7" i="40"/>
  <c r="BB10" i="40"/>
  <c r="BA6" i="40"/>
  <c r="I6" i="48"/>
  <c r="J5" i="48"/>
  <c r="N35" i="39"/>
  <c r="AI35" i="39"/>
  <c r="AN82" i="39"/>
  <c r="AN81" i="39"/>
  <c r="AN80" i="39"/>
  <c r="AN79" i="39"/>
  <c r="AN78" i="39"/>
  <c r="AN77" i="39"/>
  <c r="AN76" i="39"/>
  <c r="AN75" i="39"/>
  <c r="AN74" i="39"/>
  <c r="AO82" i="39"/>
  <c r="AQ80" i="39"/>
  <c r="AP79" i="39"/>
  <c r="AO78" i="39"/>
  <c r="AQ76" i="39"/>
  <c r="AP75" i="39"/>
  <c r="AO74" i="39"/>
  <c r="AQ81" i="39"/>
  <c r="AP80" i="39"/>
  <c r="AO79" i="39"/>
  <c r="AQ77" i="39"/>
  <c r="AP76" i="39"/>
  <c r="AO75" i="39"/>
  <c r="AQ82" i="39"/>
  <c r="AO80" i="39"/>
  <c r="AP77" i="39"/>
  <c r="AQ74" i="39"/>
  <c r="AP82" i="39"/>
  <c r="AQ79" i="39"/>
  <c r="AO77" i="39"/>
  <c r="AP74" i="39"/>
  <c r="AQ78" i="39"/>
  <c r="AP78" i="39"/>
  <c r="AO81" i="39"/>
  <c r="AP81" i="39"/>
  <c r="AO76" i="39"/>
  <c r="AQ75" i="39"/>
  <c r="AW67" i="39"/>
  <c r="AW63" i="39"/>
  <c r="AW66" i="39"/>
  <c r="AW62" i="39"/>
  <c r="AW69" i="39"/>
  <c r="AW61" i="39"/>
  <c r="AW68" i="39"/>
  <c r="AW65" i="39"/>
  <c r="AW64" i="39"/>
  <c r="AI34" i="39"/>
  <c r="N33" i="39"/>
  <c r="AQ95" i="39"/>
  <c r="AM95" i="39"/>
  <c r="AI95" i="39"/>
  <c r="AN94" i="39"/>
  <c r="AJ94" i="39"/>
  <c r="AO93" i="39"/>
  <c r="AK93" i="39"/>
  <c r="AP92" i="39"/>
  <c r="AL92" i="39"/>
  <c r="AQ91" i="39"/>
  <c r="AM91" i="39"/>
  <c r="AI91" i="39"/>
  <c r="AN90" i="39"/>
  <c r="AJ90" i="39"/>
  <c r="AO89" i="39"/>
  <c r="AK89" i="39"/>
  <c r="AP88" i="39"/>
  <c r="AL88" i="39"/>
  <c r="AQ87" i="39"/>
  <c r="AM87" i="39"/>
  <c r="AI87" i="39"/>
  <c r="AP95" i="39"/>
  <c r="AL95" i="39"/>
  <c r="AQ94" i="39"/>
  <c r="AM94" i="39"/>
  <c r="AI94" i="39"/>
  <c r="AN93" i="39"/>
  <c r="AJ93" i="39"/>
  <c r="AO92" i="39"/>
  <c r="AK92" i="39"/>
  <c r="AP91" i="39"/>
  <c r="AL91" i="39"/>
  <c r="AQ90" i="39"/>
  <c r="AM90" i="39"/>
  <c r="AI90" i="39"/>
  <c r="AN89" i="39"/>
  <c r="AJ89" i="39"/>
  <c r="AO88" i="39"/>
  <c r="AK88" i="39"/>
  <c r="AP87" i="39"/>
  <c r="AL87" i="39"/>
  <c r="AK95" i="39"/>
  <c r="AL94" i="39"/>
  <c r="AM93" i="39"/>
  <c r="AN92" i="39"/>
  <c r="AO91" i="39"/>
  <c r="AP90" i="39"/>
  <c r="AQ89" i="39"/>
  <c r="AI89" i="39"/>
  <c r="AJ88" i="39"/>
  <c r="AK87" i="39"/>
  <c r="AJ95" i="39"/>
  <c r="AK94" i="39"/>
  <c r="AL93" i="39"/>
  <c r="AM92" i="39"/>
  <c r="AN91" i="39"/>
  <c r="AO90" i="39"/>
  <c r="AP89" i="39"/>
  <c r="AQ88" i="39"/>
  <c r="AI88" i="39"/>
  <c r="AJ87" i="39"/>
  <c r="AP94" i="39"/>
  <c r="AI93" i="39"/>
  <c r="AK91" i="39"/>
  <c r="AM89" i="39"/>
  <c r="AO87" i="39"/>
  <c r="AO94" i="39"/>
  <c r="AQ92" i="39"/>
  <c r="AJ91" i="39"/>
  <c r="AL89" i="39"/>
  <c r="AN87" i="39"/>
  <c r="AP93" i="39"/>
  <c r="AK90" i="39"/>
  <c r="AO95" i="39"/>
  <c r="AJ92" i="39"/>
  <c r="AN88" i="39"/>
  <c r="AI92" i="39"/>
  <c r="AM88" i="39"/>
  <c r="AL90" i="39"/>
  <c r="AN95" i="39"/>
  <c r="AQ93" i="39"/>
  <c r="AI39" i="39"/>
  <c r="N32" i="39"/>
  <c r="O32" i="39" s="1"/>
  <c r="AH19" i="39" a="1"/>
  <c r="AL32" i="39"/>
  <c r="N40" i="39"/>
  <c r="AI40" i="39"/>
  <c r="N38" i="39"/>
  <c r="AI36" i="39"/>
  <c r="Q12" i="37"/>
  <c r="T7" i="37"/>
  <c r="U7" i="37" s="1"/>
  <c r="V7" i="37" s="1"/>
  <c r="V8" i="37" s="1"/>
  <c r="N11" i="37" s="1"/>
  <c r="B33" i="44" a="1"/>
  <c r="J41" i="44" l="1"/>
  <c r="F41" i="44"/>
  <c r="B41" i="44"/>
  <c r="G40" i="44"/>
  <c r="C40" i="44"/>
  <c r="H39" i="44"/>
  <c r="D39" i="44"/>
  <c r="I38" i="44"/>
  <c r="E38" i="44"/>
  <c r="J37" i="44"/>
  <c r="F37" i="44"/>
  <c r="B37" i="44"/>
  <c r="G36" i="44"/>
  <c r="C36" i="44"/>
  <c r="H35" i="44"/>
  <c r="D35" i="44"/>
  <c r="I34" i="44"/>
  <c r="E34" i="44"/>
  <c r="J33" i="44"/>
  <c r="F33" i="44"/>
  <c r="B33" i="44"/>
  <c r="I41" i="44"/>
  <c r="E41" i="44"/>
  <c r="J40" i="44"/>
  <c r="F40" i="44"/>
  <c r="B40" i="44"/>
  <c r="G39" i="44"/>
  <c r="C39" i="44"/>
  <c r="H38" i="44"/>
  <c r="D38" i="44"/>
  <c r="I37" i="44"/>
  <c r="E37" i="44"/>
  <c r="J36" i="44"/>
  <c r="F36" i="44"/>
  <c r="B36" i="44"/>
  <c r="G35" i="44"/>
  <c r="C35" i="44"/>
  <c r="H34" i="44"/>
  <c r="D34" i="44"/>
  <c r="I33" i="44"/>
  <c r="E33" i="44"/>
  <c r="H41" i="44"/>
  <c r="D41" i="44"/>
  <c r="I40" i="44"/>
  <c r="E40" i="44"/>
  <c r="J39" i="44"/>
  <c r="F39" i="44"/>
  <c r="B39" i="44"/>
  <c r="G38" i="44"/>
  <c r="C38" i="44"/>
  <c r="H37" i="44"/>
  <c r="D37" i="44"/>
  <c r="I36" i="44"/>
  <c r="E36" i="44"/>
  <c r="J35" i="44"/>
  <c r="F35" i="44"/>
  <c r="B35" i="44"/>
  <c r="G34" i="44"/>
  <c r="C34" i="44"/>
  <c r="H33" i="44"/>
  <c r="D33" i="44"/>
  <c r="C41" i="44"/>
  <c r="E39" i="44"/>
  <c r="G37" i="44"/>
  <c r="I35" i="44"/>
  <c r="B34" i="44"/>
  <c r="H40" i="44"/>
  <c r="J38" i="44"/>
  <c r="C37" i="44"/>
  <c r="E35" i="44"/>
  <c r="G33" i="44"/>
  <c r="D40" i="44"/>
  <c r="F38" i="44"/>
  <c r="H36" i="44"/>
  <c r="J34" i="44"/>
  <c r="C33" i="44"/>
  <c r="I39" i="44"/>
  <c r="B38" i="44"/>
  <c r="G41" i="44"/>
  <c r="D36" i="44"/>
  <c r="F34" i="44"/>
  <c r="F52" i="40"/>
  <c r="P52" i="40" s="1"/>
  <c r="Q52" i="40" s="1"/>
  <c r="CE6" i="40"/>
  <c r="CE7" i="40"/>
  <c r="F46" i="40"/>
  <c r="P46" i="40" s="1"/>
  <c r="Q46" i="40" s="1"/>
  <c r="F50" i="40"/>
  <c r="P50" i="40" s="1"/>
  <c r="Q50" i="40" s="1"/>
  <c r="BW25" i="40"/>
  <c r="BW21" i="40"/>
  <c r="P206" i="54"/>
  <c r="N205" i="54"/>
  <c r="P203" i="54"/>
  <c r="P211" i="54"/>
  <c r="N210" i="54"/>
  <c r="M208" i="54"/>
  <c r="M211" i="54"/>
  <c r="O205" i="54"/>
  <c r="O209" i="54"/>
  <c r="P210" i="54"/>
  <c r="N209" i="54"/>
  <c r="P207" i="54"/>
  <c r="O207" i="54"/>
  <c r="O210" i="54"/>
  <c r="O208" i="54"/>
  <c r="O204" i="54"/>
  <c r="M209" i="54"/>
  <c r="P208" i="54"/>
  <c r="N207" i="54"/>
  <c r="P205" i="54"/>
  <c r="N204" i="54"/>
  <c r="O211" i="54"/>
  <c r="M204" i="54"/>
  <c r="M207" i="54"/>
  <c r="M206" i="54"/>
  <c r="M210" i="54"/>
  <c r="N208" i="54"/>
  <c r="M205" i="54"/>
  <c r="M203" i="54"/>
  <c r="N206" i="54"/>
  <c r="P204" i="54"/>
  <c r="N203" i="54"/>
  <c r="N211" i="54"/>
  <c r="P209" i="54"/>
  <c r="O203" i="54"/>
  <c r="O206" i="54"/>
  <c r="R172" i="54"/>
  <c r="S163" i="54"/>
  <c r="S172" i="54" s="1"/>
  <c r="BW22" i="40"/>
  <c r="BW20" i="40"/>
  <c r="BW19" i="40"/>
  <c r="F45" i="40"/>
  <c r="P45" i="40" s="1"/>
  <c r="Q45" i="40" s="1"/>
  <c r="S158" i="54"/>
  <c r="BW24" i="40"/>
  <c r="F48" i="40"/>
  <c r="P48" i="40" s="1"/>
  <c r="Q48" i="40" s="1"/>
  <c r="A38" i="41"/>
  <c r="A37" i="41"/>
  <c r="A39" i="41"/>
  <c r="A36" i="41"/>
  <c r="A33" i="41"/>
  <c r="A40" i="41"/>
  <c r="A34" i="41"/>
  <c r="A32" i="41"/>
  <c r="A35" i="41"/>
  <c r="BZ5" i="55"/>
  <c r="BV5" i="55"/>
  <c r="CC5" i="55"/>
  <c r="CA5" i="55"/>
  <c r="CB5" i="55"/>
  <c r="BW5" i="55"/>
  <c r="BY5" i="55"/>
  <c r="BX5" i="55"/>
  <c r="BU5" i="55"/>
  <c r="AN13" i="40"/>
  <c r="AN12" i="40"/>
  <c r="AN6" i="40"/>
  <c r="AN8" i="40"/>
  <c r="AN11" i="40"/>
  <c r="AN9" i="40"/>
  <c r="AN10" i="40"/>
  <c r="AN14" i="40"/>
  <c r="AN7" i="40"/>
  <c r="M190" i="54" a="1"/>
  <c r="M195" i="54" s="1"/>
  <c r="A20" i="44" a="1"/>
  <c r="CU33" i="40"/>
  <c r="DM33" i="40" s="1"/>
  <c r="CU32" i="40"/>
  <c r="CU30" i="40"/>
  <c r="DM30" i="40" s="1"/>
  <c r="CU29" i="40"/>
  <c r="DM29" i="40" s="1"/>
  <c r="CU27" i="40"/>
  <c r="DM27" i="40" s="1"/>
  <c r="CU34" i="40"/>
  <c r="DM34" i="40" s="1"/>
  <c r="CU26" i="40"/>
  <c r="DM26" i="40" s="1" a="1"/>
  <c r="CU28" i="40"/>
  <c r="DM28" i="40" s="1"/>
  <c r="CU31" i="40"/>
  <c r="DM31" i="40" s="1"/>
  <c r="AN19" i="40" a="1"/>
  <c r="H44" i="40" a="1"/>
  <c r="S198" i="54"/>
  <c r="N191" i="54"/>
  <c r="P192" i="54"/>
  <c r="AO31" i="40" a="1"/>
  <c r="AZ18" i="40" a="1"/>
  <c r="B32" i="44" a="1"/>
  <c r="A4" i="43" a="1"/>
  <c r="B5" i="43" s="1"/>
  <c r="A4" i="42" a="1"/>
  <c r="A82" i="40" a="1"/>
  <c r="A57" i="40" a="1"/>
  <c r="F44" i="40"/>
  <c r="AD45" i="40" a="1"/>
  <c r="AD19" i="40" a="1"/>
  <c r="AO19" i="40" a="1"/>
  <c r="BK5" i="40" a="1"/>
  <c r="N190" i="54"/>
  <c r="Q195" i="54"/>
  <c r="O194" i="54"/>
  <c r="T190" i="54"/>
  <c r="T195" i="54"/>
  <c r="U191" i="54"/>
  <c r="Q192" i="54"/>
  <c r="S194" i="54"/>
  <c r="R192" i="54"/>
  <c r="S193" i="54"/>
  <c r="O190" i="54"/>
  <c r="M196" i="54"/>
  <c r="O198" i="54"/>
  <c r="Q197" i="54"/>
  <c r="O192" i="54"/>
  <c r="R197" i="54"/>
  <c r="S190" i="54"/>
  <c r="U192" i="54"/>
  <c r="AC32" i="40" a="1"/>
  <c r="AC45" i="40" a="1"/>
  <c r="AD31" i="40" a="1"/>
  <c r="F51" i="40"/>
  <c r="P51" i="40" s="1"/>
  <c r="Q51" i="40" s="1"/>
  <c r="BH8" i="55"/>
  <c r="BH35" i="55" s="1"/>
  <c r="BH9" i="55"/>
  <c r="BH36" i="55" s="1"/>
  <c r="BH12" i="55"/>
  <c r="BH39" i="55" s="1"/>
  <c r="BH7" i="55"/>
  <c r="BH34" i="55" s="1"/>
  <c r="BH6" i="55"/>
  <c r="BH33" i="55" s="1"/>
  <c r="BH11" i="55"/>
  <c r="BH38" i="55" s="1"/>
  <c r="BH10" i="55"/>
  <c r="BH37" i="55" s="1"/>
  <c r="BH13" i="55"/>
  <c r="BH40" i="55" s="1"/>
  <c r="BH14" i="55"/>
  <c r="BH41" i="55" s="1"/>
  <c r="A7" i="43"/>
  <c r="F47" i="40"/>
  <c r="P47" i="40" s="1"/>
  <c r="Q47" i="40" s="1"/>
  <c r="R195" i="54"/>
  <c r="U190" i="54"/>
  <c r="N193" i="54"/>
  <c r="O195" i="54"/>
  <c r="N192" i="54"/>
  <c r="M192" i="54"/>
  <c r="P197" i="54"/>
  <c r="P191" i="54"/>
  <c r="M197" i="54"/>
  <c r="U193" i="54"/>
  <c r="R193" i="54"/>
  <c r="S192" i="54"/>
  <c r="U194" i="54"/>
  <c r="Q193" i="54"/>
  <c r="P190" i="54"/>
  <c r="O197" i="54"/>
  <c r="T193" i="54"/>
  <c r="T197" i="54"/>
  <c r="T198" i="54"/>
  <c r="S195" i="54"/>
  <c r="CS28" i="40"/>
  <c r="CS30" i="40"/>
  <c r="CS31" i="40"/>
  <c r="CS32" i="40"/>
  <c r="CS29" i="40"/>
  <c r="CS33" i="40"/>
  <c r="CS27" i="40"/>
  <c r="CS26" i="40"/>
  <c r="DK26" i="40" s="1" a="1"/>
  <c r="CS34" i="40"/>
  <c r="N8" i="40"/>
  <c r="N10" i="40"/>
  <c r="O33" i="39"/>
  <c r="O34" i="39" s="1"/>
  <c r="O35" i="39" s="1"/>
  <c r="O36" i="39" s="1"/>
  <c r="O37" i="39" s="1"/>
  <c r="O38" i="39" s="1"/>
  <c r="O39" i="39" s="1"/>
  <c r="O40" i="39" s="1"/>
  <c r="N9" i="40"/>
  <c r="N13" i="40"/>
  <c r="N14" i="40"/>
  <c r="BC46" i="40"/>
  <c r="N11" i="40"/>
  <c r="N6" i="40"/>
  <c r="O6" i="40" s="1"/>
  <c r="O7" i="40" s="1"/>
  <c r="N12" i="40"/>
  <c r="BN32" i="40"/>
  <c r="BL32" i="40"/>
  <c r="BK32" i="40"/>
  <c r="BE46" i="40"/>
  <c r="AZ19" i="40" a="1"/>
  <c r="BF21" i="40" s="1"/>
  <c r="BA46" i="40"/>
  <c r="BF46" i="40"/>
  <c r="AZ46" i="40"/>
  <c r="BD46" i="40"/>
  <c r="BB46" i="40"/>
  <c r="BG46" i="40"/>
  <c r="DM32" i="40"/>
  <c r="AJ34" i="39"/>
  <c r="AJ35" i="39" s="1"/>
  <c r="AJ36" i="39" s="1"/>
  <c r="AJ37" i="39" s="1"/>
  <c r="AJ38" i="39" s="1"/>
  <c r="AJ39" i="39" s="1"/>
  <c r="AJ40" i="39" s="1"/>
  <c r="AS74" i="39" a="1"/>
  <c r="AS87" i="39" a="1"/>
  <c r="AH26" i="39"/>
  <c r="AH22" i="39"/>
  <c r="AH27" i="39"/>
  <c r="AH21" i="39"/>
  <c r="AH25" i="39"/>
  <c r="AH20" i="39"/>
  <c r="AH23" i="39"/>
  <c r="AH24" i="39"/>
  <c r="AH19" i="39"/>
  <c r="Q14" i="37"/>
  <c r="Q16" i="37" s="1"/>
  <c r="Q19" i="37"/>
  <c r="Q13" i="37"/>
  <c r="Q15" i="37" s="1"/>
  <c r="Q17" i="37" s="1"/>
  <c r="Q18" i="37" s="1"/>
  <c r="Q20" i="37" s="1"/>
  <c r="N13" i="37"/>
  <c r="N15" i="37" s="1"/>
  <c r="N18" i="37" s="1"/>
  <c r="DR5" i="40" a="1"/>
  <c r="CN18" i="40" a="1"/>
  <c r="CP21" i="40" l="1"/>
  <c r="CP20" i="40"/>
  <c r="CP19" i="40"/>
  <c r="CP18" i="40"/>
  <c r="CN21" i="40"/>
  <c r="CN20" i="40"/>
  <c r="CN19" i="40"/>
  <c r="CN18" i="40"/>
  <c r="CQ21" i="40"/>
  <c r="CQ19" i="40"/>
  <c r="CO21" i="40"/>
  <c r="CO19" i="40"/>
  <c r="CQ20" i="40"/>
  <c r="CQ18" i="40"/>
  <c r="CO20" i="40"/>
  <c r="CO18" i="40"/>
  <c r="DZ8" i="40"/>
  <c r="DV8" i="40"/>
  <c r="DR8" i="40"/>
  <c r="DW7" i="40"/>
  <c r="DS7" i="40"/>
  <c r="DX6" i="40"/>
  <c r="DT6" i="40"/>
  <c r="DY5" i="40"/>
  <c r="DU5" i="40"/>
  <c r="DX8" i="40"/>
  <c r="DT8" i="40"/>
  <c r="DY7" i="40"/>
  <c r="DU7" i="40"/>
  <c r="DZ6" i="40"/>
  <c r="DV6" i="40"/>
  <c r="DR6" i="40"/>
  <c r="DW5" i="40"/>
  <c r="DS5" i="40"/>
  <c r="DW8" i="40"/>
  <c r="DX7" i="40"/>
  <c r="DY6" i="40"/>
  <c r="DZ5" i="40"/>
  <c r="DR5" i="40"/>
  <c r="DU8" i="40"/>
  <c r="DV7" i="40"/>
  <c r="DW6" i="40"/>
  <c r="DX5" i="40"/>
  <c r="DS8" i="40"/>
  <c r="DT7" i="40"/>
  <c r="DU6" i="40"/>
  <c r="DV5" i="40"/>
  <c r="DY8" i="40"/>
  <c r="DT5" i="40"/>
  <c r="DZ7" i="40"/>
  <c r="DS6" i="40"/>
  <c r="DR7" i="40"/>
  <c r="CH19" i="40" a="1"/>
  <c r="CI89" i="40" s="1"/>
  <c r="M47" i="40"/>
  <c r="M52" i="40"/>
  <c r="M45" i="40"/>
  <c r="DM26" i="40"/>
  <c r="M48" i="40"/>
  <c r="Q190" i="54"/>
  <c r="A99" i="40" a="1"/>
  <c r="AO32" i="40" a="1"/>
  <c r="BV46" i="40" a="1"/>
  <c r="M44" i="40"/>
  <c r="E57" i="40" a="1"/>
  <c r="AD32" i="40" a="1"/>
  <c r="M50" i="40"/>
  <c r="CE19" i="40" a="1"/>
  <c r="M51" i="40"/>
  <c r="M46" i="40"/>
  <c r="M49" i="40"/>
  <c r="B10" i="43"/>
  <c r="W10" i="43" s="1"/>
  <c r="A11" i="43"/>
  <c r="V11" i="43" s="1"/>
  <c r="O191" i="54"/>
  <c r="W5" i="43"/>
  <c r="AC38" i="40"/>
  <c r="AC39" i="40"/>
  <c r="AC34" i="40"/>
  <c r="AC32" i="40"/>
  <c r="AC37" i="40"/>
  <c r="AC36" i="40"/>
  <c r="AC40" i="40"/>
  <c r="AC33" i="40"/>
  <c r="AC35" i="40"/>
  <c r="AD51" i="40"/>
  <c r="AE52" i="40"/>
  <c r="AG52" i="40"/>
  <c r="AF53" i="40"/>
  <c r="AI52" i="40"/>
  <c r="AE51" i="40"/>
  <c r="AH49" i="40"/>
  <c r="AH53" i="40"/>
  <c r="AF46" i="40"/>
  <c r="AF50" i="40"/>
  <c r="AH51" i="40"/>
  <c r="AI53" i="40"/>
  <c r="AK51" i="40"/>
  <c r="AK47" i="40"/>
  <c r="AJ49" i="40"/>
  <c r="AL49" i="40"/>
  <c r="AE47" i="40"/>
  <c r="AH45" i="40"/>
  <c r="AL47" i="40"/>
  <c r="AJ47" i="40"/>
  <c r="AD53" i="40"/>
  <c r="AL53" i="40"/>
  <c r="AF45" i="40"/>
  <c r="AH52" i="40"/>
  <c r="AI48" i="40"/>
  <c r="AD46" i="40"/>
  <c r="AK45" i="40"/>
  <c r="AK49" i="40"/>
  <c r="AE53" i="40"/>
  <c r="AJ53" i="40"/>
  <c r="AG45" i="40"/>
  <c r="AG47" i="40"/>
  <c r="AK50" i="40"/>
  <c r="AL51" i="40"/>
  <c r="AG46" i="40"/>
  <c r="AD45" i="40"/>
  <c r="AH48" i="40"/>
  <c r="AE50" i="40"/>
  <c r="AF51" i="40"/>
  <c r="AL46" i="40"/>
  <c r="AK46" i="40"/>
  <c r="AF47" i="40"/>
  <c r="AD47" i="40"/>
  <c r="AI45" i="40"/>
  <c r="AE46" i="40"/>
  <c r="AG48" i="40"/>
  <c r="AH46" i="40"/>
  <c r="AJ52" i="40"/>
  <c r="AE48" i="40"/>
  <c r="AK53" i="40"/>
  <c r="AG49" i="40"/>
  <c r="AJ45" i="40"/>
  <c r="AJ48" i="40"/>
  <c r="AI51" i="40"/>
  <c r="AI50" i="40"/>
  <c r="AJ51" i="40"/>
  <c r="AF52" i="40"/>
  <c r="AL48" i="40"/>
  <c r="AJ46" i="40"/>
  <c r="AL45" i="40"/>
  <c r="AH47" i="40"/>
  <c r="AD48" i="40"/>
  <c r="AK52" i="40"/>
  <c r="AI49" i="40"/>
  <c r="AH50" i="40"/>
  <c r="AL52" i="40"/>
  <c r="AI46" i="40"/>
  <c r="AG50" i="40"/>
  <c r="AL50" i="40"/>
  <c r="AF48" i="40"/>
  <c r="AD52" i="40"/>
  <c r="AD49" i="40"/>
  <c r="AI47" i="40"/>
  <c r="AJ50" i="40"/>
  <c r="AF49" i="40"/>
  <c r="AE45" i="40"/>
  <c r="AG53" i="40"/>
  <c r="AD50" i="40"/>
  <c r="AG51" i="40"/>
  <c r="AE49" i="40"/>
  <c r="AK48" i="40"/>
  <c r="A10" i="42"/>
  <c r="D10" i="42"/>
  <c r="B8" i="42"/>
  <c r="D11" i="42"/>
  <c r="D9" i="42"/>
  <c r="Y9" i="42" s="1"/>
  <c r="D7" i="42"/>
  <c r="Y7" i="42" s="1"/>
  <c r="D12" i="42"/>
  <c r="C12" i="42"/>
  <c r="X12" i="42" s="1"/>
  <c r="D8" i="42"/>
  <c r="A7" i="42"/>
  <c r="D6" i="42"/>
  <c r="A4" i="42"/>
  <c r="C7" i="42"/>
  <c r="B5" i="42"/>
  <c r="C9" i="42"/>
  <c r="B12" i="42"/>
  <c r="C4" i="42"/>
  <c r="X4" i="42" s="1"/>
  <c r="B4" i="42"/>
  <c r="B10" i="42"/>
  <c r="A5" i="42"/>
  <c r="A12" i="42"/>
  <c r="A11" i="42"/>
  <c r="A8" i="42"/>
  <c r="C8" i="42"/>
  <c r="A9" i="42"/>
  <c r="D4" i="42"/>
  <c r="B6" i="42"/>
  <c r="A6" i="42"/>
  <c r="C10" i="42"/>
  <c r="C5" i="42"/>
  <c r="C6" i="42"/>
  <c r="D5" i="42"/>
  <c r="C11" i="42"/>
  <c r="B9" i="42"/>
  <c r="B7" i="42"/>
  <c r="B11" i="42"/>
  <c r="W11" i="42" s="1"/>
  <c r="AR31" i="40"/>
  <c r="AU31" i="40"/>
  <c r="AW31" i="40"/>
  <c r="AT31" i="40"/>
  <c r="AV31" i="40"/>
  <c r="AQ31" i="40"/>
  <c r="AS31" i="40"/>
  <c r="AP31" i="40"/>
  <c r="AO31" i="40"/>
  <c r="AN32" i="40" s="1" a="1"/>
  <c r="P193" i="54"/>
  <c r="S197" i="54"/>
  <c r="P196" i="54"/>
  <c r="U197" i="54"/>
  <c r="T191" i="54"/>
  <c r="M190" i="54"/>
  <c r="N197" i="54"/>
  <c r="R190" i="54"/>
  <c r="Q198" i="54"/>
  <c r="R196" i="54"/>
  <c r="U198" i="54"/>
  <c r="V7" i="43"/>
  <c r="P194" i="54"/>
  <c r="Q196" i="54"/>
  <c r="BK8" i="40"/>
  <c r="BN7" i="40"/>
  <c r="BM6" i="40"/>
  <c r="BM5" i="40"/>
  <c r="BN8" i="40"/>
  <c r="BK6" i="40"/>
  <c r="BN6" i="40"/>
  <c r="BM8" i="40"/>
  <c r="BK5" i="40"/>
  <c r="BL7" i="40"/>
  <c r="BL5" i="40"/>
  <c r="BL6" i="40"/>
  <c r="BN5" i="40"/>
  <c r="BK7" i="40"/>
  <c r="BL8" i="40"/>
  <c r="BM7" i="40"/>
  <c r="P44" i="40"/>
  <c r="F53" i="40"/>
  <c r="D12" i="43"/>
  <c r="Y12" i="43" s="1"/>
  <c r="A4" i="43"/>
  <c r="C6" i="43"/>
  <c r="X6" i="43" s="1"/>
  <c r="A10" i="43"/>
  <c r="D10" i="43"/>
  <c r="C5" i="43"/>
  <c r="D9" i="43"/>
  <c r="A6" i="43"/>
  <c r="A5" i="43"/>
  <c r="A8" i="43"/>
  <c r="C4" i="43"/>
  <c r="A12" i="43"/>
  <c r="D7" i="43"/>
  <c r="B9" i="43"/>
  <c r="B7" i="43"/>
  <c r="C8" i="43"/>
  <c r="X8" i="43" s="1"/>
  <c r="D5" i="43"/>
  <c r="D6" i="43"/>
  <c r="C12" i="43"/>
  <c r="B8" i="43"/>
  <c r="B6" i="43"/>
  <c r="B11" i="43"/>
  <c r="C9" i="43"/>
  <c r="X9" i="43" s="1"/>
  <c r="C10" i="43"/>
  <c r="X10" i="43" s="1"/>
  <c r="B4" i="43"/>
  <c r="A9" i="43"/>
  <c r="D8" i="43"/>
  <c r="D4" i="43"/>
  <c r="C11" i="43"/>
  <c r="X11" i="43" s="1"/>
  <c r="C7" i="43"/>
  <c r="B12" i="43"/>
  <c r="M193" i="54"/>
  <c r="O193" i="54"/>
  <c r="M194" i="54"/>
  <c r="N194" i="54"/>
  <c r="N198" i="54"/>
  <c r="D11" i="43"/>
  <c r="S191" i="54"/>
  <c r="P195" i="54"/>
  <c r="R198" i="54"/>
  <c r="O196" i="54"/>
  <c r="M191" i="54"/>
  <c r="AI31" i="40"/>
  <c r="AL31" i="40"/>
  <c r="AH31" i="40"/>
  <c r="AE31" i="40"/>
  <c r="AD31" i="40"/>
  <c r="AJ31" i="40"/>
  <c r="AK31" i="40"/>
  <c r="AF31" i="40"/>
  <c r="AG31" i="40"/>
  <c r="AS27" i="40"/>
  <c r="AS21" i="40"/>
  <c r="AS19" i="40"/>
  <c r="AO22" i="40"/>
  <c r="AW26" i="40"/>
  <c r="AR19" i="40"/>
  <c r="AT24" i="40"/>
  <c r="AV20" i="40"/>
  <c r="AS24" i="40"/>
  <c r="AW21" i="40"/>
  <c r="AV21" i="40"/>
  <c r="AO25" i="40"/>
  <c r="AV25" i="40"/>
  <c r="AS22" i="40"/>
  <c r="AU21" i="40"/>
  <c r="AU27" i="40"/>
  <c r="AQ19" i="40"/>
  <c r="AP21" i="40"/>
  <c r="AS25" i="40"/>
  <c r="AW23" i="40"/>
  <c r="AR25" i="40"/>
  <c r="AT19" i="40"/>
  <c r="AT27" i="40"/>
  <c r="AU23" i="40"/>
  <c r="AP19" i="40"/>
  <c r="AR22" i="40"/>
  <c r="AR24" i="40"/>
  <c r="AS20" i="40"/>
  <c r="AU26" i="40"/>
  <c r="AS26" i="40"/>
  <c r="AR27" i="40"/>
  <c r="AO20" i="40"/>
  <c r="AW24" i="40"/>
  <c r="AS23" i="40"/>
  <c r="AW20" i="40"/>
  <c r="AT21" i="40"/>
  <c r="AW25" i="40"/>
  <c r="AV27" i="40"/>
  <c r="AU25" i="40"/>
  <c r="AO23" i="40"/>
  <c r="AP27" i="40"/>
  <c r="AQ22" i="40"/>
  <c r="AO19" i="40"/>
  <c r="AP24" i="40"/>
  <c r="AT22" i="40"/>
  <c r="AV22" i="40"/>
  <c r="AV26" i="40"/>
  <c r="AQ26" i="40"/>
  <c r="AV19" i="40"/>
  <c r="AP25" i="40"/>
  <c r="AR23" i="40"/>
  <c r="AW19" i="40"/>
  <c r="AO24" i="40"/>
  <c r="AR20" i="40"/>
  <c r="AR21" i="40"/>
  <c r="AT23" i="40"/>
  <c r="AQ20" i="40"/>
  <c r="AU24" i="40"/>
  <c r="AQ25" i="40"/>
  <c r="AW22" i="40"/>
  <c r="AR26" i="40"/>
  <c r="AP22" i="40"/>
  <c r="AO26" i="40"/>
  <c r="AT20" i="40"/>
  <c r="AQ21" i="40"/>
  <c r="AU22" i="40"/>
  <c r="AP20" i="40"/>
  <c r="AO27" i="40"/>
  <c r="AQ23" i="40"/>
  <c r="AU20" i="40"/>
  <c r="AP26" i="40"/>
  <c r="AQ24" i="40"/>
  <c r="AT26" i="40"/>
  <c r="AV23" i="40"/>
  <c r="AW27" i="40"/>
  <c r="AU19" i="40"/>
  <c r="AV24" i="40"/>
  <c r="AO21" i="40"/>
  <c r="AQ27" i="40"/>
  <c r="AT25" i="40"/>
  <c r="AP23" i="40"/>
  <c r="A62" i="40"/>
  <c r="A58" i="40"/>
  <c r="B63" i="40"/>
  <c r="B59" i="40"/>
  <c r="D62" i="40"/>
  <c r="C63" i="40"/>
  <c r="C64" i="40"/>
  <c r="C58" i="40"/>
  <c r="D57" i="40"/>
  <c r="B64" i="40"/>
  <c r="C57" i="40"/>
  <c r="A65" i="40"/>
  <c r="A61" i="40"/>
  <c r="A57" i="40"/>
  <c r="B62" i="40"/>
  <c r="B58" i="40"/>
  <c r="D60" i="40"/>
  <c r="C61" i="40"/>
  <c r="C60" i="40"/>
  <c r="D61" i="40"/>
  <c r="A64" i="40"/>
  <c r="A60" i="40"/>
  <c r="B65" i="40"/>
  <c r="B61" i="40"/>
  <c r="B57" i="40"/>
  <c r="D58" i="40"/>
  <c r="C59" i="40"/>
  <c r="D63" i="40"/>
  <c r="D65" i="40"/>
  <c r="A63" i="40"/>
  <c r="A59" i="40"/>
  <c r="B60" i="40"/>
  <c r="D64" i="40"/>
  <c r="C65" i="40"/>
  <c r="D59" i="40"/>
  <c r="C62" i="40"/>
  <c r="H32" i="44"/>
  <c r="G32" i="44"/>
  <c r="E32" i="44"/>
  <c r="D32" i="44"/>
  <c r="B32" i="44"/>
  <c r="J32" i="44"/>
  <c r="I32" i="44"/>
  <c r="F32" i="44"/>
  <c r="C32" i="44"/>
  <c r="R194" i="54"/>
  <c r="N196" i="54"/>
  <c r="T196" i="54"/>
  <c r="U196" i="54"/>
  <c r="U195" i="54"/>
  <c r="H51" i="40"/>
  <c r="H50" i="40"/>
  <c r="H48" i="40"/>
  <c r="H47" i="40"/>
  <c r="H45" i="40"/>
  <c r="H49" i="40"/>
  <c r="H52" i="40"/>
  <c r="H46" i="40"/>
  <c r="H44" i="40"/>
  <c r="O44" i="40" s="1" a="1"/>
  <c r="A27" i="44"/>
  <c r="A25" i="44"/>
  <c r="A28" i="44"/>
  <c r="A22" i="44"/>
  <c r="A23" i="44"/>
  <c r="A21" i="44"/>
  <c r="A24" i="44"/>
  <c r="A26" i="44"/>
  <c r="A20" i="44"/>
  <c r="S196" i="54"/>
  <c r="T194" i="54"/>
  <c r="N195" i="54"/>
  <c r="Q191" i="54"/>
  <c r="M198" i="54"/>
  <c r="CG5" i="55" a="1"/>
  <c r="BT6" i="55" a="1"/>
  <c r="DK34" i="40"/>
  <c r="DK33" i="40"/>
  <c r="DK31" i="40"/>
  <c r="DK30" i="40"/>
  <c r="DK28" i="40"/>
  <c r="DK26" i="40"/>
  <c r="DK29" i="40"/>
  <c r="DK27" i="40"/>
  <c r="DK32" i="40"/>
  <c r="AC49" i="40"/>
  <c r="AC52" i="40"/>
  <c r="AC45" i="40"/>
  <c r="AC51" i="40"/>
  <c r="AC48" i="40"/>
  <c r="AC46" i="40"/>
  <c r="AC50" i="40"/>
  <c r="AC47" i="40"/>
  <c r="AC53" i="40"/>
  <c r="AD27" i="40"/>
  <c r="AE20" i="40"/>
  <c r="AG25" i="40"/>
  <c r="AK20" i="40"/>
  <c r="AK22" i="40"/>
  <c r="AD24" i="40"/>
  <c r="AJ24" i="40"/>
  <c r="AF20" i="40"/>
  <c r="AG20" i="40"/>
  <c r="AH27" i="40"/>
  <c r="AL22" i="40"/>
  <c r="AD19" i="40"/>
  <c r="AE25" i="40"/>
  <c r="AL25" i="40"/>
  <c r="AH21" i="40"/>
  <c r="AF21" i="40"/>
  <c r="AH22" i="40"/>
  <c r="AK25" i="40"/>
  <c r="AH26" i="40"/>
  <c r="AD22" i="40"/>
  <c r="AJ21" i="40"/>
  <c r="AK19" i="40"/>
  <c r="AE23" i="40"/>
  <c r="AG24" i="40"/>
  <c r="AJ23" i="40"/>
  <c r="AG26" i="40"/>
  <c r="AE27" i="40"/>
  <c r="AJ22" i="40"/>
  <c r="AE22" i="40"/>
  <c r="AL24" i="40"/>
  <c r="AJ27" i="40"/>
  <c r="AI22" i="40"/>
  <c r="AG21" i="40"/>
  <c r="AI27" i="40"/>
  <c r="AI19" i="40"/>
  <c r="AK23" i="40"/>
  <c r="AD23" i="40"/>
  <c r="AF27" i="40"/>
  <c r="AG19" i="40"/>
  <c r="AJ20" i="40"/>
  <c r="AH24" i="40"/>
  <c r="AH23" i="40"/>
  <c r="AI25" i="40"/>
  <c r="AI21" i="40"/>
  <c r="AJ26" i="40"/>
  <c r="AJ25" i="40"/>
  <c r="AF23" i="40"/>
  <c r="AD26" i="40"/>
  <c r="AF24" i="40"/>
  <c r="AK24" i="40"/>
  <c r="AK21" i="40"/>
  <c r="AK26" i="40"/>
  <c r="AE19" i="40"/>
  <c r="AE24" i="40"/>
  <c r="AI24" i="40"/>
  <c r="AL27" i="40"/>
  <c r="AD20" i="40"/>
  <c r="AD25" i="40"/>
  <c r="AF22" i="40"/>
  <c r="AE26" i="40"/>
  <c r="AH20" i="40"/>
  <c r="AI26" i="40"/>
  <c r="AL19" i="40"/>
  <c r="AI20" i="40"/>
  <c r="AG22" i="40"/>
  <c r="AG27" i="40"/>
  <c r="AL26" i="40"/>
  <c r="AE21" i="40"/>
  <c r="AF26" i="40"/>
  <c r="AD21" i="40"/>
  <c r="AH25" i="40"/>
  <c r="AF25" i="40"/>
  <c r="AL20" i="40"/>
  <c r="AF19" i="40"/>
  <c r="AL21" i="40"/>
  <c r="AL23" i="40"/>
  <c r="AK27" i="40"/>
  <c r="AI23" i="40"/>
  <c r="AH19" i="40"/>
  <c r="AG23" i="40"/>
  <c r="AJ19" i="40"/>
  <c r="C90" i="40"/>
  <c r="C86" i="40"/>
  <c r="C82" i="40"/>
  <c r="D87" i="40"/>
  <c r="D83" i="40"/>
  <c r="B85" i="40"/>
  <c r="A86" i="40"/>
  <c r="A83" i="40"/>
  <c r="B82" i="40"/>
  <c r="C89" i="40"/>
  <c r="C85" i="40"/>
  <c r="D90" i="40"/>
  <c r="D86" i="40"/>
  <c r="D82" i="40"/>
  <c r="B83" i="40"/>
  <c r="A84" i="40"/>
  <c r="B88" i="40"/>
  <c r="A89" i="40"/>
  <c r="C88" i="40"/>
  <c r="C84" i="40"/>
  <c r="D89" i="40"/>
  <c r="D85" i="40"/>
  <c r="B89" i="40"/>
  <c r="A90" i="40"/>
  <c r="A82" i="40"/>
  <c r="B84" i="40"/>
  <c r="A85" i="40"/>
  <c r="C87" i="40"/>
  <c r="C83" i="40"/>
  <c r="D88" i="40"/>
  <c r="D84" i="40"/>
  <c r="B87" i="40"/>
  <c r="A88" i="40"/>
  <c r="A87" i="40"/>
  <c r="B90" i="40"/>
  <c r="B86" i="40"/>
  <c r="BF18" i="40"/>
  <c r="BD18" i="40"/>
  <c r="BA18" i="40"/>
  <c r="BH18" i="40"/>
  <c r="BC18" i="40"/>
  <c r="BG18" i="40"/>
  <c r="BE18" i="40"/>
  <c r="BB18" i="40"/>
  <c r="AZ18" i="40"/>
  <c r="AZ31" i="40" s="1" a="1"/>
  <c r="AN23" i="40"/>
  <c r="AN24" i="40"/>
  <c r="AN27" i="40"/>
  <c r="AN19" i="40"/>
  <c r="AN25" i="40"/>
  <c r="AN26" i="40"/>
  <c r="AN22" i="40"/>
  <c r="AN21" i="40"/>
  <c r="AN20" i="40"/>
  <c r="Q194" i="54"/>
  <c r="T192" i="54"/>
  <c r="P198" i="54"/>
  <c r="R191" i="54"/>
  <c r="AY6" i="40" a="1"/>
  <c r="O8" i="40"/>
  <c r="O9" i="40" s="1"/>
  <c r="O10" i="40" s="1"/>
  <c r="O11" i="40" s="1"/>
  <c r="O12" i="40" s="1"/>
  <c r="O13" i="40" s="1"/>
  <c r="O14" i="40" s="1"/>
  <c r="BG23" i="40"/>
  <c r="BG25" i="40"/>
  <c r="BG26" i="40"/>
  <c r="BH20" i="40"/>
  <c r="BD27" i="40"/>
  <c r="BF24" i="40"/>
  <c r="BG24" i="40"/>
  <c r="BC27" i="40"/>
  <c r="BB25" i="40"/>
  <c r="AZ25" i="40"/>
  <c r="BB24" i="40"/>
  <c r="BC24" i="40"/>
  <c r="BG21" i="40"/>
  <c r="BF27" i="40"/>
  <c r="BC21" i="40"/>
  <c r="BG19" i="40"/>
  <c r="BA21" i="40"/>
  <c r="BF20" i="40"/>
  <c r="BE25" i="40"/>
  <c r="BD26" i="40"/>
  <c r="BE26" i="40"/>
  <c r="BF26" i="40"/>
  <c r="BC26" i="40"/>
  <c r="BC20" i="40"/>
  <c r="BE24" i="40"/>
  <c r="BE23" i="40"/>
  <c r="BA26" i="40"/>
  <c r="BF23" i="40"/>
  <c r="BD20" i="40"/>
  <c r="BA27" i="40"/>
  <c r="AZ27" i="40"/>
  <c r="BH24" i="40"/>
  <c r="AZ19" i="40"/>
  <c r="BA23" i="40"/>
  <c r="AZ24" i="40"/>
  <c r="BD19" i="40"/>
  <c r="BC23" i="40"/>
  <c r="AZ22" i="40"/>
  <c r="BE20" i="40"/>
  <c r="BA22" i="40"/>
  <c r="BB27" i="40"/>
  <c r="BH25" i="40"/>
  <c r="BB23" i="40"/>
  <c r="BA19" i="40"/>
  <c r="BA25" i="40"/>
  <c r="BH19" i="40"/>
  <c r="BB20" i="40"/>
  <c r="BH27" i="40"/>
  <c r="BG27" i="40"/>
  <c r="BC19" i="40"/>
  <c r="BB21" i="40"/>
  <c r="BH21" i="40"/>
  <c r="BD24" i="40"/>
  <c r="BH22" i="40"/>
  <c r="BF25" i="40"/>
  <c r="BF22" i="40"/>
  <c r="BG20" i="40"/>
  <c r="BH26" i="40"/>
  <c r="BD21" i="40"/>
  <c r="AZ20" i="40"/>
  <c r="BD23" i="40"/>
  <c r="BA20" i="40"/>
  <c r="BG22" i="40"/>
  <c r="AZ21" i="40"/>
  <c r="BD25" i="40"/>
  <c r="BB19" i="40"/>
  <c r="BA24" i="40"/>
  <c r="AZ23" i="40"/>
  <c r="BE19" i="40"/>
  <c r="BF19" i="40"/>
  <c r="BE21" i="40"/>
  <c r="BC25" i="40"/>
  <c r="BH23" i="40"/>
  <c r="BD22" i="40"/>
  <c r="BE27" i="40"/>
  <c r="BE22" i="40"/>
  <c r="BB22" i="40"/>
  <c r="AZ26" i="40"/>
  <c r="BB26" i="40"/>
  <c r="BC22" i="40"/>
  <c r="AS93" i="39"/>
  <c r="AS89" i="39"/>
  <c r="AS92" i="39"/>
  <c r="AS88" i="39"/>
  <c r="AS95" i="39"/>
  <c r="AS87" i="39"/>
  <c r="AS94" i="39"/>
  <c r="AS91" i="39"/>
  <c r="AS90" i="39"/>
  <c r="AS77" i="39"/>
  <c r="AS75" i="39"/>
  <c r="AS74" i="39"/>
  <c r="AS76" i="39"/>
  <c r="BC5" i="35"/>
  <c r="AV20" i="35" s="1"/>
  <c r="BC4" i="35"/>
  <c r="AX9" i="35" a="1"/>
  <c r="AT5" i="35"/>
  <c r="AT6" i="35"/>
  <c r="AT7" i="35"/>
  <c r="AT4" i="35"/>
  <c r="AT8" i="35" s="1"/>
  <c r="AR8" i="35"/>
  <c r="AS8" i="35"/>
  <c r="AQ8" i="35"/>
  <c r="AQ5" i="35"/>
  <c r="AR5" i="35"/>
  <c r="AS5" i="35"/>
  <c r="AQ6" i="35"/>
  <c r="AR6" i="35"/>
  <c r="AS6" i="35"/>
  <c r="AQ7" i="35"/>
  <c r="AR7" i="35"/>
  <c r="AS7" i="35"/>
  <c r="AR4" i="35"/>
  <c r="AS4" i="35"/>
  <c r="AQ4" i="35"/>
  <c r="AQ3" i="35" a="1"/>
  <c r="AQ3" i="35" s="1"/>
  <c r="AS3" i="35"/>
  <c r="AJ14" i="35"/>
  <c r="AK14" i="35"/>
  <c r="AI14" i="35"/>
  <c r="X46" i="35"/>
  <c r="W46" i="35"/>
  <c r="Y46" i="35" s="1"/>
  <c r="Y33" i="35"/>
  <c r="X31" i="35"/>
  <c r="W31" i="35"/>
  <c r="Y31" i="35" s="1"/>
  <c r="Y18" i="35"/>
  <c r="X16" i="35"/>
  <c r="W16" i="35"/>
  <c r="Y16" i="35" s="1"/>
  <c r="Y3" i="35"/>
  <c r="N9" i="35" a="1"/>
  <c r="CN26" i="40" a="1"/>
  <c r="CO34" i="40" l="1"/>
  <c r="CO33" i="40"/>
  <c r="CO32" i="40"/>
  <c r="CO31" i="40"/>
  <c r="CO30" i="40"/>
  <c r="CO29" i="40"/>
  <c r="CO28" i="40"/>
  <c r="CO27" i="40"/>
  <c r="CO26" i="40"/>
  <c r="CQ34" i="40"/>
  <c r="CQ33" i="40"/>
  <c r="CQ32" i="40"/>
  <c r="CQ31" i="40"/>
  <c r="CQ30" i="40"/>
  <c r="CQ29" i="40"/>
  <c r="CQ28" i="40"/>
  <c r="CQ27" i="40"/>
  <c r="CQ26" i="40"/>
  <c r="CP33" i="40"/>
  <c r="CP31" i="40"/>
  <c r="CP29" i="40"/>
  <c r="CP27" i="40"/>
  <c r="CN33" i="40"/>
  <c r="CN31" i="40"/>
  <c r="CN29" i="40"/>
  <c r="CN27" i="40"/>
  <c r="CP34" i="40"/>
  <c r="CP32" i="40"/>
  <c r="CP30" i="40"/>
  <c r="CP28" i="40"/>
  <c r="CP26" i="40"/>
  <c r="CN34" i="40"/>
  <c r="CN26" i="40"/>
  <c r="CN32" i="40"/>
  <c r="CN30" i="40"/>
  <c r="CN28" i="40"/>
  <c r="BC6" i="35"/>
  <c r="BC8" i="35" s="1"/>
  <c r="AS11" i="35"/>
  <c r="AT10" i="35"/>
  <c r="AR11" i="35"/>
  <c r="CH79" i="40"/>
  <c r="CK22" i="40"/>
  <c r="CI19" i="40"/>
  <c r="CJ79" i="40"/>
  <c r="CK29" i="40"/>
  <c r="CH104" i="40"/>
  <c r="CI59" i="40"/>
  <c r="CI96" i="40"/>
  <c r="CJ75" i="40"/>
  <c r="CI94" i="40"/>
  <c r="CJ74" i="40"/>
  <c r="CJ94" i="40"/>
  <c r="CK68" i="40"/>
  <c r="CH92" i="40"/>
  <c r="CJ97" i="40"/>
  <c r="CJ38" i="40"/>
  <c r="CI25" i="40"/>
  <c r="CH71" i="40"/>
  <c r="CI117" i="40"/>
  <c r="CI23" i="40"/>
  <c r="CK101" i="40"/>
  <c r="CH64" i="40"/>
  <c r="CH41" i="40"/>
  <c r="CI115" i="40"/>
  <c r="CH82" i="40"/>
  <c r="CJ54" i="40"/>
  <c r="CJ41" i="40"/>
  <c r="CH59" i="40"/>
  <c r="CI31" i="40"/>
  <c r="CJ110" i="40"/>
  <c r="CI68" i="40"/>
  <c r="CJ109" i="40"/>
  <c r="CJ86" i="40"/>
  <c r="CH91" i="40"/>
  <c r="CJ20" i="40"/>
  <c r="CK51" i="40"/>
  <c r="CK28" i="40"/>
  <c r="CI56" i="40"/>
  <c r="CI99" i="40"/>
  <c r="CK107" i="40"/>
  <c r="CH26" i="40"/>
  <c r="CI38" i="40"/>
  <c r="CK78" i="40"/>
  <c r="CI113" i="40"/>
  <c r="CK106" i="40"/>
  <c r="CK129" i="40"/>
  <c r="CK37" i="40"/>
  <c r="CJ25" i="40"/>
  <c r="CJ61" i="40"/>
  <c r="CH128" i="40"/>
  <c r="CH114" i="40"/>
  <c r="CH48" i="40"/>
  <c r="CJ35" i="40"/>
  <c r="CI101" i="40"/>
  <c r="CH125" i="40"/>
  <c r="CH73" i="40"/>
  <c r="CI103" i="40"/>
  <c r="CJ40" i="40"/>
  <c r="CK90" i="40"/>
  <c r="CK33" i="40"/>
  <c r="CJ134" i="40"/>
  <c r="CK58" i="40"/>
  <c r="CK82" i="40"/>
  <c r="CJ21" i="40"/>
  <c r="CH66" i="40"/>
  <c r="CI49" i="40"/>
  <c r="CI41" i="40"/>
  <c r="CK67" i="40"/>
  <c r="CK88" i="40"/>
  <c r="CK87" i="40"/>
  <c r="CH32" i="40"/>
  <c r="CI105" i="40"/>
  <c r="CJ98" i="40"/>
  <c r="CH57" i="40"/>
  <c r="CH67" i="40"/>
  <c r="CH55" i="40"/>
  <c r="CK122" i="40"/>
  <c r="CK126" i="40"/>
  <c r="CJ132" i="40"/>
  <c r="CH80" i="40"/>
  <c r="CJ50" i="40"/>
  <c r="CK114" i="40"/>
  <c r="CH120" i="40"/>
  <c r="CJ136" i="40"/>
  <c r="CJ138" i="40"/>
  <c r="CI46" i="40"/>
  <c r="CH97" i="40"/>
  <c r="CI119" i="40"/>
  <c r="CH127" i="40"/>
  <c r="CJ62" i="40"/>
  <c r="CJ68" i="40"/>
  <c r="CI65" i="40"/>
  <c r="CK85" i="40"/>
  <c r="CJ42" i="40"/>
  <c r="CI35" i="40"/>
  <c r="CH99" i="40"/>
  <c r="CJ115" i="40"/>
  <c r="CH126" i="40"/>
  <c r="CJ45" i="40"/>
  <c r="CK59" i="40"/>
  <c r="CH70" i="40"/>
  <c r="CJ31" i="40"/>
  <c r="CI85" i="40"/>
  <c r="CI71" i="40"/>
  <c r="CH39" i="40"/>
  <c r="CJ116" i="40"/>
  <c r="CI111" i="40"/>
  <c r="CJ120" i="40"/>
  <c r="CI91" i="40"/>
  <c r="CJ90" i="40"/>
  <c r="CH81" i="40"/>
  <c r="CH37" i="40"/>
  <c r="CH96" i="40"/>
  <c r="CK132" i="40"/>
  <c r="CK44" i="40"/>
  <c r="CJ65" i="40"/>
  <c r="CJ81" i="40"/>
  <c r="CJ66" i="40"/>
  <c r="CI58" i="40"/>
  <c r="CH98" i="40"/>
  <c r="CI92" i="40"/>
  <c r="CH24" i="40"/>
  <c r="CK74" i="40"/>
  <c r="CJ118" i="40"/>
  <c r="CK105" i="40"/>
  <c r="CK124" i="40"/>
  <c r="CJ34" i="40"/>
  <c r="CH133" i="40"/>
  <c r="CJ77" i="40"/>
  <c r="CI27" i="40"/>
  <c r="CI98" i="40"/>
  <c r="CI136" i="40"/>
  <c r="CI125" i="40"/>
  <c r="CI80" i="40"/>
  <c r="CI76" i="40"/>
  <c r="CK20" i="40"/>
  <c r="CK99" i="40"/>
  <c r="CH85" i="40"/>
  <c r="CJ108" i="40"/>
  <c r="CJ71" i="40"/>
  <c r="CH112" i="40"/>
  <c r="CH31" i="40"/>
  <c r="CH52" i="40"/>
  <c r="CH90" i="40"/>
  <c r="CH27" i="40"/>
  <c r="CH65" i="40"/>
  <c r="CI61" i="40"/>
  <c r="CJ76" i="40"/>
  <c r="CH117" i="40"/>
  <c r="CH30" i="40"/>
  <c r="CJ28" i="40"/>
  <c r="CJ72" i="40"/>
  <c r="CI108" i="40"/>
  <c r="CK111" i="40"/>
  <c r="CK64" i="40"/>
  <c r="CK95" i="40"/>
  <c r="CJ52" i="40"/>
  <c r="CJ104" i="40"/>
  <c r="CJ51" i="40"/>
  <c r="CH86" i="40"/>
  <c r="CK100" i="40"/>
  <c r="CJ126" i="40"/>
  <c r="CK83" i="40"/>
  <c r="CH74" i="40"/>
  <c r="CH116" i="40"/>
  <c r="CJ100" i="40"/>
  <c r="CH50" i="40"/>
  <c r="CJ102" i="40"/>
  <c r="CI138" i="40"/>
  <c r="CH93" i="40"/>
  <c r="CK109" i="40"/>
  <c r="CH21" i="40"/>
  <c r="CI131" i="40"/>
  <c r="CK42" i="40"/>
  <c r="CK138" i="40"/>
  <c r="CK118" i="40"/>
  <c r="CI30" i="40"/>
  <c r="CJ43" i="40"/>
  <c r="CH105" i="40"/>
  <c r="CI28" i="40"/>
  <c r="CI48" i="40"/>
  <c r="CJ93" i="40"/>
  <c r="CK117" i="40"/>
  <c r="CI133" i="40"/>
  <c r="CH100" i="40"/>
  <c r="CK38" i="40"/>
  <c r="CH110" i="40"/>
  <c r="CJ88" i="40"/>
  <c r="CI106" i="40"/>
  <c r="CI118" i="40"/>
  <c r="CH53" i="40"/>
  <c r="CK104" i="40"/>
  <c r="CI44" i="40"/>
  <c r="CJ122" i="40"/>
  <c r="CI39" i="40"/>
  <c r="CI21" i="40"/>
  <c r="CJ58" i="40"/>
  <c r="CI24" i="40"/>
  <c r="CH109" i="40"/>
  <c r="CH88" i="40"/>
  <c r="CH121" i="40"/>
  <c r="CH47" i="40"/>
  <c r="CH22" i="40"/>
  <c r="CI112" i="40"/>
  <c r="CJ114" i="40"/>
  <c r="CH119" i="40"/>
  <c r="CI73" i="40"/>
  <c r="CI50" i="40"/>
  <c r="CK21" i="40"/>
  <c r="CK80" i="40"/>
  <c r="CJ48" i="40"/>
  <c r="CK62" i="40"/>
  <c r="CJ91" i="40"/>
  <c r="CH129" i="40"/>
  <c r="CH115" i="40"/>
  <c r="CK137" i="40"/>
  <c r="CK131" i="40"/>
  <c r="CI114" i="40"/>
  <c r="CI116" i="40"/>
  <c r="CJ96" i="40"/>
  <c r="CI124" i="40"/>
  <c r="CI32" i="40"/>
  <c r="CH137" i="40"/>
  <c r="CJ123" i="40"/>
  <c r="CH69" i="40"/>
  <c r="CH36" i="40"/>
  <c r="CH68" i="40"/>
  <c r="CJ80" i="40"/>
  <c r="CH94" i="40"/>
  <c r="CH75" i="40"/>
  <c r="CK27" i="40"/>
  <c r="CJ29" i="40"/>
  <c r="CJ112" i="40"/>
  <c r="CI36" i="40"/>
  <c r="CK63" i="40"/>
  <c r="CJ95" i="40"/>
  <c r="CJ128" i="40"/>
  <c r="CH58" i="40"/>
  <c r="CK125" i="40"/>
  <c r="CH102" i="40"/>
  <c r="CH130" i="40"/>
  <c r="CH46" i="40"/>
  <c r="CJ129" i="40"/>
  <c r="CH20" i="40"/>
  <c r="CK57" i="40"/>
  <c r="CK94" i="40"/>
  <c r="CH34" i="40"/>
  <c r="CH43" i="40"/>
  <c r="CJ85" i="40"/>
  <c r="CK102" i="40"/>
  <c r="CJ56" i="40"/>
  <c r="CJ27" i="40"/>
  <c r="CH76" i="40"/>
  <c r="CK119" i="40"/>
  <c r="CJ119" i="40"/>
  <c r="CI69" i="40"/>
  <c r="CJ26" i="40"/>
  <c r="CH132" i="40"/>
  <c r="CI123" i="40"/>
  <c r="CK79" i="40"/>
  <c r="CI107" i="40"/>
  <c r="CJ107" i="40"/>
  <c r="CK53" i="40"/>
  <c r="CK120" i="40"/>
  <c r="CJ127" i="40"/>
  <c r="CK66" i="40"/>
  <c r="CK35" i="40"/>
  <c r="CI64" i="40"/>
  <c r="CJ22" i="40"/>
  <c r="CI87" i="40"/>
  <c r="CK89" i="40"/>
  <c r="CI51" i="40"/>
  <c r="CI53" i="40"/>
  <c r="CI84" i="40"/>
  <c r="CJ82" i="40"/>
  <c r="CI55" i="40"/>
  <c r="CH103" i="40"/>
  <c r="CK115" i="40"/>
  <c r="CK96" i="40"/>
  <c r="CI62" i="40"/>
  <c r="CH45" i="40"/>
  <c r="CK25" i="40"/>
  <c r="CI128" i="40"/>
  <c r="CJ59" i="40"/>
  <c r="CH35" i="40"/>
  <c r="CI78" i="40"/>
  <c r="CJ36" i="40"/>
  <c r="CI109" i="40"/>
  <c r="CH106" i="40"/>
  <c r="CH118" i="40"/>
  <c r="CK86" i="40"/>
  <c r="CK98" i="40"/>
  <c r="CI122" i="40"/>
  <c r="CI37" i="40"/>
  <c r="CJ69" i="40"/>
  <c r="CI90" i="40"/>
  <c r="CJ84" i="40"/>
  <c r="CK81" i="40"/>
  <c r="CK47" i="40"/>
  <c r="CH51" i="40"/>
  <c r="CH83" i="40"/>
  <c r="CK97" i="40"/>
  <c r="CJ78" i="40"/>
  <c r="CK128" i="40"/>
  <c r="CI132" i="40"/>
  <c r="CK50" i="40"/>
  <c r="CK73" i="40"/>
  <c r="CH29" i="40"/>
  <c r="CI57" i="40"/>
  <c r="CJ87" i="40"/>
  <c r="CK71" i="40"/>
  <c r="CH60" i="40"/>
  <c r="CJ135" i="40"/>
  <c r="CH63" i="40"/>
  <c r="CJ73" i="40"/>
  <c r="CH28" i="40"/>
  <c r="CJ32" i="40"/>
  <c r="CI127" i="40"/>
  <c r="CI54" i="40"/>
  <c r="CI45" i="40"/>
  <c r="CJ103" i="40"/>
  <c r="CI130" i="40"/>
  <c r="CH25" i="40"/>
  <c r="CJ125" i="40"/>
  <c r="CJ57" i="40"/>
  <c r="CJ99" i="40"/>
  <c r="CJ113" i="40"/>
  <c r="CJ131" i="40"/>
  <c r="CJ67" i="40"/>
  <c r="CI70" i="40"/>
  <c r="CI104" i="40"/>
  <c r="CI72" i="40"/>
  <c r="CK23" i="40"/>
  <c r="CJ106" i="40"/>
  <c r="CI86" i="40"/>
  <c r="CJ89" i="40"/>
  <c r="CI120" i="40"/>
  <c r="CJ23" i="40"/>
  <c r="CH87" i="40"/>
  <c r="CJ70" i="40"/>
  <c r="CH138" i="40"/>
  <c r="CJ49" i="40"/>
  <c r="CH33" i="40"/>
  <c r="CK93" i="40"/>
  <c r="CK60" i="40"/>
  <c r="CJ111" i="40"/>
  <c r="CK134" i="40"/>
  <c r="CI77" i="40"/>
  <c r="CH89" i="40"/>
  <c r="CH23" i="40"/>
  <c r="CI60" i="40"/>
  <c r="CJ44" i="40"/>
  <c r="CH111" i="40"/>
  <c r="CH38" i="40"/>
  <c r="CI135" i="40"/>
  <c r="CH108" i="40"/>
  <c r="CK72" i="40"/>
  <c r="CJ64" i="40"/>
  <c r="CI134" i="40"/>
  <c r="CK45" i="40"/>
  <c r="CK92" i="40"/>
  <c r="CK55" i="40"/>
  <c r="CJ117" i="40"/>
  <c r="CK48" i="40"/>
  <c r="CJ39" i="40"/>
  <c r="CI52" i="40"/>
  <c r="CK76" i="40"/>
  <c r="CI126" i="40"/>
  <c r="CK19" i="40"/>
  <c r="CH123" i="40"/>
  <c r="CJ83" i="40"/>
  <c r="CI81" i="40"/>
  <c r="CI75" i="40"/>
  <c r="CJ24" i="40"/>
  <c r="CJ121" i="40"/>
  <c r="CI42" i="40"/>
  <c r="CK52" i="40"/>
  <c r="CI100" i="40"/>
  <c r="CH40" i="40"/>
  <c r="CI29" i="40"/>
  <c r="CI74" i="40"/>
  <c r="CJ53" i="40"/>
  <c r="CI137" i="40"/>
  <c r="CK30" i="40"/>
  <c r="CK123" i="40"/>
  <c r="CK46" i="40"/>
  <c r="CK84" i="40"/>
  <c r="CI95" i="40"/>
  <c r="CH134" i="40"/>
  <c r="CI121" i="40"/>
  <c r="CI66" i="40"/>
  <c r="CK112" i="40"/>
  <c r="CJ30" i="40"/>
  <c r="CH131" i="40"/>
  <c r="CK32" i="40"/>
  <c r="CI33" i="40"/>
  <c r="CH101" i="40"/>
  <c r="CI83" i="40"/>
  <c r="CI47" i="40"/>
  <c r="CJ63" i="40"/>
  <c r="CJ105" i="40"/>
  <c r="CH49" i="40"/>
  <c r="CH95" i="40"/>
  <c r="CI79" i="40"/>
  <c r="CK54" i="40"/>
  <c r="CI97" i="40"/>
  <c r="CH78" i="40"/>
  <c r="CJ101" i="40"/>
  <c r="CK110" i="40"/>
  <c r="CH107" i="40"/>
  <c r="CK41" i="40"/>
  <c r="CJ92" i="40"/>
  <c r="CK116" i="40"/>
  <c r="CK70" i="40"/>
  <c r="CK133" i="40"/>
  <c r="CJ19" i="40"/>
  <c r="CK26" i="40"/>
  <c r="CK75" i="40"/>
  <c r="CK65" i="40"/>
  <c r="CJ133" i="40"/>
  <c r="CK39" i="40"/>
  <c r="CH54" i="40"/>
  <c r="CK77" i="40"/>
  <c r="CH113" i="40"/>
  <c r="CJ130" i="40"/>
  <c r="CI88" i="40"/>
  <c r="CI20" i="40"/>
  <c r="CK136" i="40"/>
  <c r="CI93" i="40"/>
  <c r="CJ47" i="40"/>
  <c r="CJ37" i="40"/>
  <c r="CK56" i="40"/>
  <c r="CK36" i="40"/>
  <c r="CJ46" i="40"/>
  <c r="CI110" i="40"/>
  <c r="CI22" i="40"/>
  <c r="CH62" i="40"/>
  <c r="CK91" i="40"/>
  <c r="CJ33" i="40"/>
  <c r="CK34" i="40"/>
  <c r="CK24" i="40"/>
  <c r="CH77" i="40"/>
  <c r="CI34" i="40"/>
  <c r="CK127" i="40"/>
  <c r="CH19" i="40"/>
  <c r="CK61" i="40"/>
  <c r="CK49" i="40"/>
  <c r="CJ60" i="40"/>
  <c r="CK103" i="40"/>
  <c r="CI63" i="40"/>
  <c r="CH61" i="40"/>
  <c r="CK135" i="40"/>
  <c r="CK40" i="40"/>
  <c r="CJ124" i="40"/>
  <c r="CI102" i="40"/>
  <c r="CK31" i="40"/>
  <c r="CK108" i="40"/>
  <c r="CH44" i="40"/>
  <c r="CK130" i="40"/>
  <c r="CK43" i="40"/>
  <c r="CH72" i="40"/>
  <c r="CJ55" i="40"/>
  <c r="CK69" i="40"/>
  <c r="CH136" i="40"/>
  <c r="CI82" i="40"/>
  <c r="CI129" i="40"/>
  <c r="CH135" i="40"/>
  <c r="CI43" i="40"/>
  <c r="CJ137" i="40"/>
  <c r="CH42" i="40"/>
  <c r="CI26" i="40"/>
  <c r="CH56" i="40"/>
  <c r="CI67" i="40"/>
  <c r="CH122" i="40"/>
  <c r="CH84" i="40"/>
  <c r="CI40" i="40"/>
  <c r="CH124" i="40"/>
  <c r="CK121" i="40"/>
  <c r="CK113" i="40"/>
  <c r="E88" i="40"/>
  <c r="G88" i="40" s="1"/>
  <c r="E7" i="43"/>
  <c r="G7" i="43" s="1"/>
  <c r="A19" i="43" s="1"/>
  <c r="F19" i="43" s="1"/>
  <c r="H64" i="40"/>
  <c r="H60" i="40"/>
  <c r="E65" i="40"/>
  <c r="E61" i="40"/>
  <c r="E57" i="40"/>
  <c r="G59" i="40"/>
  <c r="F60" i="40"/>
  <c r="G62" i="40"/>
  <c r="G60" i="40"/>
  <c r="H65" i="40"/>
  <c r="H61" i="40"/>
  <c r="H57" i="40"/>
  <c r="E62" i="40"/>
  <c r="E58" i="40"/>
  <c r="G61" i="40"/>
  <c r="F62" i="40"/>
  <c r="F59" i="40"/>
  <c r="F57" i="40"/>
  <c r="H63" i="40"/>
  <c r="H59" i="40"/>
  <c r="E64" i="40"/>
  <c r="E60" i="40"/>
  <c r="G65" i="40"/>
  <c r="G57" i="40"/>
  <c r="F58" i="40"/>
  <c r="G58" i="40"/>
  <c r="F61" i="40"/>
  <c r="H62" i="40"/>
  <c r="H58" i="40"/>
  <c r="E63" i="40"/>
  <c r="E59" i="40"/>
  <c r="G63" i="40"/>
  <c r="F64" i="40"/>
  <c r="F63" i="40"/>
  <c r="F65" i="40"/>
  <c r="G64" i="40"/>
  <c r="E11" i="43"/>
  <c r="I11" i="43" s="1"/>
  <c r="C23" i="43" s="1"/>
  <c r="M53" i="40"/>
  <c r="CK140" i="40" a="1"/>
  <c r="E87" i="40"/>
  <c r="G87" i="40" s="1"/>
  <c r="E89" i="40"/>
  <c r="G89" i="40" s="1"/>
  <c r="CE20" i="40"/>
  <c r="CE19" i="40"/>
  <c r="CE22" i="40"/>
  <c r="CE21" i="40"/>
  <c r="BW53" i="40"/>
  <c r="BY49" i="40"/>
  <c r="BV49" i="40"/>
  <c r="BY46" i="40"/>
  <c r="BY50" i="40"/>
  <c r="BV54" i="40"/>
  <c r="BX53" i="40"/>
  <c r="BX46" i="40"/>
  <c r="BY54" i="40"/>
  <c r="BX51" i="40"/>
  <c r="BW54" i="40"/>
  <c r="BY53" i="40"/>
  <c r="BW47" i="40"/>
  <c r="BW50" i="40"/>
  <c r="BX54" i="40"/>
  <c r="BW48" i="40"/>
  <c r="BV47" i="40"/>
  <c r="BW49" i="40"/>
  <c r="BW51" i="40"/>
  <c r="BX47" i="40"/>
  <c r="BV52" i="40"/>
  <c r="BW46" i="40"/>
  <c r="BY47" i="40"/>
  <c r="BY48" i="40"/>
  <c r="BX50" i="40"/>
  <c r="BV51" i="40"/>
  <c r="BW52" i="40"/>
  <c r="BX52" i="40"/>
  <c r="BY52" i="40"/>
  <c r="BV50" i="40"/>
  <c r="BY51" i="40"/>
  <c r="BX48" i="40"/>
  <c r="BV53" i="40"/>
  <c r="BV48" i="40"/>
  <c r="BV46" i="40"/>
  <c r="BX49" i="40"/>
  <c r="CJ140" i="40" a="1"/>
  <c r="D105" i="40"/>
  <c r="D101" i="40"/>
  <c r="C106" i="40"/>
  <c r="C102" i="40"/>
  <c r="B107" i="40"/>
  <c r="B99" i="40"/>
  <c r="A100" i="40"/>
  <c r="B102" i="40"/>
  <c r="B104" i="40"/>
  <c r="D106" i="40"/>
  <c r="D102" i="40"/>
  <c r="C107" i="40"/>
  <c r="C103" i="40"/>
  <c r="C99" i="40"/>
  <c r="B101" i="40"/>
  <c r="A102" i="40"/>
  <c r="B106" i="40"/>
  <c r="A99" i="40"/>
  <c r="D104" i="40"/>
  <c r="D100" i="40"/>
  <c r="C105" i="40"/>
  <c r="C101" i="40"/>
  <c r="B105" i="40"/>
  <c r="A106" i="40"/>
  <c r="A105" i="40"/>
  <c r="B100" i="40"/>
  <c r="A107" i="40"/>
  <c r="D107" i="40"/>
  <c r="D103" i="40"/>
  <c r="D99" i="40"/>
  <c r="C104" i="40"/>
  <c r="C100" i="40"/>
  <c r="B103" i="40"/>
  <c r="A104" i="40"/>
  <c r="A101" i="40"/>
  <c r="A103" i="40"/>
  <c r="CI140" i="40" a="1"/>
  <c r="AH39" i="40"/>
  <c r="AE38" i="40"/>
  <c r="AI34" i="40"/>
  <c r="AF32" i="40"/>
  <c r="AL39" i="40"/>
  <c r="AG37" i="40"/>
  <c r="AL32" i="40"/>
  <c r="AI33" i="40"/>
  <c r="AH37" i="40"/>
  <c r="AL37" i="40"/>
  <c r="AK36" i="40"/>
  <c r="AK38" i="40"/>
  <c r="AI39" i="40"/>
  <c r="AH40" i="40"/>
  <c r="AL40" i="40"/>
  <c r="AD39" i="40"/>
  <c r="AG35" i="40"/>
  <c r="AI40" i="40"/>
  <c r="AF36" i="40"/>
  <c r="AJ36" i="40"/>
  <c r="AL35" i="40"/>
  <c r="AJ39" i="40"/>
  <c r="AK32" i="40"/>
  <c r="AF38" i="40"/>
  <c r="AE35" i="40"/>
  <c r="AD35" i="40"/>
  <c r="AD34" i="40"/>
  <c r="AD38" i="40"/>
  <c r="AF37" i="40"/>
  <c r="AI36" i="40"/>
  <c r="AL33" i="40"/>
  <c r="AE34" i="40"/>
  <c r="AK37" i="40"/>
  <c r="AF39" i="40"/>
  <c r="AE32" i="40"/>
  <c r="AE40" i="40"/>
  <c r="AG36" i="40"/>
  <c r="AI37" i="40"/>
  <c r="AG38" i="40"/>
  <c r="AK39" i="40"/>
  <c r="AF40" i="40"/>
  <c r="AI38" i="40"/>
  <c r="AD33" i="40"/>
  <c r="AJ34" i="40"/>
  <c r="AG33" i="40"/>
  <c r="AK33" i="40"/>
  <c r="AJ33" i="40"/>
  <c r="AK40" i="40"/>
  <c r="AF35" i="40"/>
  <c r="AD36" i="40"/>
  <c r="AJ38" i="40"/>
  <c r="AE39" i="40"/>
  <c r="AJ37" i="40"/>
  <c r="AH36" i="40"/>
  <c r="AD37" i="40"/>
  <c r="AI32" i="40"/>
  <c r="AH32" i="40"/>
  <c r="AH33" i="40"/>
  <c r="AJ32" i="40"/>
  <c r="AE33" i="40"/>
  <c r="AF33" i="40"/>
  <c r="AL38" i="40"/>
  <c r="AG39" i="40"/>
  <c r="AJ35" i="40"/>
  <c r="AE36" i="40"/>
  <c r="AH35" i="40"/>
  <c r="AD40" i="40"/>
  <c r="AJ40" i="40"/>
  <c r="AG32" i="40"/>
  <c r="AE37" i="40"/>
  <c r="AG40" i="40"/>
  <c r="AD32" i="40"/>
  <c r="AH34" i="40"/>
  <c r="AL34" i="40"/>
  <c r="AL36" i="40"/>
  <c r="AF34" i="40"/>
  <c r="AI35" i="40"/>
  <c r="AK34" i="40"/>
  <c r="AH38" i="40"/>
  <c r="AK35" i="40"/>
  <c r="AG34" i="40"/>
  <c r="AS39" i="40"/>
  <c r="AU39" i="40"/>
  <c r="AP40" i="40"/>
  <c r="AS40" i="40"/>
  <c r="AR40" i="40"/>
  <c r="AR35" i="40"/>
  <c r="AR37" i="40"/>
  <c r="AS33" i="40"/>
  <c r="AS37" i="40"/>
  <c r="AT35" i="40"/>
  <c r="AO36" i="40"/>
  <c r="AS35" i="40"/>
  <c r="AV35" i="40"/>
  <c r="AP35" i="40"/>
  <c r="AR34" i="40"/>
  <c r="AV34" i="40"/>
  <c r="AT34" i="40"/>
  <c r="AT40" i="40"/>
  <c r="AW33" i="40"/>
  <c r="AV33" i="40"/>
  <c r="AQ34" i="40"/>
  <c r="AP34" i="40"/>
  <c r="AQ33" i="40"/>
  <c r="AU32" i="40"/>
  <c r="AU33" i="40"/>
  <c r="AQ39" i="40"/>
  <c r="AS32" i="40"/>
  <c r="AW39" i="40"/>
  <c r="AO40" i="40"/>
  <c r="AR32" i="40"/>
  <c r="AT32" i="40"/>
  <c r="AO37" i="40"/>
  <c r="AO35" i="40"/>
  <c r="AV37" i="40"/>
  <c r="AP32" i="40"/>
  <c r="AO34" i="40"/>
  <c r="AW37" i="40"/>
  <c r="AR38" i="40"/>
  <c r="AQ37" i="40"/>
  <c r="AU34" i="40"/>
  <c r="AV39" i="40"/>
  <c r="AU36" i="40"/>
  <c r="AP37" i="40"/>
  <c r="AR36" i="40"/>
  <c r="AQ38" i="40"/>
  <c r="AU38" i="40"/>
  <c r="AP36" i="40"/>
  <c r="AT36" i="40"/>
  <c r="AW35" i="40"/>
  <c r="AT38" i="40"/>
  <c r="AU35" i="40"/>
  <c r="AT37" i="40"/>
  <c r="AO33" i="40"/>
  <c r="AQ36" i="40"/>
  <c r="AR39" i="40"/>
  <c r="AW36" i="40"/>
  <c r="AV38" i="40"/>
  <c r="AQ40" i="40"/>
  <c r="AU40" i="40"/>
  <c r="AO39" i="40"/>
  <c r="AS34" i="40"/>
  <c r="AS36" i="40"/>
  <c r="AT39" i="40"/>
  <c r="AP38" i="40"/>
  <c r="AR33" i="40"/>
  <c r="AQ35" i="40"/>
  <c r="AW38" i="40"/>
  <c r="AU37" i="40"/>
  <c r="AV36" i="40"/>
  <c r="AP39" i="40"/>
  <c r="AS38" i="40"/>
  <c r="AW34" i="40"/>
  <c r="AW32" i="40"/>
  <c r="AQ32" i="40"/>
  <c r="AP33" i="40"/>
  <c r="AT33" i="40"/>
  <c r="AV40" i="40"/>
  <c r="AO32" i="40"/>
  <c r="AV32" i="40"/>
  <c r="AO38" i="40"/>
  <c r="AW40" i="40"/>
  <c r="AV21" i="35"/>
  <c r="AV22" i="35" s="1"/>
  <c r="BC7" i="35"/>
  <c r="A33" i="44" a="1"/>
  <c r="Y4" i="43"/>
  <c r="W8" i="43"/>
  <c r="E12" i="43"/>
  <c r="J12" i="43" s="1"/>
  <c r="D24" i="43" s="1"/>
  <c r="V12" i="43"/>
  <c r="V6" i="43"/>
  <c r="E6" i="43"/>
  <c r="I6" i="43" s="1"/>
  <c r="C18" i="43" s="1"/>
  <c r="V10" i="43"/>
  <c r="E10" i="43"/>
  <c r="J10" i="43" s="1"/>
  <c r="D22" i="43" s="1"/>
  <c r="W9" i="42"/>
  <c r="X5" i="42"/>
  <c r="Y4" i="42"/>
  <c r="E11" i="42"/>
  <c r="H11" i="42" s="1"/>
  <c r="B23" i="42" s="1"/>
  <c r="G23" i="42" s="1"/>
  <c r="V11" i="42"/>
  <c r="W4" i="42"/>
  <c r="W5" i="42"/>
  <c r="V7" i="42"/>
  <c r="E7" i="42"/>
  <c r="J7" i="42" s="1"/>
  <c r="D19" i="42" s="1"/>
  <c r="Y10" i="42"/>
  <c r="AY19" i="40" a="1"/>
  <c r="BA31" i="40"/>
  <c r="BC31" i="40"/>
  <c r="BE31" i="40"/>
  <c r="BF31" i="40"/>
  <c r="BG31" i="40"/>
  <c r="BB31" i="40"/>
  <c r="BH31" i="40"/>
  <c r="BD31" i="40"/>
  <c r="AZ31" i="40"/>
  <c r="A91" i="40"/>
  <c r="E82" i="40"/>
  <c r="BT13" i="55"/>
  <c r="BT40" i="55" s="1"/>
  <c r="BT14" i="55"/>
  <c r="BT41" i="55" s="1"/>
  <c r="BT10" i="55"/>
  <c r="BT37" i="55" s="1"/>
  <c r="BT8" i="55"/>
  <c r="BT35" i="55" s="1"/>
  <c r="BT11" i="55"/>
  <c r="BT38" i="55" s="1"/>
  <c r="BT6" i="55"/>
  <c r="BT33" i="55" s="1"/>
  <c r="BT12" i="55"/>
  <c r="BT39" i="55" s="1"/>
  <c r="BT9" i="55"/>
  <c r="BT36" i="55" s="1"/>
  <c r="BT7" i="55"/>
  <c r="BT34" i="55" s="1"/>
  <c r="O47" i="40"/>
  <c r="O45" i="40"/>
  <c r="O51" i="40"/>
  <c r="O49" i="40"/>
  <c r="O46" i="40"/>
  <c r="O50" i="40"/>
  <c r="O44" i="40"/>
  <c r="O48" i="40"/>
  <c r="O52" i="40"/>
  <c r="AD44" i="40" a="1"/>
  <c r="W12" i="43"/>
  <c r="Y8" i="43"/>
  <c r="X12" i="43"/>
  <c r="W7" i="43"/>
  <c r="X4" i="43"/>
  <c r="Y9" i="43"/>
  <c r="P53" i="40"/>
  <c r="Q44" i="40"/>
  <c r="BK12" i="40" a="1"/>
  <c r="BV33" i="40" a="1"/>
  <c r="AN35" i="40"/>
  <c r="AN32" i="40"/>
  <c r="AN37" i="40"/>
  <c r="AN36" i="40"/>
  <c r="AN34" i="40"/>
  <c r="AN39" i="40"/>
  <c r="AN38" i="40"/>
  <c r="AN33" i="40"/>
  <c r="AN40" i="40"/>
  <c r="X11" i="42"/>
  <c r="X10" i="42"/>
  <c r="E9" i="42"/>
  <c r="J9" i="42" s="1"/>
  <c r="D21" i="42" s="1"/>
  <c r="V9" i="42"/>
  <c r="E12" i="42"/>
  <c r="I12" i="42" s="1"/>
  <c r="C24" i="42" s="1"/>
  <c r="V12" i="42"/>
  <c r="X7" i="42"/>
  <c r="Y8" i="42"/>
  <c r="V10" i="42"/>
  <c r="E10" i="42"/>
  <c r="G10" i="42" s="1"/>
  <c r="A22" i="42" s="1"/>
  <c r="F22" i="42" s="1"/>
  <c r="AQ11" i="35"/>
  <c r="E90" i="40"/>
  <c r="H90" i="40" s="1"/>
  <c r="E84" i="40"/>
  <c r="J84" i="40" s="1"/>
  <c r="E83" i="40"/>
  <c r="H83" i="40" s="1"/>
  <c r="CG5" i="55"/>
  <c r="CL5" i="55"/>
  <c r="CI5" i="55"/>
  <c r="CN5" i="55"/>
  <c r="CH5" i="55"/>
  <c r="CM5" i="55"/>
  <c r="CO5" i="55"/>
  <c r="CJ5" i="55"/>
  <c r="CK5" i="55"/>
  <c r="X7" i="43"/>
  <c r="I7" i="43"/>
  <c r="C19" i="43" s="1"/>
  <c r="E9" i="43"/>
  <c r="I9" i="43" s="1"/>
  <c r="C21" i="43" s="1"/>
  <c r="V9" i="43"/>
  <c r="W11" i="43"/>
  <c r="Y6" i="43"/>
  <c r="W9" i="43"/>
  <c r="E8" i="43"/>
  <c r="I8" i="43" s="1"/>
  <c r="C20" i="43" s="1"/>
  <c r="V8" i="43"/>
  <c r="X5" i="43"/>
  <c r="V4" i="43"/>
  <c r="AE15" i="43" a="1"/>
  <c r="AE21" i="43" s="1"/>
  <c r="E4" i="43"/>
  <c r="G4" i="43" s="1"/>
  <c r="A16" i="43" s="1"/>
  <c r="F16" i="43" s="1"/>
  <c r="Y5" i="42"/>
  <c r="V6" i="42"/>
  <c r="E6" i="42"/>
  <c r="I6" i="42" s="1"/>
  <c r="C18" i="42" s="1"/>
  <c r="X8" i="42"/>
  <c r="V5" i="42"/>
  <c r="E5" i="42"/>
  <c r="G5" i="42" s="1"/>
  <c r="A17" i="42" s="1"/>
  <c r="F17" i="42" s="1"/>
  <c r="W12" i="42"/>
  <c r="V4" i="42"/>
  <c r="AE15" i="42" a="1"/>
  <c r="AG17" i="42" s="1"/>
  <c r="E4" i="42"/>
  <c r="I4" i="42" s="1"/>
  <c r="C16" i="42" s="1"/>
  <c r="Y11" i="42"/>
  <c r="AR3" i="35"/>
  <c r="AY13" i="40"/>
  <c r="AY6" i="40"/>
  <c r="AY10" i="40"/>
  <c r="AY11" i="40"/>
  <c r="AY9" i="40"/>
  <c r="AY14" i="40"/>
  <c r="AY12" i="40"/>
  <c r="AY8" i="40"/>
  <c r="AY7" i="40"/>
  <c r="E85" i="40"/>
  <c r="I85" i="40" s="1"/>
  <c r="E86" i="40"/>
  <c r="H86" i="40" s="1"/>
  <c r="B45" i="44" a="1"/>
  <c r="Y11" i="43"/>
  <c r="W4" i="43"/>
  <c r="W6" i="43"/>
  <c r="Y5" i="43"/>
  <c r="Y7" i="43"/>
  <c r="V5" i="43"/>
  <c r="E5" i="43"/>
  <c r="H5" i="43" s="1"/>
  <c r="B17" i="43" s="1"/>
  <c r="G17" i="43" s="1"/>
  <c r="Y10" i="43"/>
  <c r="W7" i="42"/>
  <c r="X6" i="42"/>
  <c r="W6" i="42"/>
  <c r="V8" i="42"/>
  <c r="E8" i="42"/>
  <c r="G8" i="42" s="1"/>
  <c r="A20" i="42" s="1"/>
  <c r="F20" i="42" s="1"/>
  <c r="W10" i="42"/>
  <c r="X9" i="42"/>
  <c r="Y6" i="42"/>
  <c r="Y12" i="42"/>
  <c r="W8" i="42"/>
  <c r="AU74" i="39" a="1"/>
  <c r="AU81" i="39" s="1"/>
  <c r="AU87" i="39" a="1"/>
  <c r="AU94" i="39" s="1"/>
  <c r="L5" i="35"/>
  <c r="L6" i="35"/>
  <c r="X15" i="35"/>
  <c r="AB14" i="35" s="1"/>
  <c r="X30" i="35"/>
  <c r="X45" i="35"/>
  <c r="AB44" i="35" s="1"/>
  <c r="AY10" i="35"/>
  <c r="AZ11" i="35"/>
  <c r="AY9" i="35"/>
  <c r="AZ9" i="35"/>
  <c r="AX11" i="35"/>
  <c r="AX10" i="35"/>
  <c r="O9" i="35"/>
  <c r="AX4" i="35" l="1" a="1"/>
  <c r="AZ5" i="35" s="1"/>
  <c r="AY4" i="35"/>
  <c r="AY5" i="35"/>
  <c r="AZ4" i="35"/>
  <c r="AZ6" i="35"/>
  <c r="AX6" i="35"/>
  <c r="I12" i="43"/>
  <c r="C24" i="43" s="1"/>
  <c r="J12" i="42"/>
  <c r="D24" i="42" s="1"/>
  <c r="CI140" i="40"/>
  <c r="CJ141" i="40"/>
  <c r="G90" i="40"/>
  <c r="CK140" i="40"/>
  <c r="CI141" i="40"/>
  <c r="CK141" i="40"/>
  <c r="CH140" i="40"/>
  <c r="I88" i="40"/>
  <c r="H88" i="40"/>
  <c r="CH141" i="40"/>
  <c r="CJ140" i="40"/>
  <c r="I7" i="42"/>
  <c r="C19" i="42" s="1"/>
  <c r="J88" i="40"/>
  <c r="H9" i="43"/>
  <c r="B21" i="43" s="1"/>
  <c r="G21" i="43" s="1"/>
  <c r="H6" i="43"/>
  <c r="B18" i="43" s="1"/>
  <c r="G18" i="43" s="1"/>
  <c r="H7" i="43"/>
  <c r="B19" i="43" s="1"/>
  <c r="G19" i="43" s="1"/>
  <c r="J7" i="43"/>
  <c r="D19" i="43" s="1"/>
  <c r="J6" i="43"/>
  <c r="D18" i="43" s="1"/>
  <c r="J90" i="40"/>
  <c r="J11" i="43"/>
  <c r="D23" i="43" s="1"/>
  <c r="H11" i="43"/>
  <c r="B23" i="43" s="1"/>
  <c r="G23" i="43" s="1"/>
  <c r="I84" i="40"/>
  <c r="G11" i="43"/>
  <c r="A23" i="43" s="1"/>
  <c r="F23" i="43" s="1"/>
  <c r="E91" i="40"/>
  <c r="H89" i="40"/>
  <c r="J11" i="42"/>
  <c r="D23" i="42" s="1"/>
  <c r="G8" i="43"/>
  <c r="A20" i="43" s="1"/>
  <c r="F20" i="43" s="1"/>
  <c r="G9" i="42"/>
  <c r="A21" i="42" s="1"/>
  <c r="F21" i="42" s="1"/>
  <c r="I11" i="42"/>
  <c r="C23" i="42" s="1"/>
  <c r="I9" i="42"/>
  <c r="C21" i="42" s="1"/>
  <c r="H4" i="43"/>
  <c r="B16" i="43" s="1"/>
  <c r="G16" i="43" s="1"/>
  <c r="J16" i="43" s="1"/>
  <c r="G9" i="43"/>
  <c r="A21" i="43" s="1"/>
  <c r="F21" i="43" s="1"/>
  <c r="G84" i="40"/>
  <c r="E104" i="40"/>
  <c r="J104" i="40" s="1"/>
  <c r="A108" i="40"/>
  <c r="E99" i="40"/>
  <c r="G99" i="40" s="1"/>
  <c r="H82" i="40"/>
  <c r="G7" i="42"/>
  <c r="A19" i="42" s="1"/>
  <c r="F19" i="42" s="1"/>
  <c r="I89" i="40"/>
  <c r="E103" i="40"/>
  <c r="H103" i="40" s="1"/>
  <c r="E106" i="40"/>
  <c r="H106" i="40" s="1"/>
  <c r="E102" i="40"/>
  <c r="J102" i="40" s="1"/>
  <c r="I87" i="40"/>
  <c r="J87" i="40"/>
  <c r="I82" i="40"/>
  <c r="Q53" i="40"/>
  <c r="J89" i="40"/>
  <c r="E105" i="40"/>
  <c r="I105" i="40" s="1"/>
  <c r="G11" i="42"/>
  <c r="A23" i="42" s="1"/>
  <c r="F23" i="42" s="1"/>
  <c r="I23" i="42" s="1"/>
  <c r="E101" i="40"/>
  <c r="J101" i="40" s="1"/>
  <c r="E107" i="40"/>
  <c r="G107" i="40" s="1"/>
  <c r="E100" i="40"/>
  <c r="I100" i="40" s="1"/>
  <c r="H87" i="40"/>
  <c r="H8" i="42"/>
  <c r="B20" i="42" s="1"/>
  <c r="G20" i="42" s="1"/>
  <c r="J20" i="42" s="1"/>
  <c r="J6" i="42"/>
  <c r="D18" i="42" s="1"/>
  <c r="H10" i="42"/>
  <c r="B22" i="42" s="1"/>
  <c r="G22" i="42" s="1"/>
  <c r="J22" i="42" s="1"/>
  <c r="H6" i="42"/>
  <c r="B18" i="42" s="1"/>
  <c r="G18" i="42" s="1"/>
  <c r="H7" i="42"/>
  <c r="B19" i="42" s="1"/>
  <c r="G19" i="42" s="1"/>
  <c r="G5" i="43"/>
  <c r="A17" i="43" s="1"/>
  <c r="F17" i="43" s="1"/>
  <c r="I5" i="43"/>
  <c r="C17" i="43" s="1"/>
  <c r="G12" i="42"/>
  <c r="A24" i="42" s="1"/>
  <c r="F24" i="42" s="1"/>
  <c r="H12" i="42"/>
  <c r="B24" i="42" s="1"/>
  <c r="G24" i="42" s="1"/>
  <c r="H12" i="43"/>
  <c r="B24" i="43" s="1"/>
  <c r="G24" i="43" s="1"/>
  <c r="G86" i="40"/>
  <c r="G85" i="40"/>
  <c r="AG19" i="42"/>
  <c r="AE17" i="42"/>
  <c r="AF21" i="42"/>
  <c r="AE22" i="42"/>
  <c r="AF15" i="42"/>
  <c r="AG15" i="42"/>
  <c r="AG22" i="42"/>
  <c r="AE20" i="42"/>
  <c r="AF23" i="42"/>
  <c r="AE21" i="42"/>
  <c r="AE15" i="42"/>
  <c r="AH18" i="42"/>
  <c r="AE16" i="42"/>
  <c r="AE18" i="42"/>
  <c r="AF17" i="42"/>
  <c r="AF20" i="42"/>
  <c r="AH21" i="42"/>
  <c r="AG21" i="42"/>
  <c r="AH17" i="42"/>
  <c r="AH19" i="42"/>
  <c r="AH22" i="42"/>
  <c r="AG20" i="42"/>
  <c r="AG23" i="42"/>
  <c r="AF18" i="42"/>
  <c r="AH23" i="42"/>
  <c r="AH15" i="42"/>
  <c r="AF22" i="42"/>
  <c r="AE23" i="42"/>
  <c r="AF19" i="42"/>
  <c r="AE19" i="42"/>
  <c r="AH20" i="42"/>
  <c r="G6" i="42"/>
  <c r="A18" i="42" s="1"/>
  <c r="F18" i="42" s="1"/>
  <c r="J8" i="42"/>
  <c r="D20" i="42" s="1"/>
  <c r="AG18" i="42"/>
  <c r="BV39" i="40"/>
  <c r="BV40" i="40"/>
  <c r="BY39" i="40"/>
  <c r="BY35" i="40"/>
  <c r="BW38" i="40"/>
  <c r="BY36" i="40"/>
  <c r="BX39" i="40"/>
  <c r="BV38" i="40"/>
  <c r="BY40" i="40"/>
  <c r="BW40" i="40"/>
  <c r="BY34" i="40"/>
  <c r="BW41" i="40"/>
  <c r="BX35" i="40"/>
  <c r="BY37" i="40"/>
  <c r="BV33" i="40"/>
  <c r="BY38" i="40"/>
  <c r="BW35" i="40"/>
  <c r="BX33" i="40"/>
  <c r="BV35" i="40"/>
  <c r="BV36" i="40"/>
  <c r="BX37" i="40"/>
  <c r="BV37" i="40"/>
  <c r="BX38" i="40"/>
  <c r="BW39" i="40"/>
  <c r="BX36" i="40"/>
  <c r="BX41" i="40"/>
  <c r="BW37" i="40"/>
  <c r="BW33" i="40"/>
  <c r="BY41" i="40"/>
  <c r="BY33" i="40"/>
  <c r="BW34" i="40"/>
  <c r="BV41" i="40"/>
  <c r="BX40" i="40"/>
  <c r="BV34" i="40"/>
  <c r="BX34" i="40"/>
  <c r="BW36" i="40"/>
  <c r="J9" i="43"/>
  <c r="D21" i="43" s="1"/>
  <c r="J8" i="43"/>
  <c r="D20" i="43" s="1"/>
  <c r="AH44" i="40"/>
  <c r="AJ44" i="40"/>
  <c r="AI44" i="40"/>
  <c r="AL44" i="40"/>
  <c r="AK44" i="40"/>
  <c r="AF44" i="40"/>
  <c r="AG44" i="40"/>
  <c r="AD44" i="40"/>
  <c r="AE44" i="40"/>
  <c r="J83" i="40"/>
  <c r="G82" i="40"/>
  <c r="H5" i="42"/>
  <c r="B17" i="42" s="1"/>
  <c r="G17" i="42" s="1"/>
  <c r="J17" i="42" s="1"/>
  <c r="J4" i="42"/>
  <c r="D16" i="42" s="1"/>
  <c r="AG16" i="42"/>
  <c r="I10" i="43"/>
  <c r="C22" i="43" s="1"/>
  <c r="H10" i="43"/>
  <c r="B22" i="43" s="1"/>
  <c r="G22" i="43" s="1"/>
  <c r="BU6" i="40" a="1"/>
  <c r="AH16" i="42"/>
  <c r="BO15" i="40"/>
  <c r="BP15" i="40"/>
  <c r="BN15" i="40"/>
  <c r="BR12" i="40"/>
  <c r="BP13" i="40"/>
  <c r="BM15" i="40"/>
  <c r="BP12" i="40"/>
  <c r="BQ13" i="40"/>
  <c r="BL13" i="40"/>
  <c r="BS15" i="40"/>
  <c r="BL12" i="40"/>
  <c r="BR13" i="40"/>
  <c r="BP14" i="40"/>
  <c r="BK12" i="40"/>
  <c r="BM13" i="40"/>
  <c r="BN13" i="40"/>
  <c r="BS14" i="40"/>
  <c r="BR14" i="40"/>
  <c r="BN12" i="40"/>
  <c r="BL14" i="40"/>
  <c r="BO12" i="40"/>
  <c r="BO14" i="40"/>
  <c r="BM12" i="40"/>
  <c r="BQ12" i="40"/>
  <c r="BN14" i="40"/>
  <c r="BK15" i="40"/>
  <c r="BQ15" i="40"/>
  <c r="BO13" i="40"/>
  <c r="BS13" i="40"/>
  <c r="BK14" i="40"/>
  <c r="BK13" i="40"/>
  <c r="BQ14" i="40"/>
  <c r="BL15" i="40"/>
  <c r="BS12" i="40"/>
  <c r="BM14" i="40"/>
  <c r="BR15" i="40"/>
  <c r="AY27" i="40"/>
  <c r="AY19" i="40"/>
  <c r="AY22" i="40"/>
  <c r="AY23" i="40"/>
  <c r="AY24" i="40"/>
  <c r="AY25" i="40"/>
  <c r="AY20" i="40"/>
  <c r="AY26" i="40"/>
  <c r="AY21" i="40"/>
  <c r="H9" i="42"/>
  <c r="B21" i="42" s="1"/>
  <c r="G21" i="42" s="1"/>
  <c r="H8" i="43"/>
  <c r="B20" i="43" s="1"/>
  <c r="G20" i="43" s="1"/>
  <c r="A37" i="44"/>
  <c r="A39" i="44"/>
  <c r="A33" i="44"/>
  <c r="A34" i="44"/>
  <c r="A35" i="44"/>
  <c r="A38" i="44"/>
  <c r="A41" i="44"/>
  <c r="A36" i="44"/>
  <c r="A40" i="44"/>
  <c r="J82" i="40"/>
  <c r="AV16" i="35"/>
  <c r="AV17" i="35" s="1"/>
  <c r="J5" i="43"/>
  <c r="D17" i="43" s="1"/>
  <c r="H45" i="44"/>
  <c r="G45" i="44"/>
  <c r="E45" i="44"/>
  <c r="D45" i="44"/>
  <c r="B45" i="44"/>
  <c r="C45" i="44"/>
  <c r="F45" i="44"/>
  <c r="J45" i="44"/>
  <c r="I45" i="44"/>
  <c r="G4" i="42"/>
  <c r="A16" i="42" s="1"/>
  <c r="I8" i="42"/>
  <c r="C20" i="42" s="1"/>
  <c r="CS5" i="55" a="1"/>
  <c r="CF6" i="55" a="1"/>
  <c r="I22" i="42"/>
  <c r="I4" i="43"/>
  <c r="C16" i="43" s="1"/>
  <c r="J86" i="40"/>
  <c r="AF16" i="42"/>
  <c r="I5" i="42"/>
  <c r="C17" i="42" s="1"/>
  <c r="G12" i="43"/>
  <c r="A24" i="43" s="1"/>
  <c r="F24" i="43" s="1"/>
  <c r="I86" i="40"/>
  <c r="J85" i="40"/>
  <c r="J5" i="42"/>
  <c r="D17" i="42" s="1"/>
  <c r="AH16" i="43"/>
  <c r="AG20" i="43"/>
  <c r="AF19" i="43"/>
  <c r="AG18" i="43"/>
  <c r="AF16" i="43"/>
  <c r="AE15" i="43"/>
  <c r="AH15" i="43"/>
  <c r="AE22" i="43"/>
  <c r="AE16" i="43"/>
  <c r="AG17" i="43"/>
  <c r="AH19" i="43"/>
  <c r="AH17" i="43"/>
  <c r="AE18" i="43"/>
  <c r="AE23" i="43"/>
  <c r="AE20" i="43"/>
  <c r="AH20" i="43"/>
  <c r="AH22" i="43"/>
  <c r="AE19" i="43"/>
  <c r="AF17" i="43"/>
  <c r="AF23" i="43"/>
  <c r="AG21" i="43"/>
  <c r="AH21" i="43"/>
  <c r="AE17" i="43"/>
  <c r="AF15" i="43"/>
  <c r="AH18" i="43"/>
  <c r="AG19" i="43"/>
  <c r="AF21" i="43"/>
  <c r="AF20" i="43"/>
  <c r="AH23" i="43"/>
  <c r="AG22" i="43"/>
  <c r="AF18" i="43"/>
  <c r="AG23" i="43"/>
  <c r="AG15" i="43"/>
  <c r="AF22" i="43"/>
  <c r="AG16" i="43"/>
  <c r="G83" i="40"/>
  <c r="AX4" i="35"/>
  <c r="AX5" i="35"/>
  <c r="AY6" i="35"/>
  <c r="I10" i="42"/>
  <c r="C22" i="42" s="1"/>
  <c r="I90" i="40"/>
  <c r="I83" i="40"/>
  <c r="J10" i="42"/>
  <c r="D22" i="42" s="1"/>
  <c r="H4" i="42"/>
  <c r="B16" i="42" s="1"/>
  <c r="G16" i="42" s="1"/>
  <c r="G10" i="43"/>
  <c r="A22" i="43" s="1"/>
  <c r="F22" i="43" s="1"/>
  <c r="G6" i="43"/>
  <c r="A18" i="43" s="1"/>
  <c r="F18" i="43" s="1"/>
  <c r="J4" i="43"/>
  <c r="D16" i="43" s="1"/>
  <c r="H85" i="40"/>
  <c r="H84" i="40"/>
  <c r="AU87" i="39"/>
  <c r="AU74" i="39"/>
  <c r="AU92" i="39"/>
  <c r="AU76" i="39"/>
  <c r="AU93" i="39"/>
  <c r="AU82" i="39"/>
  <c r="AU79" i="39"/>
  <c r="AU80" i="39"/>
  <c r="AU77" i="39"/>
  <c r="AU75" i="39"/>
  <c r="AU78" i="39"/>
  <c r="P11" i="35"/>
  <c r="AU91" i="39"/>
  <c r="AU89" i="39"/>
  <c r="AU90" i="39"/>
  <c r="AU95" i="39"/>
  <c r="N10" i="35"/>
  <c r="AU88" i="39"/>
  <c r="N11" i="35"/>
  <c r="P10" i="35"/>
  <c r="O10" i="35"/>
  <c r="P9" i="35"/>
  <c r="L4" i="35"/>
  <c r="Y39" i="35"/>
  <c r="Z39" i="35" a="1"/>
  <c r="Z39" i="35" s="1"/>
  <c r="X39" i="35"/>
  <c r="W39" i="35"/>
  <c r="X10" i="35"/>
  <c r="Y10" i="35"/>
  <c r="Z10" i="35" a="1"/>
  <c r="Z10" i="35" s="1"/>
  <c r="W10" i="35"/>
  <c r="X9" i="35"/>
  <c r="W9" i="35"/>
  <c r="Y9" i="35"/>
  <c r="Z9" i="35" a="1"/>
  <c r="Z9" i="35" s="1"/>
  <c r="Y24" i="35"/>
  <c r="Z24" i="35" a="1"/>
  <c r="Z24" i="35" s="1"/>
  <c r="X24" i="35"/>
  <c r="W24" i="35"/>
  <c r="Z37" i="35" a="1"/>
  <c r="Z37" i="35" s="1"/>
  <c r="Y37" i="35"/>
  <c r="W37" i="35"/>
  <c r="X37" i="35"/>
  <c r="X7" i="35"/>
  <c r="W7" i="35"/>
  <c r="Z7" i="35" a="1"/>
  <c r="Z7" i="35" s="1"/>
  <c r="Y7" i="35"/>
  <c r="Y23" i="35"/>
  <c r="Z23" i="35" a="1"/>
  <c r="Z23" i="35" s="1"/>
  <c r="W23" i="35"/>
  <c r="X23" i="35"/>
  <c r="O11" i="35"/>
  <c r="AY11" i="35"/>
  <c r="N9" i="35"/>
  <c r="AX9" i="35"/>
  <c r="W22" i="35"/>
  <c r="Z22" i="35" a="1"/>
  <c r="Z22" i="35" s="1"/>
  <c r="Y22" i="35"/>
  <c r="X22" i="35"/>
  <c r="AB29" i="35"/>
  <c r="Y38" i="35"/>
  <c r="X38" i="35"/>
  <c r="Z38" i="35" a="1"/>
  <c r="Z38" i="35" s="1"/>
  <c r="W38" i="35"/>
  <c r="AI9" i="35" a="1"/>
  <c r="X8" i="35"/>
  <c r="Y8" i="35"/>
  <c r="W8" i="35"/>
  <c r="Z8" i="35" a="1"/>
  <c r="Z8" i="35" s="1"/>
  <c r="Y25" i="35"/>
  <c r="Z25" i="35" a="1"/>
  <c r="Z25" i="35" s="1"/>
  <c r="W25" i="35"/>
  <c r="X25" i="35"/>
  <c r="X40" i="35"/>
  <c r="W40" i="35"/>
  <c r="Y40" i="35"/>
  <c r="Z40" i="35" a="1"/>
  <c r="Z40" i="35" s="1"/>
  <c r="AZ10" i="35"/>
  <c r="L31" i="34"/>
  <c r="L30" i="34"/>
  <c r="J36" i="34" s="1"/>
  <c r="L32" i="34"/>
  <c r="L33" i="34"/>
  <c r="S31" i="34"/>
  <c r="L46" i="34" s="1"/>
  <c r="S30" i="34"/>
  <c r="J31" i="34"/>
  <c r="J32" i="34"/>
  <c r="J33" i="34"/>
  <c r="J30" i="34"/>
  <c r="J34" i="34" s="1"/>
  <c r="H34" i="34"/>
  <c r="I34" i="34"/>
  <c r="G34" i="34"/>
  <c r="G31" i="34"/>
  <c r="H31" i="34"/>
  <c r="I31" i="34"/>
  <c r="G32" i="34"/>
  <c r="H32" i="34"/>
  <c r="I32" i="34"/>
  <c r="G33" i="34"/>
  <c r="H33" i="34"/>
  <c r="I33" i="34"/>
  <c r="H30" i="34"/>
  <c r="H37" i="34" s="1"/>
  <c r="I30" i="34"/>
  <c r="G30" i="34"/>
  <c r="S32" i="34" s="1"/>
  <c r="G29" i="34" a="1"/>
  <c r="G29" i="34" s="1"/>
  <c r="I21" i="34"/>
  <c r="H21" i="34"/>
  <c r="G21" i="34"/>
  <c r="J20" i="34"/>
  <c r="I20" i="34"/>
  <c r="H20" i="34"/>
  <c r="G20" i="34"/>
  <c r="J19" i="34"/>
  <c r="I19" i="34"/>
  <c r="H19" i="34"/>
  <c r="G19" i="34"/>
  <c r="S18" i="34"/>
  <c r="S20" i="34" s="1"/>
  <c r="J18" i="34"/>
  <c r="I18" i="34"/>
  <c r="H18" i="34"/>
  <c r="G18" i="34"/>
  <c r="S17" i="34"/>
  <c r="J17" i="34"/>
  <c r="I17" i="34"/>
  <c r="I24" i="34" s="1"/>
  <c r="H17" i="34"/>
  <c r="H24" i="34" s="1"/>
  <c r="G17" i="34"/>
  <c r="G16" i="34" a="1"/>
  <c r="I16" i="34" s="1"/>
  <c r="S5" i="34"/>
  <c r="S4" i="34"/>
  <c r="J5" i="34"/>
  <c r="J6" i="34"/>
  <c r="J7" i="34"/>
  <c r="J4" i="34"/>
  <c r="H8" i="34"/>
  <c r="I8" i="34"/>
  <c r="G8" i="34"/>
  <c r="G5" i="34"/>
  <c r="H5" i="34"/>
  <c r="I5" i="34"/>
  <c r="G6" i="34"/>
  <c r="H6" i="34"/>
  <c r="I6" i="34"/>
  <c r="G7" i="34"/>
  <c r="H7" i="34"/>
  <c r="I7" i="34"/>
  <c r="H4" i="34"/>
  <c r="I4" i="34"/>
  <c r="G4" i="34"/>
  <c r="G3" i="34" a="1"/>
  <c r="G3" i="34" s="1"/>
  <c r="I21" i="43" l="1"/>
  <c r="I16" i="43"/>
  <c r="K16" i="43" s="1"/>
  <c r="J21" i="43"/>
  <c r="C29" i="43" a="1"/>
  <c r="C33" i="43" s="1"/>
  <c r="G33" i="43" s="1"/>
  <c r="H101" i="40"/>
  <c r="J19" i="42"/>
  <c r="I21" i="42"/>
  <c r="G101" i="40"/>
  <c r="J19" i="43"/>
  <c r="I19" i="43"/>
  <c r="I102" i="40"/>
  <c r="H104" i="40"/>
  <c r="J23" i="42"/>
  <c r="K23" i="42" s="1"/>
  <c r="I101" i="40"/>
  <c r="J23" i="43"/>
  <c r="I23" i="43"/>
  <c r="H92" i="40"/>
  <c r="I91" i="40"/>
  <c r="H102" i="40"/>
  <c r="G106" i="40"/>
  <c r="H99" i="40"/>
  <c r="J103" i="40"/>
  <c r="I107" i="40"/>
  <c r="I99" i="40"/>
  <c r="J100" i="40"/>
  <c r="I106" i="40"/>
  <c r="I104" i="40"/>
  <c r="H107" i="40"/>
  <c r="G103" i="40"/>
  <c r="H91" i="40"/>
  <c r="H100" i="40"/>
  <c r="I92" i="40"/>
  <c r="I19" i="42"/>
  <c r="J24" i="42"/>
  <c r="H105" i="40"/>
  <c r="I24" i="42"/>
  <c r="G100" i="40"/>
  <c r="I103" i="40"/>
  <c r="G102" i="40"/>
  <c r="J99" i="40"/>
  <c r="E108" i="40"/>
  <c r="G104" i="40"/>
  <c r="O67" i="40"/>
  <c r="J67" i="40" a="1"/>
  <c r="BK30" i="40" a="1"/>
  <c r="I20" i="42"/>
  <c r="L20" i="42" s="1"/>
  <c r="J105" i="40"/>
  <c r="G105" i="40"/>
  <c r="J107" i="40"/>
  <c r="J106" i="40"/>
  <c r="C29" i="42" a="1"/>
  <c r="C36" i="42" s="1"/>
  <c r="G36" i="42" s="1"/>
  <c r="J17" i="43"/>
  <c r="I17" i="43"/>
  <c r="D29" i="43" a="1"/>
  <c r="D37" i="43" s="1"/>
  <c r="L48" i="34"/>
  <c r="S33" i="34"/>
  <c r="I37" i="34"/>
  <c r="J18" i="43"/>
  <c r="I18" i="43"/>
  <c r="CS5" i="55"/>
  <c r="CX5" i="55"/>
  <c r="CY5" i="55"/>
  <c r="DA5" i="55"/>
  <c r="CU5" i="55"/>
  <c r="CT5" i="55"/>
  <c r="CZ5" i="55"/>
  <c r="CW5" i="55"/>
  <c r="CV5" i="55"/>
  <c r="J92" i="40"/>
  <c r="J91" i="40"/>
  <c r="G92" i="40"/>
  <c r="G91" i="40"/>
  <c r="J22" i="43"/>
  <c r="I22" i="43"/>
  <c r="I24" i="43"/>
  <c r="J24" i="43"/>
  <c r="B26" i="43"/>
  <c r="J21" i="42"/>
  <c r="J18" i="42"/>
  <c r="I18" i="42"/>
  <c r="K22" i="42"/>
  <c r="L22" i="42"/>
  <c r="F16" i="42"/>
  <c r="B26" i="42"/>
  <c r="I20" i="43"/>
  <c r="J20" i="43"/>
  <c r="BU6" i="40"/>
  <c r="BU7" i="40"/>
  <c r="BU13" i="40"/>
  <c r="BU14" i="40"/>
  <c r="BU10" i="40"/>
  <c r="BU9" i="40"/>
  <c r="BU8" i="40"/>
  <c r="BU11" i="40"/>
  <c r="BU12" i="40"/>
  <c r="D29" i="42" a="1"/>
  <c r="I17" i="42"/>
  <c r="S34" i="34"/>
  <c r="L47" i="34"/>
  <c r="G37" i="34"/>
  <c r="N30" i="34" s="1" a="1"/>
  <c r="N30" i="34" s="1"/>
  <c r="CF14" i="55"/>
  <c r="CF41" i="55" s="1"/>
  <c r="CF11" i="55"/>
  <c r="CF38" i="55" s="1"/>
  <c r="CF10" i="55"/>
  <c r="CF37" i="55" s="1"/>
  <c r="CF12" i="55"/>
  <c r="CF39" i="55" s="1"/>
  <c r="CF13" i="55"/>
  <c r="CF40" i="55" s="1"/>
  <c r="CF6" i="55"/>
  <c r="CF33" i="55" s="1"/>
  <c r="CF8" i="55"/>
  <c r="CF35" i="55" s="1"/>
  <c r="CF9" i="55"/>
  <c r="CF36" i="55" s="1"/>
  <c r="CF7" i="55"/>
  <c r="CF34" i="55" s="1"/>
  <c r="AY32" i="40" a="1"/>
  <c r="BU19" i="40" a="1"/>
  <c r="BC3" i="35"/>
  <c r="AW74" i="39" a="1"/>
  <c r="AW81" i="39" s="1"/>
  <c r="AW87" i="39" a="1"/>
  <c r="AW94" i="39" s="1"/>
  <c r="AA24" i="35"/>
  <c r="AA25" i="35"/>
  <c r="AA37" i="35"/>
  <c r="AI9" i="35"/>
  <c r="AI10" i="35"/>
  <c r="AJ9" i="35"/>
  <c r="AK9" i="35"/>
  <c r="AJ10" i="35"/>
  <c r="AI11" i="35"/>
  <c r="AK11" i="35"/>
  <c r="AJ11" i="35"/>
  <c r="AK10" i="35"/>
  <c r="AA22" i="35"/>
  <c r="AA23" i="35"/>
  <c r="AA7" i="35"/>
  <c r="AA38" i="35"/>
  <c r="AA40" i="35"/>
  <c r="AA8" i="35"/>
  <c r="AA9" i="35"/>
  <c r="AA10" i="35"/>
  <c r="AA39" i="35"/>
  <c r="I29" i="34"/>
  <c r="H29" i="34"/>
  <c r="H11" i="34"/>
  <c r="J23" i="34"/>
  <c r="G24" i="34"/>
  <c r="N17" i="34" s="1" a="1"/>
  <c r="P18" i="34" s="1"/>
  <c r="S19" i="34"/>
  <c r="H16" i="34"/>
  <c r="J21" i="34"/>
  <c r="G16" i="34"/>
  <c r="J8" i="34"/>
  <c r="J10" i="34"/>
  <c r="G11" i="34"/>
  <c r="I11" i="34"/>
  <c r="S6" i="34"/>
  <c r="S7" i="34"/>
  <c r="I3" i="34"/>
  <c r="H3" i="34"/>
  <c r="J9" i="15"/>
  <c r="J8" i="15"/>
  <c r="J7" i="15"/>
  <c r="J6" i="15"/>
  <c r="J14" i="32"/>
  <c r="K14" i="32"/>
  <c r="I14" i="32"/>
  <c r="Q10" i="30"/>
  <c r="Q11" i="30" s="1"/>
  <c r="Q12" i="30" s="1"/>
  <c r="Q13" i="30" s="1"/>
  <c r="Q14" i="30" s="1"/>
  <c r="Q15" i="30" s="1"/>
  <c r="Q16" i="30" s="1"/>
  <c r="E5" i="30"/>
  <c r="E6" i="30" s="1"/>
  <c r="E7" i="30" s="1"/>
  <c r="E8" i="30" s="1"/>
  <c r="E9" i="30" s="1"/>
  <c r="E10" i="30" s="1"/>
  <c r="E11" i="30" s="1"/>
  <c r="AM9" i="14"/>
  <c r="AM10" i="14" s="1"/>
  <c r="AM11" i="14" s="1"/>
  <c r="AM12" i="14" s="1"/>
  <c r="AM13" i="14" s="1"/>
  <c r="AM14" i="14" s="1"/>
  <c r="AM15" i="14" s="1"/>
  <c r="K21" i="43" l="1"/>
  <c r="L21" i="42"/>
  <c r="L19" i="42"/>
  <c r="L16" i="43"/>
  <c r="L21" i="43"/>
  <c r="C29" i="43"/>
  <c r="G29" i="43" s="1"/>
  <c r="C30" i="43"/>
  <c r="G30" i="43" s="1"/>
  <c r="D32" i="43"/>
  <c r="C32" i="43"/>
  <c r="G32" i="43" s="1"/>
  <c r="C35" i="43"/>
  <c r="G35" i="43" s="1"/>
  <c r="C31" i="43"/>
  <c r="G31" i="43" s="1"/>
  <c r="C34" i="43"/>
  <c r="G34" i="43" s="1"/>
  <c r="C37" i="43"/>
  <c r="G37" i="43" s="1"/>
  <c r="C36" i="43"/>
  <c r="G36" i="43" s="1"/>
  <c r="L23" i="42"/>
  <c r="L19" i="43"/>
  <c r="K19" i="43"/>
  <c r="D30" i="43"/>
  <c r="C37" i="42"/>
  <c r="G37" i="42" s="1"/>
  <c r="C33" i="42"/>
  <c r="G33" i="42" s="1"/>
  <c r="D31" i="43"/>
  <c r="D33" i="43"/>
  <c r="K19" i="42"/>
  <c r="C30" i="42"/>
  <c r="G30" i="42" s="1"/>
  <c r="G109" i="40"/>
  <c r="H108" i="40"/>
  <c r="D29" i="43"/>
  <c r="D34" i="43"/>
  <c r="C29" i="42"/>
  <c r="G29" i="42" s="1"/>
  <c r="C35" i="42"/>
  <c r="G35" i="42" s="1"/>
  <c r="H109" i="40"/>
  <c r="H93" i="40"/>
  <c r="L24" i="42"/>
  <c r="I109" i="40"/>
  <c r="I93" i="40"/>
  <c r="K24" i="42"/>
  <c r="D36" i="43"/>
  <c r="D35" i="43"/>
  <c r="C32" i="42"/>
  <c r="G32" i="42" s="1"/>
  <c r="I108" i="40"/>
  <c r="K23" i="43"/>
  <c r="L23" i="43"/>
  <c r="I25" i="43"/>
  <c r="J25" i="43"/>
  <c r="G108" i="40"/>
  <c r="G110" i="40" s="1"/>
  <c r="K20" i="42"/>
  <c r="BM30" i="40"/>
  <c r="BL30" i="40"/>
  <c r="BN30" i="40"/>
  <c r="BK30" i="40"/>
  <c r="C31" i="42"/>
  <c r="G31" i="42" s="1"/>
  <c r="J70" i="40"/>
  <c r="J69" i="40"/>
  <c r="J68" i="40"/>
  <c r="L70" i="40"/>
  <c r="J67" i="40"/>
  <c r="L69" i="40"/>
  <c r="L68" i="40"/>
  <c r="K67" i="40"/>
  <c r="L67" i="40"/>
  <c r="M69" i="40"/>
  <c r="M68" i="40"/>
  <c r="M67" i="40"/>
  <c r="K69" i="40"/>
  <c r="K68" i="40"/>
  <c r="K70" i="40"/>
  <c r="M70" i="40"/>
  <c r="J109" i="40"/>
  <c r="J108" i="40"/>
  <c r="L17" i="43"/>
  <c r="K17" i="43"/>
  <c r="G93" i="40"/>
  <c r="C34" i="42"/>
  <c r="G34" i="42" s="1"/>
  <c r="J93" i="40"/>
  <c r="K21" i="42"/>
  <c r="BU21" i="40"/>
  <c r="BU22" i="40"/>
  <c r="BU24" i="40"/>
  <c r="BU19" i="40"/>
  <c r="BU25" i="40"/>
  <c r="BU20" i="40"/>
  <c r="BU26" i="40"/>
  <c r="BU23" i="40"/>
  <c r="BU27" i="40"/>
  <c r="AY36" i="40"/>
  <c r="AY39" i="40"/>
  <c r="AY32" i="40"/>
  <c r="AY38" i="40"/>
  <c r="AY37" i="40"/>
  <c r="AY40" i="40"/>
  <c r="AY33" i="40"/>
  <c r="AY35" i="40"/>
  <c r="AY34" i="40"/>
  <c r="BU33" i="40" a="1"/>
  <c r="L20" i="43"/>
  <c r="K20" i="43"/>
  <c r="K18" i="43"/>
  <c r="L18" i="43"/>
  <c r="S8" i="34"/>
  <c r="L17" i="42"/>
  <c r="K17" i="42"/>
  <c r="I16" i="42"/>
  <c r="J16" i="42"/>
  <c r="J25" i="42" s="1"/>
  <c r="K24" i="43"/>
  <c r="L24" i="43"/>
  <c r="DE5" i="55" a="1"/>
  <c r="CR6" i="55" a="1"/>
  <c r="D30" i="42"/>
  <c r="D29" i="42"/>
  <c r="D35" i="42"/>
  <c r="D31" i="42"/>
  <c r="D36" i="42"/>
  <c r="D34" i="42"/>
  <c r="D37" i="42"/>
  <c r="D33" i="42"/>
  <c r="D32" i="42"/>
  <c r="K18" i="42"/>
  <c r="L18" i="42"/>
  <c r="L22" i="43"/>
  <c r="K22" i="43"/>
  <c r="L42" i="34"/>
  <c r="L43" i="34" s="1"/>
  <c r="AW90" i="39"/>
  <c r="AW88" i="39"/>
  <c r="AW75" i="39"/>
  <c r="AW74" i="39"/>
  <c r="AW80" i="39"/>
  <c r="AW78" i="39"/>
  <c r="AW77" i="39"/>
  <c r="AW76" i="39"/>
  <c r="AW82" i="39"/>
  <c r="AW79" i="39"/>
  <c r="AW89" i="39"/>
  <c r="AW92" i="39"/>
  <c r="AW91" i="39"/>
  <c r="AW87" i="39"/>
  <c r="AW95" i="39"/>
  <c r="AW93" i="39"/>
  <c r="W45" i="35"/>
  <c r="Y45" i="35" s="1"/>
  <c r="W30" i="35"/>
  <c r="Y30" i="35" s="1"/>
  <c r="BC11" i="35"/>
  <c r="BC9" i="35"/>
  <c r="BC10" i="35" s="1"/>
  <c r="W15" i="35"/>
  <c r="AF5" i="35" a="1"/>
  <c r="AF5" i="35" s="1"/>
  <c r="AG5" i="35" s="1"/>
  <c r="AH5" i="35" s="1"/>
  <c r="AF10" i="35" a="1"/>
  <c r="AF10" i="35" s="1"/>
  <c r="AG10" i="35" s="1"/>
  <c r="AH10" i="35" s="1"/>
  <c r="AF13" i="35" a="1"/>
  <c r="AF13" i="35" s="1"/>
  <c r="AG13" i="35" s="1"/>
  <c r="AH13" i="35" s="1"/>
  <c r="AF18" i="35" a="1"/>
  <c r="AF18" i="35" s="1"/>
  <c r="AG18" i="35" s="1"/>
  <c r="AH18" i="35" s="1"/>
  <c r="AF21" i="35" a="1"/>
  <c r="AF21" i="35" s="1"/>
  <c r="AG21" i="35" s="1"/>
  <c r="AH21" i="35" s="1"/>
  <c r="AF26" i="35" a="1"/>
  <c r="AF26" i="35" s="1"/>
  <c r="AG26" i="35" s="1"/>
  <c r="AH26" i="35" s="1"/>
  <c r="AF29" i="35" a="1"/>
  <c r="AF29" i="35" s="1"/>
  <c r="AG29" i="35" s="1"/>
  <c r="AH29" i="35" s="1"/>
  <c r="AF34" i="35" a="1"/>
  <c r="AF34" i="35" s="1"/>
  <c r="AG34" i="35" s="1"/>
  <c r="AH34" i="35" s="1"/>
  <c r="AF4" i="35" a="1"/>
  <c r="AF4" i="35" s="1"/>
  <c r="AG4" i="35" s="1"/>
  <c r="AH4" i="35" s="1"/>
  <c r="AF15" i="35" a="1"/>
  <c r="AF15" i="35" s="1"/>
  <c r="AG15" i="35" s="1"/>
  <c r="AH15" i="35" s="1"/>
  <c r="AF28" i="35" a="1"/>
  <c r="AF28" i="35" s="1"/>
  <c r="AG28" i="35" s="1"/>
  <c r="AH28" i="35" s="1"/>
  <c r="AF8" i="35" a="1"/>
  <c r="AF8" i="35" s="1"/>
  <c r="AG8" i="35" s="1"/>
  <c r="AH8" i="35" s="1"/>
  <c r="AF11" i="35" a="1"/>
  <c r="AF11" i="35" s="1"/>
  <c r="AG11" i="35" s="1"/>
  <c r="AH11" i="35" s="1"/>
  <c r="AF16" i="35" a="1"/>
  <c r="AF16" i="35" s="1"/>
  <c r="AG16" i="35" s="1"/>
  <c r="AH16" i="35" s="1"/>
  <c r="AF19" i="35" a="1"/>
  <c r="AF19" i="35" s="1"/>
  <c r="AG19" i="35" s="1"/>
  <c r="AH19" i="35" s="1"/>
  <c r="AF24" i="35" a="1"/>
  <c r="AF24" i="35" s="1"/>
  <c r="AG24" i="35" s="1"/>
  <c r="AH24" i="35" s="1"/>
  <c r="AF27" i="35" a="1"/>
  <c r="AF27" i="35" s="1"/>
  <c r="AG27" i="35" s="1"/>
  <c r="AH27" i="35" s="1"/>
  <c r="AF32" i="35" a="1"/>
  <c r="AF32" i="35" s="1"/>
  <c r="AG32" i="35" s="1"/>
  <c r="AH32" i="35" s="1"/>
  <c r="AF35" i="35" a="1"/>
  <c r="AF35" i="35" s="1"/>
  <c r="AG35" i="35" s="1"/>
  <c r="AH35" i="35" s="1"/>
  <c r="AF12" i="35" a="1"/>
  <c r="AF12" i="35" s="1"/>
  <c r="AG12" i="35" s="1"/>
  <c r="AH12" i="35" s="1"/>
  <c r="AF23" i="35" a="1"/>
  <c r="AF23" i="35" s="1"/>
  <c r="AG23" i="35" s="1"/>
  <c r="AH23" i="35" s="1"/>
  <c r="AF6" i="35" a="1"/>
  <c r="AF6" i="35" s="1"/>
  <c r="AG6" i="35" s="1"/>
  <c r="AH6" i="35" s="1"/>
  <c r="AF9" i="35" a="1"/>
  <c r="AF9" i="35" s="1"/>
  <c r="AG9" i="35" s="1"/>
  <c r="AH9" i="35" s="1"/>
  <c r="AF14" i="35" a="1"/>
  <c r="AF14" i="35" s="1"/>
  <c r="AG14" i="35" s="1"/>
  <c r="AH14" i="35" s="1"/>
  <c r="AF17" i="35" a="1"/>
  <c r="AF17" i="35" s="1"/>
  <c r="AG17" i="35" s="1"/>
  <c r="AH17" i="35" s="1"/>
  <c r="AF22" i="35" a="1"/>
  <c r="AF22" i="35" s="1"/>
  <c r="AG22" i="35" s="1"/>
  <c r="AH22" i="35" s="1"/>
  <c r="AF25" i="35" a="1"/>
  <c r="AF25" i="35" s="1"/>
  <c r="AG25" i="35" s="1"/>
  <c r="AH25" i="35" s="1"/>
  <c r="AF30" i="35" a="1"/>
  <c r="AF30" i="35" s="1"/>
  <c r="AG30" i="35" s="1"/>
  <c r="AH30" i="35" s="1"/>
  <c r="AF33" i="35" a="1"/>
  <c r="AF33" i="35" s="1"/>
  <c r="AG33" i="35" s="1"/>
  <c r="AH33" i="35" s="1"/>
  <c r="AF7" i="35" a="1"/>
  <c r="AF7" i="35" s="1"/>
  <c r="AG7" i="35" s="1"/>
  <c r="AH7" i="35" s="1"/>
  <c r="AF20" i="35" a="1"/>
  <c r="AF20" i="35" s="1"/>
  <c r="AG20" i="35" s="1"/>
  <c r="AH20" i="35" s="1"/>
  <c r="AF31" i="35" a="1"/>
  <c r="AF31" i="35" s="1"/>
  <c r="AG31" i="35" s="1"/>
  <c r="AH31" i="35" s="1"/>
  <c r="AS17" i="35"/>
  <c r="AS21" i="35"/>
  <c r="AS22" i="35"/>
  <c r="AS16" i="35"/>
  <c r="AQ22" i="35"/>
  <c r="AQ21" i="35"/>
  <c r="AQ17" i="35"/>
  <c r="AQ16" i="35"/>
  <c r="AR21" i="35"/>
  <c r="AR16" i="35"/>
  <c r="AR17" i="35"/>
  <c r="AR22" i="35"/>
  <c r="P32" i="34"/>
  <c r="N32" i="34"/>
  <c r="O30" i="34"/>
  <c r="N31" i="34"/>
  <c r="P31" i="34"/>
  <c r="O32" i="34"/>
  <c r="O31" i="34"/>
  <c r="P30" i="34"/>
  <c r="N4" i="34" a="1"/>
  <c r="P4" i="34" s="1"/>
  <c r="O18" i="34"/>
  <c r="N18" i="34"/>
  <c r="P19" i="34"/>
  <c r="O19" i="34"/>
  <c r="P17" i="34"/>
  <c r="O17" i="34"/>
  <c r="N17" i="34"/>
  <c r="N19" i="34"/>
  <c r="S21" i="34"/>
  <c r="Z11" i="14"/>
  <c r="AA7" i="14"/>
  <c r="AA6" i="14"/>
  <c r="AA5" i="14"/>
  <c r="AB5" i="14" s="1"/>
  <c r="AB10" i="14" s="1"/>
  <c r="I110" i="40" l="1"/>
  <c r="H110" i="40"/>
  <c r="D42" i="43" a="1"/>
  <c r="D49" i="43" s="1"/>
  <c r="G49" i="43" s="1"/>
  <c r="K25" i="43"/>
  <c r="O17" i="43" s="1"/>
  <c r="L25" i="43"/>
  <c r="O16" i="43" s="1"/>
  <c r="CZ19" i="40" a="1"/>
  <c r="CW26" i="40" a="1"/>
  <c r="K93" i="40"/>
  <c r="K94" i="40" s="1"/>
  <c r="J110" i="40"/>
  <c r="K110" i="40"/>
  <c r="K111" i="40" s="1"/>
  <c r="D42" i="42" a="1"/>
  <c r="BU35" i="40"/>
  <c r="BU41" i="40"/>
  <c r="BU40" i="40"/>
  <c r="BU33" i="40"/>
  <c r="BU36" i="40"/>
  <c r="BU34" i="40"/>
  <c r="BU39" i="40"/>
  <c r="BU38" i="40"/>
  <c r="BU37" i="40"/>
  <c r="CM26" i="40" a="1"/>
  <c r="BU46" i="40" a="1"/>
  <c r="D50" i="43"/>
  <c r="G50" i="43" s="1"/>
  <c r="AB11" i="14"/>
  <c r="CR6" i="55"/>
  <c r="CR33" i="55" s="1"/>
  <c r="CR10" i="55"/>
  <c r="CR37" i="55" s="1"/>
  <c r="CR9" i="55"/>
  <c r="CR36" i="55" s="1"/>
  <c r="CR12" i="55"/>
  <c r="CR39" i="55" s="1"/>
  <c r="CR13" i="55"/>
  <c r="CR40" i="55" s="1"/>
  <c r="CR8" i="55"/>
  <c r="CR35" i="55" s="1"/>
  <c r="CR11" i="55"/>
  <c r="CR38" i="55" s="1"/>
  <c r="CR14" i="55"/>
  <c r="CR41" i="55" s="1"/>
  <c r="CR7" i="55"/>
  <c r="CR34" i="55" s="1"/>
  <c r="DJ5" i="55"/>
  <c r="DE5" i="55"/>
  <c r="DK5" i="55"/>
  <c r="DM5" i="55"/>
  <c r="DL5" i="55"/>
  <c r="DG5" i="55"/>
  <c r="DF5" i="55"/>
  <c r="DI5" i="55"/>
  <c r="DH5" i="55"/>
  <c r="L16" i="42"/>
  <c r="L25" i="42" s="1"/>
  <c r="I25" i="42"/>
  <c r="K16" i="42"/>
  <c r="K25" i="42" s="1"/>
  <c r="W44" i="35"/>
  <c r="Y44" i="35" s="1"/>
  <c r="Z44" i="35" s="1"/>
  <c r="AA44" i="35" s="1"/>
  <c r="W29" i="35"/>
  <c r="Y29" i="35" s="1"/>
  <c r="Z29" i="35" s="1"/>
  <c r="AA29" i="35" s="1"/>
  <c r="AB24" i="35"/>
  <c r="AB25" i="35"/>
  <c r="AD29" i="35"/>
  <c r="AB23" i="35"/>
  <c r="AB22" i="35"/>
  <c r="AC29" i="35"/>
  <c r="AB37" i="35"/>
  <c r="AD44" i="35"/>
  <c r="AB39" i="35"/>
  <c r="AB40" i="35"/>
  <c r="AB38" i="35"/>
  <c r="AC44" i="35"/>
  <c r="W14" i="35"/>
  <c r="Y14" i="35" s="1"/>
  <c r="Y15" i="35"/>
  <c r="O6" i="34"/>
  <c r="O5" i="34"/>
  <c r="S29" i="34"/>
  <c r="I48" i="34"/>
  <c r="I42" i="34"/>
  <c r="I47" i="34"/>
  <c r="I43" i="34"/>
  <c r="H48" i="34"/>
  <c r="H43" i="34"/>
  <c r="H42" i="34"/>
  <c r="H47" i="34"/>
  <c r="G48" i="34"/>
  <c r="G42" i="34"/>
  <c r="G43" i="34"/>
  <c r="G47" i="34"/>
  <c r="P5" i="34"/>
  <c r="N4" i="34"/>
  <c r="N5" i="34"/>
  <c r="O4" i="34"/>
  <c r="N6" i="34"/>
  <c r="P6" i="34"/>
  <c r="S16" i="34"/>
  <c r="Z30" i="31"/>
  <c r="AA7" i="31"/>
  <c r="Y53" i="31"/>
  <c r="AA30" i="31"/>
  <c r="X7" i="31"/>
  <c r="Z53" i="31"/>
  <c r="Y30" i="31"/>
  <c r="X30" i="31"/>
  <c r="Y7" i="31"/>
  <c r="AA53" i="31"/>
  <c r="Z7" i="31"/>
  <c r="X53" i="31"/>
  <c r="S3" i="30"/>
  <c r="M3" i="30"/>
  <c r="L7" i="30"/>
  <c r="R5" i="30"/>
  <c r="L8" i="30"/>
  <c r="R4" i="30"/>
  <c r="L6" i="30"/>
  <c r="L4" i="30"/>
  <c r="L5" i="30" s="1"/>
  <c r="S27" i="31"/>
  <c r="S28" i="31" s="1"/>
  <c r="S31" i="31"/>
  <c r="M27" i="31"/>
  <c r="M31" i="31"/>
  <c r="M36" i="31"/>
  <c r="M40" i="31"/>
  <c r="S30" i="31"/>
  <c r="M30" i="31"/>
  <c r="M34" i="31"/>
  <c r="M39" i="31"/>
  <c r="M33" i="31"/>
  <c r="M42" i="31"/>
  <c r="M28" i="31"/>
  <c r="M37" i="31"/>
  <c r="M29" i="31"/>
  <c r="M41" i="31"/>
  <c r="S29" i="31"/>
  <c r="M38" i="31"/>
  <c r="M32" i="31"/>
  <c r="Z26" i="31"/>
  <c r="T26" i="31"/>
  <c r="N26" i="31"/>
  <c r="AA3" i="31"/>
  <c r="U3" i="31"/>
  <c r="O3" i="31"/>
  <c r="Y49" i="31"/>
  <c r="S49" i="31"/>
  <c r="M49" i="31"/>
  <c r="O6" i="30"/>
  <c r="U4" i="30"/>
  <c r="O7" i="30"/>
  <c r="O4" i="30"/>
  <c r="O5" i="30" s="1"/>
  <c r="U5" i="30"/>
  <c r="O8" i="30"/>
  <c r="R3" i="30"/>
  <c r="L3" i="30"/>
  <c r="N28" i="31"/>
  <c r="N32" i="31"/>
  <c r="N37" i="31"/>
  <c r="N41" i="31"/>
  <c r="T27" i="31"/>
  <c r="T28" i="31" s="1"/>
  <c r="T31" i="31"/>
  <c r="N27" i="31"/>
  <c r="N31" i="31"/>
  <c r="N36" i="31"/>
  <c r="N40" i="31"/>
  <c r="T30" i="31"/>
  <c r="N30" i="31"/>
  <c r="N39" i="31"/>
  <c r="N33" i="31"/>
  <c r="N42" i="31"/>
  <c r="N34" i="31"/>
  <c r="N29" i="31"/>
  <c r="T29" i="31"/>
  <c r="N38" i="31"/>
  <c r="AA26" i="31"/>
  <c r="U26" i="31"/>
  <c r="O26" i="31"/>
  <c r="U7" i="31"/>
  <c r="O7" i="31"/>
  <c r="O11" i="31"/>
  <c r="O16" i="31"/>
  <c r="U6" i="31"/>
  <c r="O6" i="31"/>
  <c r="O10" i="31"/>
  <c r="O15" i="31"/>
  <c r="O5" i="31"/>
  <c r="O14" i="31"/>
  <c r="O18" i="31"/>
  <c r="U8" i="31"/>
  <c r="O8" i="31"/>
  <c r="O17" i="31"/>
  <c r="U4" i="31"/>
  <c r="U5" i="31" s="1"/>
  <c r="O13" i="31"/>
  <c r="O9" i="31"/>
  <c r="O4" i="31"/>
  <c r="O19" i="31"/>
  <c r="X3" i="31"/>
  <c r="R3" i="31"/>
  <c r="L3" i="31"/>
  <c r="S52" i="31"/>
  <c r="M52" i="31"/>
  <c r="M56" i="31"/>
  <c r="M62" i="31"/>
  <c r="M51" i="31"/>
  <c r="M55" i="31"/>
  <c r="M61" i="31"/>
  <c r="M65" i="31"/>
  <c r="M50" i="31"/>
  <c r="M64" i="31"/>
  <c r="S50" i="31"/>
  <c r="S51" i="31" s="1"/>
  <c r="S53" i="31"/>
  <c r="M53" i="31"/>
  <c r="M59" i="31"/>
  <c r="S54" i="31"/>
  <c r="M57" i="31"/>
  <c r="M63" i="31"/>
  <c r="M54" i="31"/>
  <c r="M60" i="31"/>
  <c r="Z49" i="31"/>
  <c r="N49" i="31"/>
  <c r="T49" i="31"/>
  <c r="O3" i="30"/>
  <c r="U3" i="30"/>
  <c r="T5" i="30"/>
  <c r="T4" i="30"/>
  <c r="N7" i="30"/>
  <c r="N4" i="30"/>
  <c r="N5" i="30" s="1"/>
  <c r="N6" i="30"/>
  <c r="N8" i="30"/>
  <c r="U29" i="31"/>
  <c r="O29" i="31"/>
  <c r="O33" i="31"/>
  <c r="O38" i="31"/>
  <c r="O42" i="31"/>
  <c r="O28" i="31"/>
  <c r="O32" i="31"/>
  <c r="O37" i="31"/>
  <c r="O41" i="31"/>
  <c r="U27" i="31"/>
  <c r="U28" i="31" s="1"/>
  <c r="O27" i="31"/>
  <c r="O36" i="31"/>
  <c r="U30" i="31"/>
  <c r="O30" i="31"/>
  <c r="O39" i="31"/>
  <c r="U31" i="31"/>
  <c r="O40" i="31"/>
  <c r="O34" i="31"/>
  <c r="O31" i="31"/>
  <c r="M5" i="31"/>
  <c r="M9" i="31"/>
  <c r="M14" i="31"/>
  <c r="S4" i="31"/>
  <c r="S5" i="31" s="1"/>
  <c r="S8" i="31"/>
  <c r="M4" i="31"/>
  <c r="M8" i="31"/>
  <c r="M13" i="31"/>
  <c r="M17" i="31"/>
  <c r="M11" i="31"/>
  <c r="S6" i="31"/>
  <c r="M6" i="31"/>
  <c r="M15" i="31"/>
  <c r="M19" i="31"/>
  <c r="M7" i="31"/>
  <c r="M18" i="31"/>
  <c r="S7" i="31"/>
  <c r="M16" i="31"/>
  <c r="M10" i="31"/>
  <c r="Y3" i="31"/>
  <c r="S3" i="31"/>
  <c r="M3" i="31"/>
  <c r="R8" i="31"/>
  <c r="R4" i="31"/>
  <c r="R5" i="31" s="1"/>
  <c r="R7" i="31"/>
  <c r="L19" i="31"/>
  <c r="L15" i="31"/>
  <c r="L10" i="31"/>
  <c r="L6" i="31"/>
  <c r="L18" i="31"/>
  <c r="L14" i="31"/>
  <c r="L9" i="31"/>
  <c r="L5" i="31"/>
  <c r="R6" i="31"/>
  <c r="L17" i="31"/>
  <c r="L8" i="31"/>
  <c r="L16" i="31"/>
  <c r="L7" i="31"/>
  <c r="L13" i="31"/>
  <c r="L12" i="31" s="1"/>
  <c r="L4" i="31"/>
  <c r="L11" i="31"/>
  <c r="L65" i="31"/>
  <c r="L61" i="31"/>
  <c r="L56" i="31"/>
  <c r="L52" i="31"/>
  <c r="R54" i="31"/>
  <c r="R50" i="31"/>
  <c r="R51" i="31" s="1"/>
  <c r="L64" i="31"/>
  <c r="L60" i="31"/>
  <c r="L55" i="31"/>
  <c r="L51" i="31"/>
  <c r="R53" i="31"/>
  <c r="L63" i="31"/>
  <c r="L54" i="31"/>
  <c r="R52" i="31"/>
  <c r="L62" i="31"/>
  <c r="L53" i="31"/>
  <c r="L59" i="31"/>
  <c r="L57" i="31"/>
  <c r="L50" i="31"/>
  <c r="U54" i="31"/>
  <c r="O50" i="31"/>
  <c r="O54" i="31"/>
  <c r="O60" i="31"/>
  <c r="O64" i="31"/>
  <c r="U50" i="31"/>
  <c r="U51" i="31" s="1"/>
  <c r="U53" i="31"/>
  <c r="O53" i="31"/>
  <c r="O57" i="31"/>
  <c r="O59" i="31"/>
  <c r="O63" i="31"/>
  <c r="U52" i="31"/>
  <c r="O52" i="31"/>
  <c r="O55" i="31"/>
  <c r="O61" i="31"/>
  <c r="O56" i="31"/>
  <c r="O62" i="31"/>
  <c r="O51" i="31"/>
  <c r="O65" i="31"/>
  <c r="U49" i="31"/>
  <c r="AA49" i="31"/>
  <c r="O49" i="31"/>
  <c r="T50" i="31"/>
  <c r="T53" i="31"/>
  <c r="N53" i="31"/>
  <c r="N57" i="31"/>
  <c r="N59" i="31"/>
  <c r="N63" i="31"/>
  <c r="T52" i="31"/>
  <c r="N52" i="31"/>
  <c r="N56" i="31"/>
  <c r="N62" i="31"/>
  <c r="N55" i="31"/>
  <c r="N61" i="31"/>
  <c r="N50" i="31"/>
  <c r="N64" i="31"/>
  <c r="N51" i="31"/>
  <c r="T54" i="31"/>
  <c r="T51" i="31"/>
  <c r="N65" i="31"/>
  <c r="N54" i="31"/>
  <c r="N60" i="31"/>
  <c r="I9" i="32" a="1"/>
  <c r="N3" i="30"/>
  <c r="T3" i="30"/>
  <c r="S4" i="30"/>
  <c r="M4" i="30"/>
  <c r="M5" i="30" s="1"/>
  <c r="M8" i="30"/>
  <c r="M6" i="30"/>
  <c r="S5" i="30"/>
  <c r="S9" i="30" s="1"/>
  <c r="M7" i="30"/>
  <c r="R30" i="31"/>
  <c r="L39" i="31"/>
  <c r="L34" i="31"/>
  <c r="L30" i="31"/>
  <c r="R29" i="31"/>
  <c r="L42" i="31"/>
  <c r="L38" i="31"/>
  <c r="L33" i="31"/>
  <c r="L29" i="31"/>
  <c r="L37" i="31"/>
  <c r="L28" i="31"/>
  <c r="R27" i="31"/>
  <c r="R28" i="31" s="1"/>
  <c r="L36" i="31"/>
  <c r="L27" i="31"/>
  <c r="L32" i="31"/>
  <c r="R31" i="31"/>
  <c r="L31" i="31"/>
  <c r="L41" i="31"/>
  <c r="L40" i="31"/>
  <c r="X26" i="31"/>
  <c r="R26" i="31"/>
  <c r="L26" i="31"/>
  <c r="Y26" i="31"/>
  <c r="S26" i="31"/>
  <c r="M26" i="31"/>
  <c r="T6" i="31"/>
  <c r="N6" i="31"/>
  <c r="N10" i="31"/>
  <c r="N15" i="31"/>
  <c r="N5" i="31"/>
  <c r="N9" i="31"/>
  <c r="N14" i="31"/>
  <c r="T8" i="31"/>
  <c r="N8" i="31"/>
  <c r="N17" i="31"/>
  <c r="N11" i="31"/>
  <c r="T4" i="31"/>
  <c r="T5" i="31" s="1"/>
  <c r="N13" i="31"/>
  <c r="N7" i="31"/>
  <c r="N18" i="31"/>
  <c r="N4" i="31"/>
  <c r="N19" i="31"/>
  <c r="T7" i="31"/>
  <c r="N16" i="31"/>
  <c r="Z3" i="31"/>
  <c r="T3" i="31"/>
  <c r="N3" i="31"/>
  <c r="R49" i="31"/>
  <c r="X49" i="31"/>
  <c r="L49" i="31"/>
  <c r="G59" i="31"/>
  <c r="G58" i="31"/>
  <c r="Z12" i="14"/>
  <c r="AC13" i="14"/>
  <c r="AC17" i="14"/>
  <c r="AC21" i="14"/>
  <c r="AC25" i="14"/>
  <c r="AC29" i="14"/>
  <c r="AC33" i="14"/>
  <c r="AC37" i="14"/>
  <c r="AC41" i="14"/>
  <c r="AC10" i="14"/>
  <c r="AC14" i="14"/>
  <c r="AC18" i="14"/>
  <c r="AC22" i="14"/>
  <c r="AC30" i="14"/>
  <c r="AC38" i="14"/>
  <c r="AC11" i="14"/>
  <c r="AC15" i="14"/>
  <c r="AC19" i="14"/>
  <c r="AC23" i="14"/>
  <c r="AC27" i="14"/>
  <c r="AC31" i="14"/>
  <c r="AC35" i="14"/>
  <c r="AC39" i="14"/>
  <c r="AC12" i="14"/>
  <c r="AC16" i="14"/>
  <c r="AC20" i="14"/>
  <c r="AC24" i="14"/>
  <c r="AC28" i="14"/>
  <c r="AC32" i="14"/>
  <c r="AC36" i="14"/>
  <c r="AC40" i="14"/>
  <c r="AC26" i="14"/>
  <c r="AC34" i="14"/>
  <c r="D42" i="43" l="1"/>
  <c r="G42" i="43" s="1"/>
  <c r="D48" i="43"/>
  <c r="G48" i="43" s="1"/>
  <c r="D47" i="43"/>
  <c r="G47" i="43" s="1"/>
  <c r="D44" i="43"/>
  <c r="G44" i="43" s="1"/>
  <c r="D45" i="43"/>
  <c r="G45" i="43" s="1"/>
  <c r="D43" i="43"/>
  <c r="G43" i="43" s="1"/>
  <c r="D46" i="43"/>
  <c r="G46" i="43" s="1"/>
  <c r="O18" i="43"/>
  <c r="N20" i="43" s="1"/>
  <c r="O21" i="43" s="1"/>
  <c r="O16" i="42"/>
  <c r="CW26" i="40"/>
  <c r="CW29" i="40"/>
  <c r="CW27" i="40"/>
  <c r="CW28" i="40"/>
  <c r="DB121" i="40"/>
  <c r="DC92" i="40"/>
  <c r="DB64" i="40"/>
  <c r="DB40" i="40"/>
  <c r="DB22" i="40"/>
  <c r="DB103" i="40"/>
  <c r="DA75" i="40"/>
  <c r="DB48" i="40"/>
  <c r="DB28" i="40"/>
  <c r="DB112" i="40"/>
  <c r="DA84" i="40"/>
  <c r="DB55" i="40"/>
  <c r="DC33" i="40"/>
  <c r="DC101" i="40"/>
  <c r="DA123" i="40"/>
  <c r="DB23" i="40"/>
  <c r="DB36" i="40"/>
  <c r="DB52" i="40"/>
  <c r="CZ128" i="40"/>
  <c r="CZ112" i="40"/>
  <c r="CZ96" i="40"/>
  <c r="CZ80" i="40"/>
  <c r="CZ64" i="40"/>
  <c r="DC131" i="40"/>
  <c r="DB110" i="40"/>
  <c r="CZ123" i="40"/>
  <c r="CZ102" i="40"/>
  <c r="CZ81" i="40"/>
  <c r="CZ59" i="40"/>
  <c r="DB118" i="40"/>
  <c r="DA93" i="40"/>
  <c r="DC71" i="40"/>
  <c r="DA51" i="40"/>
  <c r="DA35" i="40"/>
  <c r="DC32" i="40"/>
  <c r="DA54" i="40"/>
  <c r="DC82" i="40"/>
  <c r="DA111" i="40"/>
  <c r="CZ19" i="40"/>
  <c r="DC35" i="40"/>
  <c r="DA58" i="40"/>
  <c r="DC86" i="40"/>
  <c r="DA115" i="40"/>
  <c r="DA130" i="40"/>
  <c r="DA30" i="40"/>
  <c r="DC50" i="40"/>
  <c r="DA78" i="40"/>
  <c r="DC106" i="40"/>
  <c r="DA135" i="40"/>
  <c r="CZ111" i="40"/>
  <c r="CZ83" i="40"/>
  <c r="CZ55" i="40"/>
  <c r="DB102" i="40"/>
  <c r="DB74" i="40"/>
  <c r="DA48" i="40"/>
  <c r="DC25" i="40"/>
  <c r="DB51" i="40"/>
  <c r="DA88" i="40"/>
  <c r="DA127" i="40"/>
  <c r="CZ33" i="40"/>
  <c r="DB63" i="40"/>
  <c r="DC102" i="40"/>
  <c r="DC126" i="40"/>
  <c r="DB33" i="40"/>
  <c r="DC65" i="40"/>
  <c r="DA103" i="40"/>
  <c r="CZ135" i="40"/>
  <c r="CZ106" i="40"/>
  <c r="CZ78" i="40"/>
  <c r="DB134" i="40"/>
  <c r="DA97" i="40"/>
  <c r="DA69" i="40"/>
  <c r="DA44" i="40"/>
  <c r="DC29" i="40"/>
  <c r="DC57" i="40"/>
  <c r="DA95" i="40"/>
  <c r="DA134" i="40"/>
  <c r="DB38" i="40"/>
  <c r="DC70" i="40"/>
  <c r="DC109" i="40"/>
  <c r="DC133" i="40"/>
  <c r="DC38" i="40"/>
  <c r="DC72" i="40"/>
  <c r="DA110" i="40"/>
  <c r="CZ130" i="40"/>
  <c r="CZ73" i="40"/>
  <c r="DC91" i="40"/>
  <c r="DA40" i="40"/>
  <c r="DC64" i="40"/>
  <c r="CZ20" i="40"/>
  <c r="DC77" i="40"/>
  <c r="DA20" i="40"/>
  <c r="DA80" i="40"/>
  <c r="CZ138" i="40"/>
  <c r="CZ67" i="40"/>
  <c r="DB86" i="40"/>
  <c r="DC26" i="40"/>
  <c r="DB91" i="40"/>
  <c r="DB34" i="40"/>
  <c r="DB104" i="40"/>
  <c r="DB49" i="40"/>
  <c r="DB124" i="40"/>
  <c r="CZ94" i="40"/>
  <c r="DA117" i="40"/>
  <c r="DA57" i="40"/>
  <c r="DC40" i="40"/>
  <c r="DC112" i="40"/>
  <c r="DB50" i="40"/>
  <c r="DC125" i="40"/>
  <c r="CZ52" i="40"/>
  <c r="DA126" i="40"/>
  <c r="CZ131" i="40"/>
  <c r="CZ74" i="40"/>
  <c r="DB94" i="40"/>
  <c r="DA41" i="40"/>
  <c r="DA63" i="40"/>
  <c r="DC137" i="40"/>
  <c r="DA76" i="40"/>
  <c r="DA19" i="40"/>
  <c r="DB76" i="40"/>
  <c r="CZ51" i="40"/>
  <c r="DC117" i="40"/>
  <c r="DC60" i="40"/>
  <c r="DB20" i="40"/>
  <c r="DC69" i="40"/>
  <c r="DB25" i="40"/>
  <c r="DA66" i="40"/>
  <c r="DC108" i="40"/>
  <c r="CZ120" i="40"/>
  <c r="CZ88" i="40"/>
  <c r="CZ56" i="40"/>
  <c r="CZ134" i="40"/>
  <c r="CZ91" i="40"/>
  <c r="DA133" i="40"/>
  <c r="DB82" i="40"/>
  <c r="DA43" i="40"/>
  <c r="DB43" i="40"/>
  <c r="DC96" i="40"/>
  <c r="CZ27" i="40"/>
  <c r="DB72" i="40"/>
  <c r="DB129" i="40"/>
  <c r="CZ40" i="40"/>
  <c r="DB92" i="40"/>
  <c r="CZ126" i="40"/>
  <c r="CZ69" i="40"/>
  <c r="DA89" i="40"/>
  <c r="DA37" i="40"/>
  <c r="DA70" i="40"/>
  <c r="CZ22" i="40"/>
  <c r="DA83" i="40"/>
  <c r="DA23" i="40"/>
  <c r="DB83" i="40"/>
  <c r="CZ121" i="40"/>
  <c r="CZ63" i="40"/>
  <c r="DC83" i="40"/>
  <c r="DA33" i="40"/>
  <c r="DB77" i="40"/>
  <c r="CZ26" i="40"/>
  <c r="DA90" i="40"/>
  <c r="DA27" i="40"/>
  <c r="DC90" i="40"/>
  <c r="CZ101" i="40"/>
  <c r="DC63" i="40"/>
  <c r="DA102" i="40"/>
  <c r="DC116" i="40"/>
  <c r="DB117" i="40"/>
  <c r="DC119" i="40"/>
  <c r="DC52" i="40"/>
  <c r="DA67" i="40"/>
  <c r="DA87" i="40"/>
  <c r="CZ66" i="40"/>
  <c r="DA34" i="40"/>
  <c r="CZ25" i="40"/>
  <c r="DA25" i="40"/>
  <c r="DA73" i="40"/>
  <c r="DA129" i="40"/>
  <c r="DC31" i="40"/>
  <c r="DB42" i="40"/>
  <c r="DC42" i="40"/>
  <c r="DA100" i="40"/>
  <c r="DB71" i="40"/>
  <c r="DC45" i="40"/>
  <c r="DB26" i="40"/>
  <c r="DC110" i="40"/>
  <c r="DA82" i="40"/>
  <c r="DC53" i="40"/>
  <c r="DB32" i="40"/>
  <c r="DB119" i="40"/>
  <c r="DA91" i="40"/>
  <c r="DC62" i="40"/>
  <c r="CZ39" i="40"/>
  <c r="DB27" i="40"/>
  <c r="DC41" i="40"/>
  <c r="DA59" i="40"/>
  <c r="DB80" i="40"/>
  <c r="CZ132" i="40"/>
  <c r="CZ116" i="40"/>
  <c r="CZ84" i="40"/>
  <c r="CZ68" i="40"/>
  <c r="DC115" i="40"/>
  <c r="CZ107" i="40"/>
  <c r="CZ65" i="40"/>
  <c r="DB98" i="40"/>
  <c r="DC55" i="40"/>
  <c r="DC28" i="40"/>
  <c r="DB75" i="40"/>
  <c r="DA104" i="40"/>
  <c r="CZ31" i="40"/>
  <c r="DB79" i="40"/>
  <c r="DB136" i="40"/>
  <c r="DB45" i="40"/>
  <c r="DB99" i="40"/>
  <c r="CZ119" i="40"/>
  <c r="CZ62" i="40"/>
  <c r="DA81" i="40"/>
  <c r="DC19" i="40"/>
  <c r="DA79" i="40"/>
  <c r="CZ28" i="40"/>
  <c r="DA92" i="40"/>
  <c r="DA28" i="40"/>
  <c r="DA55" i="40"/>
  <c r="CZ114" i="40"/>
  <c r="CZ57" i="40"/>
  <c r="DC75" i="40"/>
  <c r="DC23" i="40"/>
  <c r="DA86" i="40"/>
  <c r="CZ32" i="40"/>
  <c r="DA99" i="40"/>
  <c r="DA32" i="40"/>
  <c r="DB101" i="40"/>
  <c r="DC107" i="40"/>
  <c r="DB47" i="40"/>
  <c r="DA60" i="40"/>
  <c r="DC136" i="40"/>
  <c r="DA36" i="40"/>
  <c r="CZ24" i="40"/>
  <c r="DC104" i="40"/>
  <c r="DC27" i="40"/>
  <c r="CZ37" i="40"/>
  <c r="DA124" i="40"/>
  <c r="DA52" i="40"/>
  <c r="DA120" i="40"/>
  <c r="DC58" i="40"/>
  <c r="DA114" i="40"/>
  <c r="DC85" i="40"/>
  <c r="DB57" i="40"/>
  <c r="CZ35" i="40"/>
  <c r="DC124" i="40"/>
  <c r="DB96" i="40"/>
  <c r="DA68" i="40"/>
  <c r="CZ43" i="40"/>
  <c r="DB24" i="40"/>
  <c r="DB105" i="40"/>
  <c r="DC76" i="40"/>
  <c r="DC49" i="40"/>
  <c r="DB29" i="40"/>
  <c r="DB73" i="40"/>
  <c r="DC94" i="40"/>
  <c r="DA116" i="40"/>
  <c r="DB19" i="40"/>
  <c r="DB31" i="40"/>
  <c r="CZ124" i="40"/>
  <c r="CZ108" i="40"/>
  <c r="CZ92" i="40"/>
  <c r="CZ76" i="40"/>
  <c r="CZ60" i="40"/>
  <c r="DB126" i="40"/>
  <c r="DA105" i="40"/>
  <c r="CZ118" i="40"/>
  <c r="CZ97" i="40"/>
  <c r="CZ75" i="40"/>
  <c r="CZ54" i="40"/>
  <c r="DC111" i="40"/>
  <c r="DC87" i="40"/>
  <c r="DB66" i="40"/>
  <c r="DA47" i="40"/>
  <c r="DC20" i="40"/>
  <c r="CZ38" i="40"/>
  <c r="DB61" i="40"/>
  <c r="DC89" i="40"/>
  <c r="DA118" i="40"/>
  <c r="CZ23" i="40"/>
  <c r="CZ41" i="40"/>
  <c r="DB65" i="40"/>
  <c r="DC93" i="40"/>
  <c r="DA122" i="40"/>
  <c r="DB137" i="40"/>
  <c r="DC34" i="40"/>
  <c r="DC56" i="40"/>
  <c r="DB85" i="40"/>
  <c r="DC113" i="40"/>
  <c r="CZ133" i="40"/>
  <c r="CZ105" i="40"/>
  <c r="CZ77" i="40"/>
  <c r="DB130" i="40"/>
  <c r="DC95" i="40"/>
  <c r="DC67" i="40"/>
  <c r="DA42" i="40"/>
  <c r="DC30" i="40"/>
  <c r="DB59" i="40"/>
  <c r="DC98" i="40"/>
  <c r="DA136" i="40"/>
  <c r="DC39" i="40"/>
  <c r="DA74" i="40"/>
  <c r="DB111" i="40"/>
  <c r="DB135" i="40"/>
  <c r="DB41" i="40"/>
  <c r="DC74" i="40"/>
  <c r="DA112" i="40"/>
  <c r="CZ127" i="40"/>
  <c r="CZ99" i="40"/>
  <c r="CZ71" i="40"/>
  <c r="DC123" i="40"/>
  <c r="DB90" i="40"/>
  <c r="DB62" i="40"/>
  <c r="DA38" i="40"/>
  <c r="DB35" i="40"/>
  <c r="DC66" i="40"/>
  <c r="DC105" i="40"/>
  <c r="CZ21" i="40"/>
  <c r="CZ45" i="40"/>
  <c r="DB81" i="40"/>
  <c r="DC118" i="40"/>
  <c r="DA21" i="40"/>
  <c r="DC46" i="40"/>
  <c r="DC81" i="40"/>
  <c r="DA119" i="40"/>
  <c r="CZ115" i="40"/>
  <c r="CZ58" i="40"/>
  <c r="DB78" i="40"/>
  <c r="DC22" i="40"/>
  <c r="DB84" i="40"/>
  <c r="CZ30" i="40"/>
  <c r="DB97" i="40"/>
  <c r="DA31" i="40"/>
  <c r="DC97" i="40"/>
  <c r="CZ125" i="40"/>
  <c r="DB138" i="40"/>
  <c r="DB58" i="40"/>
  <c r="DB39" i="40"/>
  <c r="DB109" i="40"/>
  <c r="CZ49" i="40"/>
  <c r="DB128" i="40"/>
  <c r="DB67" i="40"/>
  <c r="CZ137" i="40"/>
  <c r="CZ79" i="40"/>
  <c r="DC99" i="40"/>
  <c r="DA45" i="40"/>
  <c r="DA56" i="40"/>
  <c r="DC130" i="40"/>
  <c r="DC68" i="40"/>
  <c r="DA132" i="40"/>
  <c r="DB69" i="40"/>
  <c r="CZ110" i="40"/>
  <c r="CZ117" i="40"/>
  <c r="CZ61" i="40"/>
  <c r="DC79" i="40"/>
  <c r="DC21" i="40"/>
  <c r="DC80" i="40"/>
  <c r="CZ29" i="40"/>
  <c r="DB95" i="40"/>
  <c r="DA29" i="40"/>
  <c r="DA96" i="40"/>
  <c r="DC78" i="40"/>
  <c r="DB30" i="40"/>
  <c r="DB89" i="40"/>
  <c r="DC37" i="40"/>
  <c r="DA98" i="40"/>
  <c r="DB44" i="40"/>
  <c r="CZ47" i="40"/>
  <c r="DB87" i="40"/>
  <c r="CZ136" i="40"/>
  <c r="CZ104" i="40"/>
  <c r="CZ72" i="40"/>
  <c r="DA121" i="40"/>
  <c r="CZ113" i="40"/>
  <c r="CZ70" i="40"/>
  <c r="DC103" i="40"/>
  <c r="DA61" i="40"/>
  <c r="DC24" i="40"/>
  <c r="DB68" i="40"/>
  <c r="DB125" i="40"/>
  <c r="DB46" i="40"/>
  <c r="DC100" i="40"/>
  <c r="DA22" i="40"/>
  <c r="DA64" i="40"/>
  <c r="DC120" i="40"/>
  <c r="CZ98" i="40"/>
  <c r="DB122" i="40"/>
  <c r="DC59" i="40"/>
  <c r="DC36" i="40"/>
  <c r="DB107" i="40"/>
  <c r="DC47" i="40"/>
  <c r="DB120" i="40"/>
  <c r="CZ48" i="40"/>
  <c r="DC122" i="40"/>
  <c r="CZ93" i="40"/>
  <c r="DB114" i="40"/>
  <c r="DB54" i="40"/>
  <c r="CZ42" i="40"/>
  <c r="DC114" i="40"/>
  <c r="CZ53" i="40"/>
  <c r="DB127" i="40"/>
  <c r="DB53" i="40"/>
  <c r="DC129" i="40"/>
  <c r="DC127" i="40"/>
  <c r="CZ34" i="40"/>
  <c r="DC43" i="40"/>
  <c r="CZ44" i="40"/>
  <c r="CZ95" i="40"/>
  <c r="DA46" i="40"/>
  <c r="DC128" i="40"/>
  <c r="DA24" i="40"/>
  <c r="CZ122" i="40"/>
  <c r="DA85" i="40"/>
  <c r="DC73" i="40"/>
  <c r="DB88" i="40"/>
  <c r="DC88" i="40"/>
  <c r="CZ103" i="40"/>
  <c r="DA65" i="40"/>
  <c r="DB100" i="40"/>
  <c r="DB113" i="40"/>
  <c r="DB115" i="40"/>
  <c r="DB131" i="40"/>
  <c r="DC138" i="40"/>
  <c r="DC134" i="40"/>
  <c r="DA101" i="40"/>
  <c r="DC84" i="40"/>
  <c r="CZ109" i="40"/>
  <c r="DB70" i="40"/>
  <c r="DA106" i="40"/>
  <c r="DB108" i="40"/>
  <c r="DA109" i="40"/>
  <c r="DB56" i="40"/>
  <c r="DB133" i="40"/>
  <c r="DA107" i="40"/>
  <c r="DB21" i="40"/>
  <c r="CZ100" i="40"/>
  <c r="DA137" i="40"/>
  <c r="CZ129" i="40"/>
  <c r="CZ86" i="40"/>
  <c r="DA125" i="40"/>
  <c r="DA77" i="40"/>
  <c r="DA39" i="40"/>
  <c r="DC48" i="40"/>
  <c r="DB132" i="40"/>
  <c r="DC51" i="40"/>
  <c r="DA108" i="40"/>
  <c r="DA26" i="40"/>
  <c r="DA71" i="40"/>
  <c r="DA128" i="40"/>
  <c r="CZ90" i="40"/>
  <c r="DA113" i="40"/>
  <c r="DA53" i="40"/>
  <c r="DC44" i="40"/>
  <c r="DB116" i="40"/>
  <c r="DC54" i="40"/>
  <c r="DA131" i="40"/>
  <c r="DA94" i="40"/>
  <c r="CZ85" i="40"/>
  <c r="DB106" i="40"/>
  <c r="DA49" i="40"/>
  <c r="CZ50" i="40"/>
  <c r="DB123" i="40"/>
  <c r="DC61" i="40"/>
  <c r="DA138" i="40"/>
  <c r="DA62" i="40"/>
  <c r="CZ87" i="40"/>
  <c r="DA50" i="40"/>
  <c r="DC121" i="40"/>
  <c r="DB60" i="40"/>
  <c r="CZ82" i="40"/>
  <c r="DA72" i="40"/>
  <c r="CZ36" i="40"/>
  <c r="DC135" i="40"/>
  <c r="DB93" i="40"/>
  <c r="DB37" i="40"/>
  <c r="CZ89" i="40"/>
  <c r="CZ46" i="40"/>
  <c r="DC132" i="40"/>
  <c r="O17" i="42"/>
  <c r="BU49" i="40"/>
  <c r="BU47" i="40"/>
  <c r="BU54" i="40"/>
  <c r="BU46" i="40"/>
  <c r="BU48" i="40"/>
  <c r="BU51" i="40"/>
  <c r="BU53" i="40"/>
  <c r="BU50" i="40"/>
  <c r="BU52" i="40"/>
  <c r="CM32" i="40"/>
  <c r="CM28" i="40"/>
  <c r="CM34" i="40"/>
  <c r="CM27" i="40"/>
  <c r="CM33" i="40"/>
  <c r="CM30" i="40"/>
  <c r="CM31" i="40"/>
  <c r="CM26" i="40"/>
  <c r="CM29" i="40"/>
  <c r="O35" i="31"/>
  <c r="DQ5" i="55" a="1"/>
  <c r="DD6" i="55" a="1"/>
  <c r="D50" i="42"/>
  <c r="G50" i="42" s="1"/>
  <c r="D45" i="42"/>
  <c r="G45" i="42" s="1"/>
  <c r="D43" i="42"/>
  <c r="G43" i="42" s="1"/>
  <c r="D46" i="42"/>
  <c r="G46" i="42" s="1"/>
  <c r="D42" i="42"/>
  <c r="G42" i="42" s="1"/>
  <c r="D44" i="42"/>
  <c r="G44" i="42" s="1"/>
  <c r="D49" i="42"/>
  <c r="G49" i="42" s="1"/>
  <c r="D48" i="42"/>
  <c r="G48" i="42" s="1"/>
  <c r="D47" i="42"/>
  <c r="G47" i="42" s="1"/>
  <c r="L58" i="31"/>
  <c r="Z14" i="35"/>
  <c r="AA14" i="35" s="1"/>
  <c r="AD38" i="35"/>
  <c r="AC38" i="35"/>
  <c r="AD37" i="35"/>
  <c r="AC37" i="35"/>
  <c r="AB9" i="35"/>
  <c r="AD14" i="35"/>
  <c r="AB10" i="35"/>
  <c r="AB8" i="35"/>
  <c r="AB7" i="35"/>
  <c r="AC14" i="35"/>
  <c r="AC40" i="35"/>
  <c r="AD40" i="35"/>
  <c r="AD25" i="35"/>
  <c r="AC25" i="35"/>
  <c r="AD39" i="35"/>
  <c r="AC39" i="35"/>
  <c r="AD22" i="35"/>
  <c r="AC22" i="35"/>
  <c r="AC24" i="35"/>
  <c r="AD24" i="35"/>
  <c r="AC23" i="35"/>
  <c r="AD23" i="35"/>
  <c r="O58" i="31"/>
  <c r="S35" i="34"/>
  <c r="S36" i="34" s="1"/>
  <c r="S37" i="34"/>
  <c r="S22" i="34"/>
  <c r="S23" i="34" s="1"/>
  <c r="S24" i="34"/>
  <c r="T9" i="30"/>
  <c r="U13" i="30"/>
  <c r="S3" i="34"/>
  <c r="S11" i="34" s="1"/>
  <c r="S15" i="30"/>
  <c r="R15" i="30"/>
  <c r="S10" i="30"/>
  <c r="R12" i="30"/>
  <c r="M35" i="31"/>
  <c r="M12" i="31"/>
  <c r="S14" i="30"/>
  <c r="T12" i="30"/>
  <c r="N35" i="31"/>
  <c r="L35" i="31"/>
  <c r="S11" i="30"/>
  <c r="T16" i="30"/>
  <c r="S12" i="30"/>
  <c r="S13" i="30"/>
  <c r="T15" i="30"/>
  <c r="U9" i="30"/>
  <c r="S16" i="30"/>
  <c r="U10" i="30"/>
  <c r="U11" i="30"/>
  <c r="U12" i="30"/>
  <c r="T10" i="30"/>
  <c r="R13" i="30"/>
  <c r="U14" i="30"/>
  <c r="N12" i="31"/>
  <c r="R10" i="30"/>
  <c r="U15" i="30"/>
  <c r="R11" i="30"/>
  <c r="T13" i="30"/>
  <c r="U16" i="30"/>
  <c r="R16" i="30"/>
  <c r="T14" i="30"/>
  <c r="R9" i="30"/>
  <c r="T11" i="30"/>
  <c r="R14" i="30"/>
  <c r="I9" i="32"/>
  <c r="K10" i="32"/>
  <c r="J10" i="32"/>
  <c r="J11" i="32"/>
  <c r="J9" i="32"/>
  <c r="I10" i="32"/>
  <c r="I11" i="32"/>
  <c r="K9" i="32"/>
  <c r="K11" i="32"/>
  <c r="N58" i="31"/>
  <c r="M58" i="31"/>
  <c r="O12" i="31"/>
  <c r="G60" i="31"/>
  <c r="Z13" i="14"/>
  <c r="AB12" i="14"/>
  <c r="N21" i="43" l="1"/>
  <c r="O20" i="43" s="1"/>
  <c r="Q16" i="43" s="1" a="1"/>
  <c r="O18" i="42"/>
  <c r="DB140" i="40" a="1"/>
  <c r="DB140" i="40" s="1"/>
  <c r="DB141" i="40"/>
  <c r="DC140" i="40" a="1"/>
  <c r="DC140" i="40" s="1"/>
  <c r="DC141" i="40"/>
  <c r="DA141" i="40"/>
  <c r="DA140" i="40" a="1"/>
  <c r="DA140" i="40" s="1"/>
  <c r="CZ140" i="40"/>
  <c r="CZ141" i="40"/>
  <c r="N20" i="42"/>
  <c r="O21" i="42" s="1"/>
  <c r="N21" i="42"/>
  <c r="O20" i="42" s="1"/>
  <c r="DD9" i="55"/>
  <c r="DD36" i="55" s="1"/>
  <c r="DD7" i="55"/>
  <c r="DD34" i="55" s="1"/>
  <c r="DD13" i="55"/>
  <c r="DD40" i="55" s="1"/>
  <c r="DD14" i="55"/>
  <c r="DD41" i="55" s="1"/>
  <c r="DD10" i="55"/>
  <c r="DD37" i="55" s="1"/>
  <c r="DD12" i="55"/>
  <c r="DD39" i="55" s="1"/>
  <c r="DD8" i="55"/>
  <c r="DD35" i="55" s="1"/>
  <c r="DD11" i="55"/>
  <c r="DD38" i="55" s="1"/>
  <c r="DD6" i="55"/>
  <c r="DD33" i="55" s="1"/>
  <c r="DQ5" i="55"/>
  <c r="DS5" i="55"/>
  <c r="DW5" i="55"/>
  <c r="DR5" i="55"/>
  <c r="DV5" i="55"/>
  <c r="DY5" i="55"/>
  <c r="DX5" i="55"/>
  <c r="DU5" i="55"/>
  <c r="DT5" i="55"/>
  <c r="DE26" i="40" a="1"/>
  <c r="AD10" i="35"/>
  <c r="AC10" i="35"/>
  <c r="AC8" i="35"/>
  <c r="AD8" i="35"/>
  <c r="AD7" i="35"/>
  <c r="AC7" i="35"/>
  <c r="AC9" i="35"/>
  <c r="AD9" i="35"/>
  <c r="S7" i="30"/>
  <c r="S9" i="34"/>
  <c r="S10" i="34" s="1"/>
  <c r="V12" i="30"/>
  <c r="V10" i="30"/>
  <c r="U6" i="30"/>
  <c r="S8" i="30"/>
  <c r="V15" i="30"/>
  <c r="T7" i="30"/>
  <c r="V11" i="30"/>
  <c r="U7" i="30"/>
  <c r="S6" i="30"/>
  <c r="V16" i="30"/>
  <c r="U8" i="30"/>
  <c r="R8" i="30"/>
  <c r="R7" i="30"/>
  <c r="R6" i="30"/>
  <c r="V9" i="30"/>
  <c r="T8" i="30"/>
  <c r="F9" i="32" a="1"/>
  <c r="F9" i="32" s="1"/>
  <c r="G9" i="32" s="1"/>
  <c r="H9" i="32" s="1"/>
  <c r="F12" i="32" a="1"/>
  <c r="F12" i="32" s="1"/>
  <c r="G12" i="32" s="1"/>
  <c r="H12" i="32" s="1"/>
  <c r="F14" i="32" a="1"/>
  <c r="F14" i="32" s="1"/>
  <c r="G14" i="32" s="1"/>
  <c r="H14" i="32" s="1"/>
  <c r="F17" i="32" a="1"/>
  <c r="F17" i="32" s="1"/>
  <c r="G17" i="32" s="1"/>
  <c r="H17" i="32" s="1"/>
  <c r="F20" i="32" a="1"/>
  <c r="F20" i="32" s="1"/>
  <c r="G20" i="32" s="1"/>
  <c r="H20" i="32" s="1"/>
  <c r="F23" i="32" a="1"/>
  <c r="F23" i="32" s="1"/>
  <c r="G23" i="32" s="1"/>
  <c r="H23" i="32" s="1"/>
  <c r="F28" i="32" a="1"/>
  <c r="F28" i="32" s="1"/>
  <c r="G28" i="32" s="1"/>
  <c r="H28" i="32" s="1"/>
  <c r="F31" i="32" a="1"/>
  <c r="F31" i="32" s="1"/>
  <c r="G31" i="32" s="1"/>
  <c r="H31" i="32" s="1"/>
  <c r="F5" i="32" a="1"/>
  <c r="F5" i="32" s="1"/>
  <c r="G5" i="32" s="1"/>
  <c r="H5" i="32" s="1"/>
  <c r="F8" i="32" a="1"/>
  <c r="F8" i="32" s="1"/>
  <c r="G8" i="32" s="1"/>
  <c r="H8" i="32" s="1"/>
  <c r="F10" i="32" a="1"/>
  <c r="F10" i="32" s="1"/>
  <c r="G10" i="32" s="1"/>
  <c r="H10" i="32" s="1"/>
  <c r="F15" i="32" a="1"/>
  <c r="F15" i="32" s="1"/>
  <c r="G15" i="32" s="1"/>
  <c r="H15" i="32" s="1"/>
  <c r="F18" i="32" a="1"/>
  <c r="F18" i="32" s="1"/>
  <c r="G18" i="32" s="1"/>
  <c r="H18" i="32" s="1"/>
  <c r="F21" i="32" a="1"/>
  <c r="F21" i="32" s="1"/>
  <c r="G21" i="32" s="1"/>
  <c r="H21" i="32" s="1"/>
  <c r="F26" i="32" a="1"/>
  <c r="F26" i="32" s="1"/>
  <c r="G26" i="32" s="1"/>
  <c r="H26" i="32" s="1"/>
  <c r="F29" i="32" a="1"/>
  <c r="F29" i="32" s="1"/>
  <c r="G29" i="32" s="1"/>
  <c r="H29" i="32" s="1"/>
  <c r="F34" i="32" a="1"/>
  <c r="F34" i="32" s="1"/>
  <c r="G34" i="32" s="1"/>
  <c r="H34" i="32" s="1"/>
  <c r="F4" i="32" a="1"/>
  <c r="F4" i="32" s="1"/>
  <c r="G4" i="32" s="1"/>
  <c r="H4" i="32" s="1"/>
  <c r="F7" i="32" a="1"/>
  <c r="F7" i="32" s="1"/>
  <c r="G7" i="32" s="1"/>
  <c r="H7" i="32" s="1"/>
  <c r="F16" i="32" a="1"/>
  <c r="F16" i="32" s="1"/>
  <c r="G16" i="32" s="1"/>
  <c r="H16" i="32" s="1"/>
  <c r="F22" i="32" a="1"/>
  <c r="F22" i="32" s="1"/>
  <c r="G22" i="32" s="1"/>
  <c r="H22" i="32" s="1"/>
  <c r="F33" i="32" a="1"/>
  <c r="F33" i="32" s="1"/>
  <c r="G33" i="32" s="1"/>
  <c r="H33" i="32" s="1"/>
  <c r="F19" i="32" a="1"/>
  <c r="F19" i="32" s="1"/>
  <c r="G19" i="32" s="1"/>
  <c r="H19" i="32" s="1"/>
  <c r="F24" i="32" a="1"/>
  <c r="F24" i="32" s="1"/>
  <c r="G24" i="32" s="1"/>
  <c r="H24" i="32" s="1"/>
  <c r="F35" i="32" a="1"/>
  <c r="F35" i="32" s="1"/>
  <c r="G35" i="32" s="1"/>
  <c r="H35" i="32" s="1"/>
  <c r="F13" i="32" a="1"/>
  <c r="F13" i="32" s="1"/>
  <c r="G13" i="32" s="1"/>
  <c r="H13" i="32" s="1"/>
  <c r="F25" i="32" a="1"/>
  <c r="F25" i="32" s="1"/>
  <c r="G25" i="32" s="1"/>
  <c r="H25" i="32" s="1"/>
  <c r="F30" i="32" a="1"/>
  <c r="F30" i="32" s="1"/>
  <c r="G30" i="32" s="1"/>
  <c r="H30" i="32" s="1"/>
  <c r="F11" i="32" a="1"/>
  <c r="F11" i="32" s="1"/>
  <c r="G11" i="32" s="1"/>
  <c r="H11" i="32" s="1"/>
  <c r="F32" i="32" a="1"/>
  <c r="F32" i="32" s="1"/>
  <c r="G32" i="32" s="1"/>
  <c r="H32" i="32" s="1"/>
  <c r="F6" i="32" a="1"/>
  <c r="F6" i="32" s="1"/>
  <c r="G6" i="32" s="1"/>
  <c r="H6" i="32" s="1"/>
  <c r="F27" i="32" a="1"/>
  <c r="F27" i="32" s="1"/>
  <c r="G27" i="32" s="1"/>
  <c r="H27" i="32" s="1"/>
  <c r="T6" i="30"/>
  <c r="V14" i="30"/>
  <c r="V13" i="30"/>
  <c r="Z14" i="14"/>
  <c r="AB13" i="14"/>
  <c r="N9" i="21" a="1"/>
  <c r="Q16" i="42" l="1" a="1"/>
  <c r="Q21" i="42" s="1"/>
  <c r="Q21" i="43"/>
  <c r="Q23" i="43"/>
  <c r="R18" i="43"/>
  <c r="R19" i="43"/>
  <c r="Q20" i="43"/>
  <c r="Q18" i="43"/>
  <c r="R22" i="43"/>
  <c r="R21" i="43"/>
  <c r="Q19" i="43"/>
  <c r="R16" i="43"/>
  <c r="R24" i="43"/>
  <c r="R23" i="43"/>
  <c r="R20" i="43"/>
  <c r="Q16" i="43"/>
  <c r="Q22" i="43"/>
  <c r="R17" i="43"/>
  <c r="Q17" i="43"/>
  <c r="Q24" i="43"/>
  <c r="EC5" i="55" a="1"/>
  <c r="DP6" i="55" a="1"/>
  <c r="DE34" i="40"/>
  <c r="DE31" i="40"/>
  <c r="DE28" i="40"/>
  <c r="DE30" i="40"/>
  <c r="DE33" i="40"/>
  <c r="DE32" i="40"/>
  <c r="DE26" i="40"/>
  <c r="DE29" i="40"/>
  <c r="DE27" i="40"/>
  <c r="Z15" i="14"/>
  <c r="AB14" i="14"/>
  <c r="L4" i="21"/>
  <c r="L5" i="21"/>
  <c r="L6" i="21"/>
  <c r="R22" i="42" l="1"/>
  <c r="R16" i="42"/>
  <c r="Q20" i="42"/>
  <c r="R24" i="42"/>
  <c r="Q24" i="42"/>
  <c r="Q22" i="42"/>
  <c r="R18" i="42"/>
  <c r="R23" i="42"/>
  <c r="Q18" i="42"/>
  <c r="R21" i="42"/>
  <c r="Q19" i="42"/>
  <c r="R20" i="42"/>
  <c r="R17" i="42"/>
  <c r="Q17" i="42"/>
  <c r="Q16" i="42"/>
  <c r="Q23" i="42"/>
  <c r="R19" i="42"/>
  <c r="A29" i="43" a="1"/>
  <c r="B29" i="43" a="1"/>
  <c r="DP6" i="55"/>
  <c r="DP33" i="55" s="1"/>
  <c r="DP9" i="55"/>
  <c r="DP36" i="55" s="1"/>
  <c r="DP11" i="55"/>
  <c r="DP38" i="55" s="1"/>
  <c r="DP10" i="55"/>
  <c r="DP37" i="55" s="1"/>
  <c r="DP8" i="55"/>
  <c r="DP35" i="55" s="1"/>
  <c r="DP13" i="55"/>
  <c r="DP40" i="55" s="1"/>
  <c r="DP7" i="55"/>
  <c r="DP34" i="55" s="1"/>
  <c r="DP14" i="55"/>
  <c r="DP41" i="55" s="1"/>
  <c r="DP12" i="55"/>
  <c r="DP39" i="55" s="1"/>
  <c r="EC5" i="55"/>
  <c r="EK5" i="55"/>
  <c r="EE5" i="55"/>
  <c r="EH5" i="55"/>
  <c r="EI5" i="55"/>
  <c r="ED5" i="55"/>
  <c r="EG5" i="55"/>
  <c r="EF5" i="55"/>
  <c r="EJ5" i="55"/>
  <c r="P9" i="21"/>
  <c r="Z16" i="14"/>
  <c r="AB15" i="14"/>
  <c r="O10" i="21"/>
  <c r="O11" i="21"/>
  <c r="P10" i="21"/>
  <c r="N9" i="21"/>
  <c r="O9" i="21"/>
  <c r="P11" i="21"/>
  <c r="N10" i="21"/>
  <c r="N11" i="21"/>
  <c r="A29" i="42" l="1" a="1"/>
  <c r="A29" i="42" s="1"/>
  <c r="B29" i="42" a="1"/>
  <c r="B30" i="42" s="1"/>
  <c r="B30" i="43"/>
  <c r="B35" i="43"/>
  <c r="B36" i="43"/>
  <c r="B32" i="43"/>
  <c r="B31" i="43"/>
  <c r="B37" i="43"/>
  <c r="B33" i="43"/>
  <c r="B34" i="43"/>
  <c r="B29" i="43"/>
  <c r="A29" i="43"/>
  <c r="A34" i="43"/>
  <c r="F34" i="43" s="1"/>
  <c r="A31" i="43"/>
  <c r="F31" i="43" s="1"/>
  <c r="A30" i="43"/>
  <c r="F30" i="43" s="1"/>
  <c r="A36" i="43"/>
  <c r="F36" i="43" s="1"/>
  <c r="A32" i="43"/>
  <c r="F32" i="43" s="1"/>
  <c r="A35" i="43"/>
  <c r="F35" i="43" s="1"/>
  <c r="A37" i="43"/>
  <c r="F37" i="43" s="1"/>
  <c r="A33" i="43"/>
  <c r="F33" i="43" s="1"/>
  <c r="J33" i="43" s="1"/>
  <c r="DS147" i="40" a="1"/>
  <c r="DT147" i="40" a="1"/>
  <c r="EO5" i="55" a="1"/>
  <c r="EB6" i="55" a="1"/>
  <c r="A35" i="42"/>
  <c r="F35" i="42" s="1"/>
  <c r="Z17" i="14"/>
  <c r="AB16" i="14"/>
  <c r="A32" i="42" l="1"/>
  <c r="F32" i="42" s="1"/>
  <c r="A34" i="42"/>
  <c r="F34" i="42" s="1"/>
  <c r="J34" i="42" s="1"/>
  <c r="A33" i="42"/>
  <c r="F33" i="42" s="1"/>
  <c r="I33" i="42" s="1"/>
  <c r="A36" i="42"/>
  <c r="F36" i="42" s="1"/>
  <c r="J36" i="42" s="1"/>
  <c r="B32" i="42"/>
  <c r="B35" i="42"/>
  <c r="I33" i="43"/>
  <c r="L33" i="43" s="1"/>
  <c r="B37" i="42"/>
  <c r="A37" i="42"/>
  <c r="F37" i="42" s="1"/>
  <c r="J37" i="42" s="1"/>
  <c r="A31" i="42"/>
  <c r="F31" i="42" s="1"/>
  <c r="J31" i="42" s="1"/>
  <c r="B33" i="42"/>
  <c r="A30" i="42"/>
  <c r="F30" i="42" s="1"/>
  <c r="J30" i="42" s="1"/>
  <c r="B31" i="42"/>
  <c r="B36" i="42"/>
  <c r="B34" i="42"/>
  <c r="B29" i="42"/>
  <c r="J32" i="43"/>
  <c r="I32" i="43"/>
  <c r="I34" i="43"/>
  <c r="J34" i="43"/>
  <c r="I35" i="43"/>
  <c r="J35" i="43"/>
  <c r="I36" i="43"/>
  <c r="J36" i="43"/>
  <c r="B39" i="43"/>
  <c r="F29" i="43"/>
  <c r="J31" i="43"/>
  <c r="I31" i="43"/>
  <c r="J37" i="43"/>
  <c r="I37" i="43"/>
  <c r="I30" i="43"/>
  <c r="J30" i="43"/>
  <c r="B42" i="43" a="1"/>
  <c r="J35" i="42"/>
  <c r="I35" i="42"/>
  <c r="J33" i="42"/>
  <c r="F29" i="42"/>
  <c r="J32" i="42"/>
  <c r="I32" i="42"/>
  <c r="EB12" i="55"/>
  <c r="EB39" i="55" s="1"/>
  <c r="EB13" i="55"/>
  <c r="EB40" i="55" s="1"/>
  <c r="EB7" i="55"/>
  <c r="EB34" i="55" s="1"/>
  <c r="EB14" i="55"/>
  <c r="EB41" i="55" s="1"/>
  <c r="EB9" i="55"/>
  <c r="EB36" i="55" s="1"/>
  <c r="EB6" i="55"/>
  <c r="EB33" i="55" s="1"/>
  <c r="EB11" i="55"/>
  <c r="EB38" i="55" s="1"/>
  <c r="EB8" i="55"/>
  <c r="EB35" i="55" s="1"/>
  <c r="EB10" i="55"/>
  <c r="EB37" i="55" s="1"/>
  <c r="I34" i="42"/>
  <c r="EW5" i="55"/>
  <c r="EO5" i="55"/>
  <c r="ES5" i="55"/>
  <c r="EQ5" i="55"/>
  <c r="ET5" i="55"/>
  <c r="EP5" i="55"/>
  <c r="EU5" i="55"/>
  <c r="EV5" i="55"/>
  <c r="ER5" i="55"/>
  <c r="Z18" i="14"/>
  <c r="AB17" i="14"/>
  <c r="I31" i="42" l="1"/>
  <c r="K33" i="43"/>
  <c r="I36" i="42"/>
  <c r="K36" i="42" s="1"/>
  <c r="I30" i="42"/>
  <c r="L30" i="42" s="1"/>
  <c r="B39" i="42"/>
  <c r="B42" i="42" a="1"/>
  <c r="B42" i="42" s="1"/>
  <c r="I37" i="42"/>
  <c r="L37" i="42" s="1"/>
  <c r="K31" i="43"/>
  <c r="L31" i="43"/>
  <c r="K30" i="43"/>
  <c r="L30" i="43"/>
  <c r="L36" i="43"/>
  <c r="K36" i="43"/>
  <c r="K34" i="43"/>
  <c r="L34" i="43"/>
  <c r="L37" i="43"/>
  <c r="K37" i="43"/>
  <c r="J29" i="43"/>
  <c r="J38" i="43" s="1"/>
  <c r="I29" i="43"/>
  <c r="L32" i="43"/>
  <c r="K32" i="43"/>
  <c r="B50" i="43"/>
  <c r="B48" i="43"/>
  <c r="B46" i="43"/>
  <c r="B42" i="43"/>
  <c r="B44" i="43"/>
  <c r="B47" i="43"/>
  <c r="B43" i="43"/>
  <c r="B49" i="43"/>
  <c r="B45" i="43"/>
  <c r="L35" i="43"/>
  <c r="K35" i="43"/>
  <c r="EF147" i="40" a="1"/>
  <c r="EE147" i="40" a="1"/>
  <c r="L36" i="42"/>
  <c r="I29" i="42"/>
  <c r="J29" i="42"/>
  <c r="J38" i="42" s="1"/>
  <c r="K31" i="42"/>
  <c r="L31" i="42"/>
  <c r="FA5" i="55" a="1"/>
  <c r="EN6" i="55" a="1"/>
  <c r="K30" i="42"/>
  <c r="L35" i="42"/>
  <c r="K35" i="42"/>
  <c r="L34" i="42"/>
  <c r="K34" i="42"/>
  <c r="L33" i="42"/>
  <c r="K33" i="42"/>
  <c r="L32" i="42"/>
  <c r="K32" i="42"/>
  <c r="Z19" i="14"/>
  <c r="AB18" i="14"/>
  <c r="K37" i="42" l="1"/>
  <c r="B43" i="42"/>
  <c r="B46" i="42"/>
  <c r="B49" i="42"/>
  <c r="B45" i="42"/>
  <c r="B47" i="42"/>
  <c r="B44" i="42"/>
  <c r="B48" i="42"/>
  <c r="B50" i="42"/>
  <c r="I38" i="43"/>
  <c r="K29" i="43"/>
  <c r="K38" i="43" s="1"/>
  <c r="L29" i="43"/>
  <c r="L38" i="43" s="1"/>
  <c r="B55" i="43" a="1"/>
  <c r="K29" i="42"/>
  <c r="I38" i="42"/>
  <c r="L29" i="42"/>
  <c r="L38" i="42" s="1"/>
  <c r="EN13" i="55"/>
  <c r="EN40" i="55" s="1"/>
  <c r="EN14" i="55"/>
  <c r="EN41" i="55" s="1"/>
  <c r="EN10" i="55"/>
  <c r="EN37" i="55" s="1"/>
  <c r="EN12" i="55"/>
  <c r="EN39" i="55" s="1"/>
  <c r="EN7" i="55"/>
  <c r="EN34" i="55" s="1"/>
  <c r="EN9" i="55"/>
  <c r="EN36" i="55" s="1"/>
  <c r="EN6" i="55"/>
  <c r="EN33" i="55" s="1"/>
  <c r="EN11" i="55"/>
  <c r="EN38" i="55" s="1"/>
  <c r="EN8" i="55"/>
  <c r="EN35" i="55" s="1"/>
  <c r="FI5" i="55"/>
  <c r="FA5" i="55"/>
  <c r="FF5" i="55"/>
  <c r="FG5" i="55"/>
  <c r="FC5" i="55"/>
  <c r="FB5" i="55"/>
  <c r="FE5" i="55"/>
  <c r="FH5" i="55"/>
  <c r="FD5" i="55"/>
  <c r="Z20" i="14"/>
  <c r="AB19" i="14"/>
  <c r="K38" i="42" l="1"/>
  <c r="O30" i="42" s="1"/>
  <c r="B55" i="42" a="1"/>
  <c r="B61" i="42" s="1"/>
  <c r="F61" i="42" s="1"/>
  <c r="O29" i="43"/>
  <c r="O30" i="43"/>
  <c r="B63" i="43"/>
  <c r="F63" i="43" s="1"/>
  <c r="B59" i="43"/>
  <c r="F59" i="43" s="1"/>
  <c r="B62" i="43"/>
  <c r="F62" i="43" s="1"/>
  <c r="B61" i="43"/>
  <c r="F61" i="43" s="1"/>
  <c r="B60" i="43"/>
  <c r="F60" i="43" s="1"/>
  <c r="B57" i="43"/>
  <c r="F57" i="43" s="1"/>
  <c r="B55" i="43"/>
  <c r="F55" i="43" s="1"/>
  <c r="B58" i="43"/>
  <c r="F58" i="43" s="1"/>
  <c r="B56" i="43"/>
  <c r="F56" i="43" s="1"/>
  <c r="O29" i="42"/>
  <c r="FM5" i="55" a="1"/>
  <c r="EZ6" i="55" a="1"/>
  <c r="Z21" i="14"/>
  <c r="AB20" i="14"/>
  <c r="B59" i="42" l="1"/>
  <c r="F59" i="42" s="1"/>
  <c r="B63" i="42"/>
  <c r="F63" i="42" s="1"/>
  <c r="B55" i="42"/>
  <c r="F55" i="42" s="1"/>
  <c r="B56" i="42"/>
  <c r="F56" i="42" s="1"/>
  <c r="B60" i="42"/>
  <c r="F60" i="42" s="1"/>
  <c r="B57" i="42"/>
  <c r="F57" i="42" s="1"/>
  <c r="B62" i="42"/>
  <c r="F62" i="42" s="1"/>
  <c r="B58" i="42"/>
  <c r="F58" i="42" s="1"/>
  <c r="O31" i="43"/>
  <c r="O31" i="42"/>
  <c r="N33" i="42" s="1"/>
  <c r="O34" i="42" s="1"/>
  <c r="FM5" i="55"/>
  <c r="FU5" i="55"/>
  <c r="FN5" i="55"/>
  <c r="FQ5" i="55"/>
  <c r="FR5" i="55"/>
  <c r="FO5" i="55"/>
  <c r="FS5" i="55"/>
  <c r="FT5" i="55"/>
  <c r="FP5" i="55"/>
  <c r="EZ7" i="55"/>
  <c r="EZ34" i="55" s="1"/>
  <c r="EZ10" i="55"/>
  <c r="EZ37" i="55" s="1"/>
  <c r="EZ12" i="55"/>
  <c r="EZ39" i="55" s="1"/>
  <c r="EZ9" i="55"/>
  <c r="EZ36" i="55" s="1"/>
  <c r="EZ11" i="55"/>
  <c r="EZ38" i="55" s="1"/>
  <c r="EZ13" i="55"/>
  <c r="EZ40" i="55" s="1"/>
  <c r="EZ14" i="55"/>
  <c r="EZ41" i="55" s="1"/>
  <c r="EZ6" i="55"/>
  <c r="EZ33" i="55" s="1"/>
  <c r="EZ8" i="55"/>
  <c r="EZ35" i="55" s="1"/>
  <c r="Z22" i="14"/>
  <c r="AB21" i="14"/>
  <c r="N34" i="42" l="1"/>
  <c r="O33" i="42" s="1"/>
  <c r="Q29" i="42" s="1" a="1"/>
  <c r="Q37" i="42" s="1"/>
  <c r="N33" i="43"/>
  <c r="O34" i="43" s="1"/>
  <c r="N34" i="43"/>
  <c r="O33" i="43" s="1"/>
  <c r="FY5" i="55" a="1"/>
  <c r="FL6" i="55" a="1"/>
  <c r="Z23" i="14"/>
  <c r="AB22" i="14"/>
  <c r="Q29" i="43" l="1" a="1"/>
  <c r="Q35" i="43" s="1"/>
  <c r="Q31" i="42"/>
  <c r="Q36" i="42"/>
  <c r="Q35" i="42"/>
  <c r="R35" i="42"/>
  <c r="Q30" i="42"/>
  <c r="R29" i="42"/>
  <c r="Q33" i="42"/>
  <c r="R36" i="42"/>
  <c r="R30" i="42"/>
  <c r="R37" i="42"/>
  <c r="R31" i="42"/>
  <c r="R33" i="42"/>
  <c r="R32" i="42"/>
  <c r="Q32" i="42"/>
  <c r="R34" i="42"/>
  <c r="Q34" i="42"/>
  <c r="Q29" i="42"/>
  <c r="FL14" i="55"/>
  <c r="FL41" i="55" s="1"/>
  <c r="FL12" i="55"/>
  <c r="FL39" i="55" s="1"/>
  <c r="FL10" i="55"/>
  <c r="FL37" i="55" s="1"/>
  <c r="FL11" i="55"/>
  <c r="FL38" i="55" s="1"/>
  <c r="FL8" i="55"/>
  <c r="FL35" i="55" s="1"/>
  <c r="FL9" i="55"/>
  <c r="FL36" i="55" s="1"/>
  <c r="FL7" i="55"/>
  <c r="FL34" i="55" s="1"/>
  <c r="FL6" i="55"/>
  <c r="FL33" i="55" s="1"/>
  <c r="FL13" i="55"/>
  <c r="FL40" i="55" s="1"/>
  <c r="GG5" i="55"/>
  <c r="FY5" i="55"/>
  <c r="GA5" i="55"/>
  <c r="FZ5" i="55"/>
  <c r="GC5" i="55"/>
  <c r="GD5" i="55"/>
  <c r="GE5" i="55"/>
  <c r="GB5" i="55"/>
  <c r="GF5" i="55"/>
  <c r="Z24" i="14"/>
  <c r="AB23" i="14"/>
  <c r="Q29" i="43" l="1"/>
  <c r="R34" i="43"/>
  <c r="Q31" i="43"/>
  <c r="Q33" i="43"/>
  <c r="R37" i="43"/>
  <c r="R29" i="43"/>
  <c r="R32" i="43"/>
  <c r="Q34" i="43"/>
  <c r="Q32" i="43"/>
  <c r="R36" i="43"/>
  <c r="R31" i="43"/>
  <c r="Q37" i="43"/>
  <c r="R35" i="43"/>
  <c r="R33" i="43"/>
  <c r="Q36" i="43"/>
  <c r="R30" i="43"/>
  <c r="Q30" i="43"/>
  <c r="A42" i="42" a="1"/>
  <c r="C42" i="42" a="1"/>
  <c r="GK5" i="55" a="1"/>
  <c r="FX6" i="55" a="1"/>
  <c r="Z25" i="14"/>
  <c r="AB24" i="14"/>
  <c r="C42" i="43" l="1" a="1"/>
  <c r="C45" i="43" s="1"/>
  <c r="A42" i="43" a="1"/>
  <c r="A44" i="43" s="1"/>
  <c r="F44" i="43" s="1"/>
  <c r="J44" i="43" s="1"/>
  <c r="A49" i="42"/>
  <c r="F49" i="42" s="1"/>
  <c r="A43" i="42"/>
  <c r="F43" i="42" s="1"/>
  <c r="A47" i="42"/>
  <c r="F47" i="42" s="1"/>
  <c r="A45" i="42"/>
  <c r="F45" i="42" s="1"/>
  <c r="A48" i="42"/>
  <c r="F48" i="42" s="1"/>
  <c r="A46" i="42"/>
  <c r="F46" i="42" s="1"/>
  <c r="A50" i="42"/>
  <c r="F50" i="42" s="1"/>
  <c r="A42" i="42"/>
  <c r="A44" i="42"/>
  <c r="F44" i="42" s="1"/>
  <c r="C45" i="42"/>
  <c r="C50" i="42"/>
  <c r="C49" i="42"/>
  <c r="C48" i="42"/>
  <c r="C47" i="42"/>
  <c r="C42" i="42"/>
  <c r="C43" i="42"/>
  <c r="C44" i="42"/>
  <c r="C46" i="42"/>
  <c r="FX11" i="55"/>
  <c r="FX38" i="55" s="1"/>
  <c r="FX9" i="55"/>
  <c r="FX36" i="55" s="1"/>
  <c r="FX13" i="55"/>
  <c r="FX40" i="55" s="1"/>
  <c r="FX7" i="55"/>
  <c r="FX34" i="55" s="1"/>
  <c r="FX10" i="55"/>
  <c r="FX37" i="55" s="1"/>
  <c r="FX12" i="55"/>
  <c r="FX39" i="55" s="1"/>
  <c r="FX8" i="55"/>
  <c r="FX35" i="55" s="1"/>
  <c r="FX6" i="55"/>
  <c r="FX33" i="55" s="1"/>
  <c r="FX14" i="55"/>
  <c r="FX41" i="55" s="1"/>
  <c r="GS5" i="55"/>
  <c r="GK5" i="55"/>
  <c r="GO5" i="55"/>
  <c r="GM5" i="55"/>
  <c r="GL5" i="55"/>
  <c r="GP5" i="55"/>
  <c r="GQ5" i="55"/>
  <c r="GR5" i="55"/>
  <c r="GN5" i="55"/>
  <c r="Z26" i="14"/>
  <c r="AB25" i="14"/>
  <c r="C44" i="43" l="1"/>
  <c r="C43" i="43"/>
  <c r="C49" i="43"/>
  <c r="C42" i="43"/>
  <c r="C46" i="43"/>
  <c r="C48" i="43"/>
  <c r="C50" i="43"/>
  <c r="C47" i="43"/>
  <c r="A43" i="43"/>
  <c r="F43" i="43" s="1"/>
  <c r="J43" i="43" s="1"/>
  <c r="A47" i="43"/>
  <c r="F47" i="43" s="1"/>
  <c r="J47" i="43" s="1"/>
  <c r="I44" i="43"/>
  <c r="K44" i="43" s="1"/>
  <c r="A48" i="43"/>
  <c r="F48" i="43" s="1"/>
  <c r="I48" i="43" s="1"/>
  <c r="A45" i="43"/>
  <c r="F45" i="43" s="1"/>
  <c r="A50" i="43"/>
  <c r="F50" i="43" s="1"/>
  <c r="I50" i="43" s="1"/>
  <c r="A42" i="43"/>
  <c r="F42" i="43" s="1"/>
  <c r="A46" i="43"/>
  <c r="F46" i="43" s="1"/>
  <c r="I46" i="43" s="1"/>
  <c r="A49" i="43"/>
  <c r="F49" i="43" s="1"/>
  <c r="I49" i="43" s="1"/>
  <c r="I47" i="43"/>
  <c r="C55" i="42" a="1"/>
  <c r="C57" i="42" s="1"/>
  <c r="G57" i="42" s="1"/>
  <c r="I57" i="42" s="1"/>
  <c r="I44" i="42"/>
  <c r="J44" i="42"/>
  <c r="J48" i="42"/>
  <c r="I48" i="42"/>
  <c r="I49" i="42"/>
  <c r="J49" i="42"/>
  <c r="F42" i="42"/>
  <c r="B52" i="42"/>
  <c r="J45" i="42"/>
  <c r="I45" i="42"/>
  <c r="J50" i="42"/>
  <c r="I50" i="42"/>
  <c r="J47" i="42"/>
  <c r="I47" i="42"/>
  <c r="I46" i="42"/>
  <c r="J46" i="42"/>
  <c r="I43" i="42"/>
  <c r="J43" i="42"/>
  <c r="GW5" i="55" a="1"/>
  <c r="GJ6" i="55" a="1"/>
  <c r="Z27" i="14"/>
  <c r="AB26" i="14"/>
  <c r="L44" i="43" l="1"/>
  <c r="J48" i="43"/>
  <c r="J50" i="43"/>
  <c r="L50" i="43" s="1"/>
  <c r="J46" i="43"/>
  <c r="L46" i="43" s="1"/>
  <c r="C55" i="43" a="1"/>
  <c r="C56" i="43" s="1"/>
  <c r="G56" i="43" s="1"/>
  <c r="I43" i="43"/>
  <c r="L43" i="43" s="1"/>
  <c r="J49" i="43"/>
  <c r="K49" i="43" s="1"/>
  <c r="B52" i="43"/>
  <c r="I45" i="43"/>
  <c r="J45" i="43"/>
  <c r="K50" i="43"/>
  <c r="K47" i="43"/>
  <c r="K43" i="43"/>
  <c r="L47" i="43"/>
  <c r="C58" i="42"/>
  <c r="G58" i="42" s="1"/>
  <c r="J58" i="42" s="1"/>
  <c r="K48" i="43"/>
  <c r="L48" i="43"/>
  <c r="I42" i="43"/>
  <c r="J42" i="43"/>
  <c r="C63" i="42"/>
  <c r="G63" i="42" s="1"/>
  <c r="J63" i="42" s="1"/>
  <c r="C56" i="42"/>
  <c r="G56" i="42" s="1"/>
  <c r="J56" i="42" s="1"/>
  <c r="J57" i="42"/>
  <c r="K57" i="42" s="1"/>
  <c r="C62" i="42"/>
  <c r="G62" i="42" s="1"/>
  <c r="I62" i="42" s="1"/>
  <c r="C55" i="42"/>
  <c r="G55" i="42" s="1"/>
  <c r="J55" i="42" s="1"/>
  <c r="C61" i="42"/>
  <c r="G61" i="42" s="1"/>
  <c r="J61" i="42" s="1"/>
  <c r="C59" i="42"/>
  <c r="G59" i="42" s="1"/>
  <c r="I59" i="42" s="1"/>
  <c r="C60" i="42"/>
  <c r="G60" i="42" s="1"/>
  <c r="J60" i="42" s="1"/>
  <c r="K43" i="42"/>
  <c r="L43" i="42"/>
  <c r="K47" i="42"/>
  <c r="L47" i="42"/>
  <c r="L45" i="42"/>
  <c r="K45" i="42"/>
  <c r="K49" i="42"/>
  <c r="L49" i="42"/>
  <c r="L44" i="42"/>
  <c r="K44" i="42"/>
  <c r="L46" i="42"/>
  <c r="K46" i="42"/>
  <c r="L50" i="42"/>
  <c r="K50" i="42"/>
  <c r="L48" i="42"/>
  <c r="K48" i="42"/>
  <c r="I42" i="42"/>
  <c r="J42" i="42"/>
  <c r="J51" i="42" s="1"/>
  <c r="GJ12" i="55"/>
  <c r="GJ39" i="55" s="1"/>
  <c r="GJ13" i="55"/>
  <c r="GJ40" i="55" s="1"/>
  <c r="GJ14" i="55"/>
  <c r="GJ41" i="55" s="1"/>
  <c r="GJ10" i="55"/>
  <c r="GJ37" i="55" s="1"/>
  <c r="GJ9" i="55"/>
  <c r="GJ36" i="55" s="1"/>
  <c r="GJ8" i="55"/>
  <c r="GJ35" i="55" s="1"/>
  <c r="GJ11" i="55"/>
  <c r="GJ38" i="55" s="1"/>
  <c r="GJ7" i="55"/>
  <c r="GJ34" i="55" s="1"/>
  <c r="GJ6" i="55"/>
  <c r="GJ33" i="55" s="1"/>
  <c r="HE5" i="55"/>
  <c r="GW5" i="55"/>
  <c r="HC5" i="55"/>
  <c r="GY5" i="55"/>
  <c r="HB5" i="55"/>
  <c r="GX5" i="55"/>
  <c r="HA5" i="55"/>
  <c r="GZ5" i="55"/>
  <c r="HD5" i="55"/>
  <c r="Z28" i="14"/>
  <c r="AB27" i="14"/>
  <c r="K46" i="43" l="1"/>
  <c r="I58" i="42"/>
  <c r="L58" i="42" s="1"/>
  <c r="C62" i="43"/>
  <c r="G62" i="43" s="1"/>
  <c r="I62" i="43" s="1"/>
  <c r="C63" i="43"/>
  <c r="G63" i="43" s="1"/>
  <c r="J63" i="43" s="1"/>
  <c r="C57" i="43"/>
  <c r="G57" i="43" s="1"/>
  <c r="I57" i="43" s="1"/>
  <c r="C59" i="43"/>
  <c r="G59" i="43" s="1"/>
  <c r="J59" i="43" s="1"/>
  <c r="C55" i="43"/>
  <c r="G55" i="43" s="1"/>
  <c r="C60" i="43"/>
  <c r="G60" i="43" s="1"/>
  <c r="J60" i="43" s="1"/>
  <c r="C61" i="43"/>
  <c r="G61" i="43" s="1"/>
  <c r="L49" i="43"/>
  <c r="C58" i="43"/>
  <c r="G58" i="43" s="1"/>
  <c r="J58" i="43" s="1"/>
  <c r="J56" i="43"/>
  <c r="I56" i="43"/>
  <c r="J62" i="42"/>
  <c r="L62" i="42" s="1"/>
  <c r="K45" i="43"/>
  <c r="L57" i="42"/>
  <c r="I56" i="42"/>
  <c r="L56" i="42" s="1"/>
  <c r="L45" i="43"/>
  <c r="J59" i="42"/>
  <c r="L59" i="42" s="1"/>
  <c r="I61" i="42"/>
  <c r="K61" i="42" s="1"/>
  <c r="I63" i="42"/>
  <c r="L63" i="42" s="1"/>
  <c r="I55" i="42"/>
  <c r="K55" i="42" s="1"/>
  <c r="L42" i="43"/>
  <c r="J51" i="43"/>
  <c r="J57" i="43"/>
  <c r="I51" i="43"/>
  <c r="K42" i="43"/>
  <c r="I60" i="42"/>
  <c r="K60" i="42" s="1"/>
  <c r="I51" i="42"/>
  <c r="K42" i="42"/>
  <c r="K51" i="42" s="1"/>
  <c r="L42" i="42"/>
  <c r="L51" i="42" s="1"/>
  <c r="K58" i="42"/>
  <c r="HI5" i="55" a="1"/>
  <c r="GV6" i="55" a="1"/>
  <c r="Z29" i="14"/>
  <c r="AB28" i="14"/>
  <c r="J62" i="43" l="1"/>
  <c r="L62" i="43" s="1"/>
  <c r="I58" i="43"/>
  <c r="L58" i="43" s="1"/>
  <c r="K51" i="43"/>
  <c r="O43" i="43" s="1"/>
  <c r="K59" i="42"/>
  <c r="J64" i="42"/>
  <c r="I60" i="43"/>
  <c r="K60" i="43" s="1"/>
  <c r="L55" i="42"/>
  <c r="K62" i="42"/>
  <c r="I63" i="43"/>
  <c r="K63" i="43" s="1"/>
  <c r="I59" i="43"/>
  <c r="K59" i="43" s="1"/>
  <c r="I55" i="43"/>
  <c r="J55" i="43"/>
  <c r="J61" i="43"/>
  <c r="I61" i="43"/>
  <c r="K56" i="43"/>
  <c r="L56" i="43"/>
  <c r="K56" i="42"/>
  <c r="K63" i="42"/>
  <c r="I64" i="42"/>
  <c r="L51" i="43"/>
  <c r="O42" i="43" s="1"/>
  <c r="L61" i="42"/>
  <c r="L60" i="42"/>
  <c r="K57" i="43"/>
  <c r="L57" i="43"/>
  <c r="O42" i="42"/>
  <c r="O43" i="42"/>
  <c r="GV7" i="55"/>
  <c r="GV34" i="55" s="1"/>
  <c r="GV14" i="55"/>
  <c r="GV41" i="55" s="1"/>
  <c r="GV10" i="55"/>
  <c r="GV37" i="55" s="1"/>
  <c r="GV9" i="55"/>
  <c r="GV36" i="55" s="1"/>
  <c r="GV11" i="55"/>
  <c r="GV38" i="55" s="1"/>
  <c r="GV13" i="55"/>
  <c r="GV40" i="55" s="1"/>
  <c r="GV6" i="55"/>
  <c r="GV33" i="55" s="1"/>
  <c r="GV12" i="55"/>
  <c r="GV39" i="55" s="1"/>
  <c r="GV8" i="55"/>
  <c r="GV35" i="55" s="1"/>
  <c r="HI5" i="55"/>
  <c r="HQ5" i="55"/>
  <c r="HJ5" i="55"/>
  <c r="HM5" i="55"/>
  <c r="HO5" i="55"/>
  <c r="HK5" i="55"/>
  <c r="HN5" i="55"/>
  <c r="HL5" i="55"/>
  <c r="HP5" i="55"/>
  <c r="Z30" i="14"/>
  <c r="AB29" i="14"/>
  <c r="K58" i="43" l="1"/>
  <c r="L63" i="43"/>
  <c r="L60" i="43"/>
  <c r="K62" i="43"/>
  <c r="L55" i="43"/>
  <c r="L61" i="43"/>
  <c r="J64" i="43"/>
  <c r="I64" i="43"/>
  <c r="L59" i="43"/>
  <c r="K55" i="43"/>
  <c r="K61" i="43"/>
  <c r="K64" i="42"/>
  <c r="L64" i="42"/>
  <c r="O44" i="43"/>
  <c r="O44" i="42"/>
  <c r="N47" i="42" s="1"/>
  <c r="O46" i="42" s="1"/>
  <c r="HU5" i="55" a="1"/>
  <c r="HH6" i="55" a="1"/>
  <c r="Z31" i="14"/>
  <c r="AB30" i="14"/>
  <c r="L64" i="43" l="1"/>
  <c r="K64" i="43"/>
  <c r="N46" i="42"/>
  <c r="O47" i="42" s="1"/>
  <c r="N46" i="43"/>
  <c r="N47" i="43"/>
  <c r="O46" i="43" s="1"/>
  <c r="HH9" i="55"/>
  <c r="HH36" i="55" s="1"/>
  <c r="HH7" i="55"/>
  <c r="HH34" i="55" s="1"/>
  <c r="HH6" i="55"/>
  <c r="HH33" i="55" s="1"/>
  <c r="HH13" i="55"/>
  <c r="HH40" i="55" s="1"/>
  <c r="HH12" i="55"/>
  <c r="HH39" i="55" s="1"/>
  <c r="HH14" i="55"/>
  <c r="HH41" i="55" s="1"/>
  <c r="HH10" i="55"/>
  <c r="HH37" i="55" s="1"/>
  <c r="HH8" i="55"/>
  <c r="HH35" i="55" s="1"/>
  <c r="HH11" i="55"/>
  <c r="HH38" i="55" s="1"/>
  <c r="HU5" i="55"/>
  <c r="IC5" i="55"/>
  <c r="HV5" i="55"/>
  <c r="HW5" i="55"/>
  <c r="HY5" i="55"/>
  <c r="HZ5" i="55"/>
  <c r="IA5" i="55"/>
  <c r="HX5" i="55"/>
  <c r="IB5" i="55"/>
  <c r="Z32" i="14"/>
  <c r="AB31" i="14"/>
  <c r="D119" i="14"/>
  <c r="C119" i="14"/>
  <c r="B119" i="14"/>
  <c r="Q42" i="42" l="1" a="1"/>
  <c r="Q43" i="42" s="1"/>
  <c r="O47" i="43"/>
  <c r="Q42" i="43" s="1" a="1"/>
  <c r="IG5" i="55" a="1"/>
  <c r="HT6" i="55" a="1"/>
  <c r="Z33" i="14"/>
  <c r="AB32" i="14"/>
  <c r="Q44" i="42" l="1"/>
  <c r="Q49" i="42"/>
  <c r="Q48" i="42"/>
  <c r="R50" i="42"/>
  <c r="R44" i="42"/>
  <c r="R47" i="42"/>
  <c r="R43" i="42"/>
  <c r="R46" i="42"/>
  <c r="Q46" i="42"/>
  <c r="Q45" i="42"/>
  <c r="Q47" i="42"/>
  <c r="R49" i="42"/>
  <c r="R42" i="42"/>
  <c r="R48" i="42"/>
  <c r="Q42" i="42"/>
  <c r="Q50" i="42"/>
  <c r="R45" i="42"/>
  <c r="Q45" i="43"/>
  <c r="Q50" i="43"/>
  <c r="R47" i="43"/>
  <c r="Q48" i="43"/>
  <c r="Q44" i="43"/>
  <c r="Q47" i="43"/>
  <c r="Q42" i="43"/>
  <c r="R48" i="43"/>
  <c r="R42" i="43"/>
  <c r="R44" i="43"/>
  <c r="Q49" i="43"/>
  <c r="R49" i="43"/>
  <c r="R50" i="43"/>
  <c r="R45" i="43"/>
  <c r="R43" i="43"/>
  <c r="R46" i="43"/>
  <c r="Q43" i="43"/>
  <c r="Q46" i="43"/>
  <c r="HT14" i="55"/>
  <c r="HT41" i="55" s="1"/>
  <c r="HT11" i="55"/>
  <c r="HT38" i="55" s="1"/>
  <c r="HT10" i="55"/>
  <c r="HT37" i="55" s="1"/>
  <c r="HT12" i="55"/>
  <c r="HT39" i="55" s="1"/>
  <c r="HT9" i="55"/>
  <c r="HT36" i="55" s="1"/>
  <c r="HT7" i="55"/>
  <c r="HT34" i="55" s="1"/>
  <c r="HT13" i="55"/>
  <c r="HT40" i="55" s="1"/>
  <c r="HT6" i="55"/>
  <c r="HT33" i="55" s="1"/>
  <c r="HT8" i="55"/>
  <c r="HT35" i="55" s="1"/>
  <c r="IO5" i="55"/>
  <c r="IG5" i="55"/>
  <c r="IK5" i="55"/>
  <c r="IL5" i="55"/>
  <c r="II5" i="55"/>
  <c r="IH5" i="55"/>
  <c r="IM5" i="55"/>
  <c r="IJ5" i="55"/>
  <c r="IN5" i="55"/>
  <c r="Z34" i="14"/>
  <c r="AB33" i="14"/>
  <c r="I91" i="14" a="1"/>
  <c r="A55" i="42" l="1" a="1"/>
  <c r="A57" i="42" s="1"/>
  <c r="D55" i="42" a="1"/>
  <c r="D55" i="43" a="1"/>
  <c r="D61" i="43" s="1"/>
  <c r="A55" i="43" a="1"/>
  <c r="IS5" i="55" a="1"/>
  <c r="IF6" i="55" a="1"/>
  <c r="Z35" i="14"/>
  <c r="AB34" i="14"/>
  <c r="K92" i="14"/>
  <c r="J91" i="14"/>
  <c r="J93" i="14"/>
  <c r="I92" i="14"/>
  <c r="I93" i="14"/>
  <c r="K93" i="14"/>
  <c r="J92" i="14"/>
  <c r="I91" i="14"/>
  <c r="K91" i="14"/>
  <c r="A58" i="42" l="1"/>
  <c r="A61" i="42"/>
  <c r="A63" i="42"/>
  <c r="A55" i="42"/>
  <c r="A59" i="42"/>
  <c r="A62" i="42"/>
  <c r="A60" i="42"/>
  <c r="A56" i="42"/>
  <c r="D57" i="43"/>
  <c r="D60" i="43"/>
  <c r="D59" i="43"/>
  <c r="D56" i="43"/>
  <c r="D63" i="43"/>
  <c r="D62" i="43"/>
  <c r="D55" i="43"/>
  <c r="D58" i="43"/>
  <c r="D57" i="42"/>
  <c r="D63" i="42"/>
  <c r="D56" i="42"/>
  <c r="D62" i="42"/>
  <c r="D55" i="42"/>
  <c r="D60" i="42"/>
  <c r="D58" i="42"/>
  <c r="D59" i="42"/>
  <c r="D61" i="42"/>
  <c r="A56" i="43"/>
  <c r="A58" i="43"/>
  <c r="A61" i="43"/>
  <c r="A57" i="43"/>
  <c r="A59" i="43"/>
  <c r="A55" i="43"/>
  <c r="A60" i="43"/>
  <c r="A63" i="43"/>
  <c r="A62" i="43"/>
  <c r="IF9" i="55"/>
  <c r="IF36" i="55" s="1"/>
  <c r="IF13" i="55"/>
  <c r="IF40" i="55" s="1"/>
  <c r="IF14" i="55"/>
  <c r="IF41" i="55" s="1"/>
  <c r="IF10" i="55"/>
  <c r="IF37" i="55" s="1"/>
  <c r="IF11" i="55"/>
  <c r="IF38" i="55" s="1"/>
  <c r="IF8" i="55"/>
  <c r="IF35" i="55" s="1"/>
  <c r="IF12" i="55"/>
  <c r="IF39" i="55" s="1"/>
  <c r="IF7" i="55"/>
  <c r="IF34" i="55" s="1"/>
  <c r="IF6" i="55"/>
  <c r="IF33" i="55" s="1"/>
  <c r="IS5" i="55"/>
  <c r="JA5" i="55"/>
  <c r="IU5" i="55"/>
  <c r="IT5" i="55"/>
  <c r="IY5" i="55"/>
  <c r="IW5" i="55"/>
  <c r="IX5" i="55"/>
  <c r="IV5" i="55"/>
  <c r="IZ5" i="55"/>
  <c r="Z36" i="14"/>
  <c r="AB35" i="14"/>
  <c r="C83" i="14"/>
  <c r="D83" i="14"/>
  <c r="B83" i="14"/>
  <c r="R16" i="18"/>
  <c r="Q16" i="18"/>
  <c r="V5" i="18"/>
  <c r="S3" i="18"/>
  <c r="H31" i="18"/>
  <c r="G31" i="18"/>
  <c r="I31" i="18" s="1"/>
  <c r="L20" i="18"/>
  <c r="I18" i="18"/>
  <c r="H16" i="18"/>
  <c r="G16" i="18"/>
  <c r="I16" i="18" s="1"/>
  <c r="L5" i="18"/>
  <c r="I3" i="18"/>
  <c r="AJ5" i="15"/>
  <c r="AJ4" i="15"/>
  <c r="AM4" i="15" s="1"/>
  <c r="AJ3" i="15"/>
  <c r="B65" i="42" l="1"/>
  <c r="O56" i="42" s="1"/>
  <c r="D68" i="43" a="1"/>
  <c r="D73" i="43" s="1"/>
  <c r="G73" i="43" s="1"/>
  <c r="A68" i="42" a="1"/>
  <c r="D68" i="42" a="1"/>
  <c r="A68" i="43" a="1"/>
  <c r="B65" i="43"/>
  <c r="AM7" i="15"/>
  <c r="JE5" i="55" a="1"/>
  <c r="IR6" i="55" a="1"/>
  <c r="AJ14" i="15"/>
  <c r="M50" i="14" a="1"/>
  <c r="Z37" i="14"/>
  <c r="AB36" i="14"/>
  <c r="H30" i="18"/>
  <c r="L29" i="18" s="1"/>
  <c r="H15" i="18"/>
  <c r="L14" i="18" s="1"/>
  <c r="R15" i="18"/>
  <c r="V14" i="18" s="1"/>
  <c r="S16" i="18"/>
  <c r="AM5" i="15"/>
  <c r="AJ6" i="15"/>
  <c r="AJ7" i="15"/>
  <c r="AJ10" i="15"/>
  <c r="AJ8" i="15"/>
  <c r="AM3" i="15"/>
  <c r="AM6" i="15"/>
  <c r="D75" i="43" l="1"/>
  <c r="G75" i="43" s="1"/>
  <c r="O55" i="42"/>
  <c r="O57" i="42" s="1"/>
  <c r="N60" i="42" s="1"/>
  <c r="O59" i="42" s="1"/>
  <c r="A73" i="42"/>
  <c r="A68" i="42"/>
  <c r="A75" i="42"/>
  <c r="A76" i="42"/>
  <c r="A71" i="42"/>
  <c r="A69" i="42"/>
  <c r="A72" i="42"/>
  <c r="A70" i="42"/>
  <c r="A74" i="42"/>
  <c r="D71" i="43"/>
  <c r="G71" i="43" s="1"/>
  <c r="D69" i="43"/>
  <c r="G69" i="43" s="1"/>
  <c r="D76" i="43"/>
  <c r="G76" i="43" s="1"/>
  <c r="D68" i="43"/>
  <c r="G68" i="43" s="1"/>
  <c r="D72" i="43"/>
  <c r="G72" i="43" s="1"/>
  <c r="D70" i="43"/>
  <c r="G70" i="43" s="1"/>
  <c r="D74" i="43"/>
  <c r="G74" i="43" s="1"/>
  <c r="D70" i="42"/>
  <c r="G70" i="42" s="1"/>
  <c r="D71" i="42"/>
  <c r="G71" i="42" s="1"/>
  <c r="D75" i="42"/>
  <c r="G75" i="42" s="1"/>
  <c r="D68" i="42"/>
  <c r="G68" i="42" s="1"/>
  <c r="D74" i="42"/>
  <c r="G74" i="42" s="1"/>
  <c r="D69" i="42"/>
  <c r="G69" i="42" s="1"/>
  <c r="D73" i="42"/>
  <c r="G73" i="42" s="1"/>
  <c r="D76" i="42"/>
  <c r="G76" i="42" s="1"/>
  <c r="D72" i="42"/>
  <c r="G72" i="42" s="1"/>
  <c r="O55" i="43"/>
  <c r="O56" i="43"/>
  <c r="A76" i="43"/>
  <c r="A74" i="43"/>
  <c r="A68" i="43"/>
  <c r="A69" i="43"/>
  <c r="A73" i="43"/>
  <c r="A72" i="43"/>
  <c r="A75" i="43"/>
  <c r="A71" i="43"/>
  <c r="A70" i="43"/>
  <c r="IR10" i="55"/>
  <c r="IR37" i="55" s="1"/>
  <c r="IR6" i="55"/>
  <c r="IR33" i="55" s="1"/>
  <c r="IR9" i="55"/>
  <c r="IR36" i="55" s="1"/>
  <c r="IR7" i="55"/>
  <c r="IR34" i="55" s="1"/>
  <c r="IR13" i="55"/>
  <c r="IR40" i="55" s="1"/>
  <c r="IR14" i="55"/>
  <c r="IR41" i="55" s="1"/>
  <c r="IR12" i="55"/>
  <c r="IR39" i="55" s="1"/>
  <c r="IR8" i="55"/>
  <c r="IR35" i="55" s="1"/>
  <c r="IR11" i="55"/>
  <c r="IR38" i="55" s="1"/>
  <c r="JE5" i="55"/>
  <c r="JM5" i="55"/>
  <c r="JF5" i="55"/>
  <c r="JG5" i="55"/>
  <c r="JJ5" i="55"/>
  <c r="JK5" i="55"/>
  <c r="JI5" i="55"/>
  <c r="JL5" i="55"/>
  <c r="JH5" i="55"/>
  <c r="AM8" i="15"/>
  <c r="Z38" i="14"/>
  <c r="AB37" i="14"/>
  <c r="M50" i="14"/>
  <c r="O50" i="14"/>
  <c r="N50" i="14"/>
  <c r="N52" i="14"/>
  <c r="O52" i="14"/>
  <c r="M51" i="14"/>
  <c r="N51" i="14"/>
  <c r="M52" i="14"/>
  <c r="O51" i="14"/>
  <c r="AJ9" i="15"/>
  <c r="I55" i="14" a="1"/>
  <c r="Q10" i="18"/>
  <c r="S10" i="18"/>
  <c r="R10" i="18"/>
  <c r="T10" i="18" a="1"/>
  <c r="T10" i="18" s="1"/>
  <c r="G22" i="18"/>
  <c r="J22" i="18" a="1"/>
  <c r="J22" i="18" s="1"/>
  <c r="I22" i="18"/>
  <c r="H22" i="18"/>
  <c r="H7" i="18"/>
  <c r="I7" i="18"/>
  <c r="G7" i="18"/>
  <c r="J7" i="18" a="1"/>
  <c r="J7" i="18" s="1"/>
  <c r="R9" i="18"/>
  <c r="S9" i="18"/>
  <c r="Q9" i="18"/>
  <c r="T9" i="18" a="1"/>
  <c r="T9" i="18" s="1"/>
  <c r="J23" i="18" a="1"/>
  <c r="J23" i="18" s="1"/>
  <c r="I23" i="18"/>
  <c r="H23" i="18"/>
  <c r="G23" i="18"/>
  <c r="G8" i="18"/>
  <c r="J8" i="18" a="1"/>
  <c r="J8" i="18" s="1"/>
  <c r="I8" i="18"/>
  <c r="H8" i="18"/>
  <c r="T7" i="18" a="1"/>
  <c r="T7" i="18" s="1"/>
  <c r="R7" i="18"/>
  <c r="Q7" i="18"/>
  <c r="S7" i="18"/>
  <c r="H25" i="18"/>
  <c r="I25" i="18"/>
  <c r="G25" i="18"/>
  <c r="J25" i="18" a="1"/>
  <c r="J25" i="18" s="1"/>
  <c r="J9" i="18" a="1"/>
  <c r="J9" i="18" s="1"/>
  <c r="I9" i="18"/>
  <c r="H9" i="18"/>
  <c r="G9" i="18"/>
  <c r="S8" i="18"/>
  <c r="Q8" i="18"/>
  <c r="R8" i="18"/>
  <c r="T8" i="18" a="1"/>
  <c r="T8" i="18" s="1"/>
  <c r="I24" i="18"/>
  <c r="G24" i="18"/>
  <c r="J24" i="18" a="1"/>
  <c r="J24" i="18" s="1"/>
  <c r="H24" i="18"/>
  <c r="I10" i="18"/>
  <c r="J10" i="18" a="1"/>
  <c r="J10" i="18" s="1"/>
  <c r="H10" i="18"/>
  <c r="G10" i="18"/>
  <c r="AM11" i="15"/>
  <c r="AP6" i="15"/>
  <c r="AM12" i="15"/>
  <c r="AJ15" i="15"/>
  <c r="AJ17" i="15" s="1"/>
  <c r="N59" i="42" l="1"/>
  <c r="O60" i="42" s="1"/>
  <c r="Q55" i="42" s="1" a="1"/>
  <c r="R62" i="42" s="1"/>
  <c r="B78" i="42"/>
  <c r="A81" i="42" a="1"/>
  <c r="O57" i="43"/>
  <c r="B78" i="43"/>
  <c r="A81" i="43" a="1"/>
  <c r="JQ5" i="55" a="1"/>
  <c r="JD6" i="55" a="1"/>
  <c r="Z39" i="14"/>
  <c r="AB38" i="14"/>
  <c r="K23" i="18"/>
  <c r="K9" i="18"/>
  <c r="K10" i="18"/>
  <c r="I56" i="14"/>
  <c r="K56" i="14"/>
  <c r="I55" i="14"/>
  <c r="J55" i="14"/>
  <c r="J57" i="14"/>
  <c r="I57" i="14"/>
  <c r="K57" i="14"/>
  <c r="K55" i="14"/>
  <c r="J56" i="14"/>
  <c r="U7" i="18"/>
  <c r="K25" i="18"/>
  <c r="U9" i="18"/>
  <c r="K7" i="18"/>
  <c r="K24" i="18"/>
  <c r="U8" i="18"/>
  <c r="K8" i="18"/>
  <c r="K22" i="18"/>
  <c r="U10" i="18"/>
  <c r="AM14" i="15"/>
  <c r="AP5" i="15"/>
  <c r="AP8" i="15" s="1"/>
  <c r="Q61" i="42" l="1"/>
  <c r="Q58" i="42"/>
  <c r="R63" i="42"/>
  <c r="Q60" i="42"/>
  <c r="R60" i="42"/>
  <c r="Q55" i="42"/>
  <c r="R61" i="42"/>
  <c r="R58" i="42"/>
  <c r="Q57" i="42"/>
  <c r="R56" i="42"/>
  <c r="Q62" i="42"/>
  <c r="Q59" i="42"/>
  <c r="R55" i="42"/>
  <c r="Q63" i="42"/>
  <c r="R57" i="42"/>
  <c r="R59" i="42"/>
  <c r="Q56" i="42"/>
  <c r="A88" i="42"/>
  <c r="A83" i="42"/>
  <c r="A81" i="42"/>
  <c r="A85" i="42"/>
  <c r="A89" i="42"/>
  <c r="A82" i="42"/>
  <c r="A87" i="42"/>
  <c r="A84" i="42"/>
  <c r="A86" i="42"/>
  <c r="N59" i="43"/>
  <c r="N60" i="43"/>
  <c r="O59" i="43" s="1"/>
  <c r="A81" i="43"/>
  <c r="A85" i="43"/>
  <c r="A84" i="43"/>
  <c r="A82" i="43"/>
  <c r="A87" i="43"/>
  <c r="A83" i="43"/>
  <c r="A89" i="43"/>
  <c r="A88" i="43"/>
  <c r="A86" i="43"/>
  <c r="JD14" i="55"/>
  <c r="JD41" i="55" s="1"/>
  <c r="JD12" i="55"/>
  <c r="JD39" i="55" s="1"/>
  <c r="JD9" i="55"/>
  <c r="JD36" i="55" s="1"/>
  <c r="JD8" i="55"/>
  <c r="JD35" i="55" s="1"/>
  <c r="JD13" i="55"/>
  <c r="JD40" i="55" s="1"/>
  <c r="JD7" i="55"/>
  <c r="JD34" i="55" s="1"/>
  <c r="JD11" i="55"/>
  <c r="JD38" i="55" s="1"/>
  <c r="JD6" i="55"/>
  <c r="JD33" i="55" s="1"/>
  <c r="JD10" i="55"/>
  <c r="JD37" i="55" s="1"/>
  <c r="JY5" i="55"/>
  <c r="JQ5" i="55"/>
  <c r="JW5" i="55"/>
  <c r="JU5" i="55"/>
  <c r="JV5" i="55"/>
  <c r="JS5" i="55"/>
  <c r="JR5" i="55"/>
  <c r="JX5" i="55"/>
  <c r="JT5" i="55"/>
  <c r="Z40" i="14"/>
  <c r="AB39" i="14"/>
  <c r="F87" i="14" a="1"/>
  <c r="F87" i="14" s="1"/>
  <c r="G87" i="14" s="1"/>
  <c r="F112" i="14" a="1"/>
  <c r="F112" i="14" s="1"/>
  <c r="G112" i="14" s="1"/>
  <c r="F107" i="14" a="1"/>
  <c r="F107" i="14" s="1"/>
  <c r="G107" i="14" s="1"/>
  <c r="F105" i="14" a="1"/>
  <c r="F105" i="14" s="1"/>
  <c r="G105" i="14" s="1"/>
  <c r="F102" i="14" a="1"/>
  <c r="F102" i="14" s="1"/>
  <c r="G102" i="14" s="1"/>
  <c r="F96" i="14" a="1"/>
  <c r="F96" i="14" s="1"/>
  <c r="G96" i="14" s="1"/>
  <c r="F90" i="14" a="1"/>
  <c r="F90" i="14" s="1"/>
  <c r="G90" i="14" s="1"/>
  <c r="F113" i="14" a="1"/>
  <c r="F113" i="14" s="1"/>
  <c r="G113" i="14" s="1"/>
  <c r="F104" i="14" a="1"/>
  <c r="F104" i="14" s="1"/>
  <c r="G104" i="14" s="1"/>
  <c r="F97" i="14" a="1"/>
  <c r="F97" i="14" s="1"/>
  <c r="G97" i="14" s="1"/>
  <c r="F91" i="14" a="1"/>
  <c r="F91" i="14" s="1"/>
  <c r="G91" i="14" s="1"/>
  <c r="F86" i="14" a="1"/>
  <c r="F86" i="14" s="1"/>
  <c r="G86" i="14" s="1"/>
  <c r="F114" i="14" a="1"/>
  <c r="F114" i="14" s="1"/>
  <c r="G114" i="14" s="1"/>
  <c r="F108" i="14" a="1"/>
  <c r="F108" i="14" s="1"/>
  <c r="G108" i="14" s="1"/>
  <c r="F101" i="14" a="1"/>
  <c r="F101" i="14" s="1"/>
  <c r="G101" i="14" s="1"/>
  <c r="F116" i="14" a="1"/>
  <c r="F116" i="14" s="1"/>
  <c r="G116" i="14" s="1"/>
  <c r="F111" i="14" a="1"/>
  <c r="F111" i="14" s="1"/>
  <c r="G111" i="14" s="1"/>
  <c r="F109" i="14" a="1"/>
  <c r="F109" i="14" s="1"/>
  <c r="G109" i="14" s="1"/>
  <c r="F106" i="14" a="1"/>
  <c r="F106" i="14" s="1"/>
  <c r="G106" i="14" s="1"/>
  <c r="F100" i="14" a="1"/>
  <c r="F100" i="14" s="1"/>
  <c r="G100" i="14" s="1"/>
  <c r="F95" i="14" a="1"/>
  <c r="F95" i="14" s="1"/>
  <c r="G95" i="14" s="1"/>
  <c r="F93" i="14" a="1"/>
  <c r="F93" i="14" s="1"/>
  <c r="G93" i="14" s="1"/>
  <c r="F89" i="14" a="1"/>
  <c r="F89" i="14" s="1"/>
  <c r="G89" i="14" s="1"/>
  <c r="F115" i="14" a="1"/>
  <c r="F115" i="14" s="1"/>
  <c r="G115" i="14" s="1"/>
  <c r="F110" i="14" a="1"/>
  <c r="F110" i="14" s="1"/>
  <c r="G110" i="14" s="1"/>
  <c r="F99" i="14" a="1"/>
  <c r="F99" i="14" s="1"/>
  <c r="G99" i="14" s="1"/>
  <c r="F94" i="14" a="1"/>
  <c r="F94" i="14" s="1"/>
  <c r="G94" i="14" s="1"/>
  <c r="F88" i="14" a="1"/>
  <c r="F88" i="14" s="1"/>
  <c r="G88" i="14" s="1"/>
  <c r="F117" i="14" a="1"/>
  <c r="F117" i="14" s="1"/>
  <c r="G117" i="14" s="1"/>
  <c r="F103" i="14" a="1"/>
  <c r="F103" i="14" s="1"/>
  <c r="G103" i="14" s="1"/>
  <c r="F98" i="14" a="1"/>
  <c r="F98" i="14" s="1"/>
  <c r="G98" i="14" s="1"/>
  <c r="F92" i="14" a="1"/>
  <c r="F92" i="14" s="1"/>
  <c r="G92" i="14" s="1"/>
  <c r="G30" i="18"/>
  <c r="G29" i="18" s="1"/>
  <c r="I29" i="18" s="1"/>
  <c r="G15" i="18"/>
  <c r="G14" i="18" s="1"/>
  <c r="I14" i="18" s="1"/>
  <c r="F51" i="14" a="1"/>
  <c r="F51" i="14" s="1"/>
  <c r="G51" i="14" s="1"/>
  <c r="F54" i="14" a="1"/>
  <c r="F54" i="14" s="1"/>
  <c r="G54" i="14" s="1"/>
  <c r="F59" i="14" a="1"/>
  <c r="F59" i="14" s="1"/>
  <c r="G59" i="14" s="1"/>
  <c r="F62" i="14" a="1"/>
  <c r="F62" i="14" s="1"/>
  <c r="G62" i="14" s="1"/>
  <c r="F67" i="14" a="1"/>
  <c r="F67" i="14" s="1"/>
  <c r="G67" i="14" s="1"/>
  <c r="F70" i="14" a="1"/>
  <c r="F70" i="14" s="1"/>
  <c r="G70" i="14" s="1"/>
  <c r="F75" i="14" a="1"/>
  <c r="F75" i="14" s="1"/>
  <c r="G75" i="14" s="1"/>
  <c r="F78" i="14" a="1"/>
  <c r="F78" i="14" s="1"/>
  <c r="G78" i="14" s="1"/>
  <c r="F55" i="14" a="1"/>
  <c r="F55" i="14" s="1"/>
  <c r="G55" i="14" s="1"/>
  <c r="F63" i="14" a="1"/>
  <c r="F63" i="14" s="1"/>
  <c r="G63" i="14" s="1"/>
  <c r="F71" i="14" a="1"/>
  <c r="F71" i="14" s="1"/>
  <c r="G71" i="14" s="1"/>
  <c r="F79" i="14" a="1"/>
  <c r="F79" i="14" s="1"/>
  <c r="G79" i="14" s="1"/>
  <c r="F64" i="14" a="1"/>
  <c r="F64" i="14" s="1"/>
  <c r="G64" i="14" s="1"/>
  <c r="F72" i="14" a="1"/>
  <c r="F72" i="14" s="1"/>
  <c r="G72" i="14" s="1"/>
  <c r="F80" i="14" a="1"/>
  <c r="F80" i="14" s="1"/>
  <c r="G80" i="14" s="1"/>
  <c r="F52" i="14" a="1"/>
  <c r="F52" i="14" s="1"/>
  <c r="G52" i="14" s="1"/>
  <c r="F57" i="14" a="1"/>
  <c r="F57" i="14" s="1"/>
  <c r="G57" i="14" s="1"/>
  <c r="F60" i="14" a="1"/>
  <c r="F60" i="14" s="1"/>
  <c r="G60" i="14" s="1"/>
  <c r="F65" i="14" a="1"/>
  <c r="F65" i="14" s="1"/>
  <c r="G65" i="14" s="1"/>
  <c r="F68" i="14" a="1"/>
  <c r="F68" i="14" s="1"/>
  <c r="G68" i="14" s="1"/>
  <c r="F73" i="14" a="1"/>
  <c r="F73" i="14" s="1"/>
  <c r="G73" i="14" s="1"/>
  <c r="F76" i="14" a="1"/>
  <c r="F76" i="14" s="1"/>
  <c r="G76" i="14" s="1"/>
  <c r="F81" i="14" a="1"/>
  <c r="F81" i="14" s="1"/>
  <c r="G81" i="14" s="1"/>
  <c r="F58" i="14" a="1"/>
  <c r="F58" i="14" s="1"/>
  <c r="G58" i="14" s="1"/>
  <c r="F66" i="14" a="1"/>
  <c r="F66" i="14" s="1"/>
  <c r="G66" i="14" s="1"/>
  <c r="F74" i="14" a="1"/>
  <c r="F74" i="14" s="1"/>
  <c r="G74" i="14" s="1"/>
  <c r="F50" i="14" a="1"/>
  <c r="F50" i="14" s="1"/>
  <c r="G50" i="14" s="1"/>
  <c r="F53" i="14" a="1"/>
  <c r="F53" i="14" s="1"/>
  <c r="G53" i="14" s="1"/>
  <c r="F56" i="14" a="1"/>
  <c r="F56" i="14" s="1"/>
  <c r="G56" i="14" s="1"/>
  <c r="F61" i="14" a="1"/>
  <c r="F61" i="14" s="1"/>
  <c r="G61" i="14" s="1"/>
  <c r="F69" i="14" a="1"/>
  <c r="F69" i="14" s="1"/>
  <c r="G69" i="14" s="1"/>
  <c r="F77" i="14" a="1"/>
  <c r="F77" i="14" s="1"/>
  <c r="G77" i="14" s="1"/>
  <c r="Q15" i="18"/>
  <c r="Q14" i="18" s="1"/>
  <c r="S14" i="18" s="1"/>
  <c r="B68" i="42" l="1" a="1"/>
  <c r="B76" i="42" s="1"/>
  <c r="F76" i="42" s="1"/>
  <c r="J76" i="42" s="1"/>
  <c r="C68" i="42" a="1"/>
  <c r="C74" i="42" s="1"/>
  <c r="B91" i="42"/>
  <c r="A94" i="42" a="1"/>
  <c r="A94" i="43" a="1"/>
  <c r="B91" i="43"/>
  <c r="O60" i="43"/>
  <c r="Q55" i="43" s="1" a="1"/>
  <c r="KC5" i="55" a="1"/>
  <c r="JP6" i="55" a="1"/>
  <c r="Z41" i="14"/>
  <c r="AB41" i="14" s="1"/>
  <c r="AB40" i="14"/>
  <c r="I15" i="18"/>
  <c r="J14" i="18" s="1"/>
  <c r="K14" i="18" s="1"/>
  <c r="I30" i="18"/>
  <c r="L25" i="18" s="1"/>
  <c r="S15" i="18"/>
  <c r="V10" i="18" s="1"/>
  <c r="I76" i="42" l="1"/>
  <c r="L76" i="42" s="1"/>
  <c r="B74" i="42"/>
  <c r="F74" i="42" s="1"/>
  <c r="I74" i="42" s="1"/>
  <c r="B69" i="42"/>
  <c r="F69" i="42" s="1"/>
  <c r="J69" i="42" s="1"/>
  <c r="B68" i="42"/>
  <c r="F68" i="42" s="1"/>
  <c r="J68" i="42" s="1"/>
  <c r="B73" i="42"/>
  <c r="F73" i="42" s="1"/>
  <c r="J73" i="42" s="1"/>
  <c r="B70" i="42"/>
  <c r="F70" i="42" s="1"/>
  <c r="I70" i="42" s="1"/>
  <c r="B71" i="42"/>
  <c r="F71" i="42" s="1"/>
  <c r="B75" i="42"/>
  <c r="F75" i="42" s="1"/>
  <c r="B72" i="42"/>
  <c r="F72" i="42" s="1"/>
  <c r="C68" i="42"/>
  <c r="C76" i="42"/>
  <c r="C73" i="42"/>
  <c r="C75" i="42"/>
  <c r="C71" i="42"/>
  <c r="C70" i="42"/>
  <c r="C72" i="42"/>
  <c r="C69" i="42"/>
  <c r="A94" i="42"/>
  <c r="A102" i="42"/>
  <c r="F102" i="42" s="1"/>
  <c r="A97" i="42"/>
  <c r="F97" i="42" s="1"/>
  <c r="A99" i="42"/>
  <c r="F99" i="42" s="1"/>
  <c r="A98" i="42"/>
  <c r="F98" i="42" s="1"/>
  <c r="A101" i="42"/>
  <c r="F101" i="42" s="1"/>
  <c r="A95" i="42"/>
  <c r="F95" i="42" s="1"/>
  <c r="A96" i="42"/>
  <c r="F96" i="42" s="1"/>
  <c r="A100" i="42"/>
  <c r="F100" i="42" s="1"/>
  <c r="R60" i="43"/>
  <c r="R63" i="43"/>
  <c r="R57" i="43"/>
  <c r="R59" i="43"/>
  <c r="Q55" i="43"/>
  <c r="R56" i="43"/>
  <c r="Q63" i="43"/>
  <c r="R58" i="43"/>
  <c r="R61" i="43"/>
  <c r="Q56" i="43"/>
  <c r="Q58" i="43"/>
  <c r="R62" i="43"/>
  <c r="Q60" i="43"/>
  <c r="Q61" i="43"/>
  <c r="Q59" i="43"/>
  <c r="R55" i="43"/>
  <c r="Q62" i="43"/>
  <c r="Q57" i="43"/>
  <c r="A97" i="43"/>
  <c r="F97" i="43" s="1"/>
  <c r="A99" i="43"/>
  <c r="F99" i="43" s="1"/>
  <c r="A96" i="43"/>
  <c r="F96" i="43" s="1"/>
  <c r="A95" i="43"/>
  <c r="F95" i="43" s="1"/>
  <c r="A102" i="43"/>
  <c r="F102" i="43" s="1"/>
  <c r="A94" i="43"/>
  <c r="A100" i="43"/>
  <c r="F100" i="43" s="1"/>
  <c r="A101" i="43"/>
  <c r="F101" i="43" s="1"/>
  <c r="A98" i="43"/>
  <c r="F98" i="43" s="1"/>
  <c r="JP8" i="55"/>
  <c r="JP35" i="55" s="1"/>
  <c r="JP11" i="55"/>
  <c r="JP38" i="55" s="1"/>
  <c r="JP14" i="55"/>
  <c r="JP41" i="55" s="1"/>
  <c r="JP6" i="55"/>
  <c r="JP33" i="55" s="1"/>
  <c r="JP12" i="55"/>
  <c r="JP39" i="55" s="1"/>
  <c r="JP9" i="55"/>
  <c r="JP36" i="55" s="1"/>
  <c r="JP7" i="55"/>
  <c r="JP34" i="55" s="1"/>
  <c r="JP10" i="55"/>
  <c r="JP37" i="55" s="1"/>
  <c r="JP13" i="55"/>
  <c r="JP40" i="55" s="1"/>
  <c r="KC5" i="55"/>
  <c r="KK5" i="55"/>
  <c r="KE5" i="55"/>
  <c r="KI5" i="55"/>
  <c r="KH5" i="55"/>
  <c r="KD5" i="55"/>
  <c r="KG5" i="55"/>
  <c r="KF5" i="55"/>
  <c r="KJ5" i="55"/>
  <c r="N14" i="18"/>
  <c r="L7" i="18"/>
  <c r="M7" i="18" s="1"/>
  <c r="V8" i="18"/>
  <c r="W8" i="18" s="1"/>
  <c r="M29" i="18"/>
  <c r="L9" i="18"/>
  <c r="M9" i="18" s="1"/>
  <c r="L22" i="18"/>
  <c r="N22" i="18" s="1"/>
  <c r="L10" i="18"/>
  <c r="N10" i="18" s="1"/>
  <c r="L23" i="18"/>
  <c r="M23" i="18" s="1"/>
  <c r="L24" i="18"/>
  <c r="M24" i="18" s="1"/>
  <c r="M14" i="18"/>
  <c r="N29" i="18"/>
  <c r="L8" i="18"/>
  <c r="N8" i="18" s="1"/>
  <c r="J29" i="18"/>
  <c r="K29" i="18" s="1"/>
  <c r="T14" i="18"/>
  <c r="U14" i="18" s="1"/>
  <c r="V9" i="18"/>
  <c r="X9" i="18" s="1"/>
  <c r="V7" i="18"/>
  <c r="W7" i="18" s="1"/>
  <c r="W14" i="18"/>
  <c r="X14" i="18"/>
  <c r="X8" i="18"/>
  <c r="N25" i="18"/>
  <c r="M25" i="18"/>
  <c r="N7" i="18"/>
  <c r="X10" i="18"/>
  <c r="W10" i="18"/>
  <c r="J74" i="42" l="1"/>
  <c r="L74" i="42" s="1"/>
  <c r="J70" i="42"/>
  <c r="K70" i="42" s="1"/>
  <c r="K76" i="42"/>
  <c r="I68" i="42"/>
  <c r="K68" i="42" s="1"/>
  <c r="I73" i="42"/>
  <c r="I69" i="42"/>
  <c r="L69" i="42" s="1"/>
  <c r="J75" i="42"/>
  <c r="I75" i="42"/>
  <c r="J71" i="42"/>
  <c r="I71" i="42"/>
  <c r="I72" i="42"/>
  <c r="J72" i="42"/>
  <c r="C81" i="42" a="1"/>
  <c r="C86" i="42" s="1"/>
  <c r="F86" i="42" s="1"/>
  <c r="F94" i="42"/>
  <c r="B104" i="42"/>
  <c r="F94" i="43"/>
  <c r="B104" i="43"/>
  <c r="C68" i="43" a="1"/>
  <c r="B68" i="43" a="1"/>
  <c r="KO5" i="55" a="1"/>
  <c r="KB6" i="55" a="1"/>
  <c r="N23" i="18"/>
  <c r="M22" i="18"/>
  <c r="M10" i="18"/>
  <c r="M8" i="18"/>
  <c r="N24" i="18"/>
  <c r="N9" i="18"/>
  <c r="W9" i="18"/>
  <c r="X7" i="18"/>
  <c r="L70" i="42" l="1"/>
  <c r="K74" i="42"/>
  <c r="L68" i="42"/>
  <c r="K69" i="42"/>
  <c r="J77" i="42"/>
  <c r="K73" i="42"/>
  <c r="L73" i="42"/>
  <c r="K71" i="42"/>
  <c r="I77" i="42"/>
  <c r="L71" i="42"/>
  <c r="C81" i="42"/>
  <c r="F81" i="42" s="1"/>
  <c r="L75" i="42"/>
  <c r="K75" i="42"/>
  <c r="K72" i="42"/>
  <c r="L72" i="42"/>
  <c r="C84" i="42"/>
  <c r="F84" i="42" s="1"/>
  <c r="C83" i="42"/>
  <c r="F83" i="42" s="1"/>
  <c r="C85" i="42"/>
  <c r="F85" i="42" s="1"/>
  <c r="C88" i="42"/>
  <c r="F88" i="42" s="1"/>
  <c r="C87" i="42"/>
  <c r="F87" i="42" s="1"/>
  <c r="C89" i="42"/>
  <c r="F89" i="42" s="1"/>
  <c r="C82" i="42"/>
  <c r="F82" i="42" s="1"/>
  <c r="B75" i="43"/>
  <c r="F75" i="43" s="1"/>
  <c r="B69" i="43"/>
  <c r="F69" i="43" s="1"/>
  <c r="B68" i="43"/>
  <c r="F68" i="43" s="1"/>
  <c r="B71" i="43"/>
  <c r="F71" i="43" s="1"/>
  <c r="B73" i="43"/>
  <c r="F73" i="43" s="1"/>
  <c r="B74" i="43"/>
  <c r="F74" i="43" s="1"/>
  <c r="B72" i="43"/>
  <c r="F72" i="43" s="1"/>
  <c r="B70" i="43"/>
  <c r="F70" i="43" s="1"/>
  <c r="B76" i="43"/>
  <c r="F76" i="43" s="1"/>
  <c r="C69" i="43"/>
  <c r="C71" i="43"/>
  <c r="C76" i="43"/>
  <c r="C70" i="43"/>
  <c r="C72" i="43"/>
  <c r="C75" i="43"/>
  <c r="C73" i="43"/>
  <c r="C68" i="43"/>
  <c r="C74" i="43"/>
  <c r="KB14" i="55"/>
  <c r="KB41" i="55" s="1"/>
  <c r="KB9" i="55"/>
  <c r="KB36" i="55" s="1"/>
  <c r="KB13" i="55"/>
  <c r="KB40" i="55" s="1"/>
  <c r="KB10" i="55"/>
  <c r="KB37" i="55" s="1"/>
  <c r="KB8" i="55"/>
  <c r="KB35" i="55" s="1"/>
  <c r="KB11" i="55"/>
  <c r="KB38" i="55" s="1"/>
  <c r="KB7" i="55"/>
  <c r="KB34" i="55" s="1"/>
  <c r="KB6" i="55"/>
  <c r="KB33" i="55" s="1"/>
  <c r="KB12" i="55"/>
  <c r="KB39" i="55" s="1"/>
  <c r="KW5" i="55"/>
  <c r="KO5" i="55"/>
  <c r="KS5" i="55"/>
  <c r="KP5" i="55"/>
  <c r="KU5" i="55"/>
  <c r="KQ5" i="55"/>
  <c r="KT5" i="55"/>
  <c r="KR5" i="55"/>
  <c r="KV5" i="55"/>
  <c r="J15" i="15"/>
  <c r="L35" i="17"/>
  <c r="L20" i="17"/>
  <c r="L5" i="17"/>
  <c r="H46" i="17"/>
  <c r="G46" i="17"/>
  <c r="I46" i="17" s="1"/>
  <c r="I33" i="17"/>
  <c r="H31" i="17"/>
  <c r="G31" i="17"/>
  <c r="I31" i="17" s="1"/>
  <c r="I18" i="17"/>
  <c r="H16" i="17"/>
  <c r="G16" i="17"/>
  <c r="I16" i="17" s="1"/>
  <c r="I3" i="17"/>
  <c r="G7" i="15"/>
  <c r="H7" i="15"/>
  <c r="I7" i="15"/>
  <c r="G8" i="15"/>
  <c r="G17" i="15" s="1"/>
  <c r="H8" i="15"/>
  <c r="I8" i="15"/>
  <c r="G9" i="15"/>
  <c r="H9" i="15"/>
  <c r="H18" i="15" s="1"/>
  <c r="I9" i="15"/>
  <c r="H6" i="15"/>
  <c r="I6" i="15"/>
  <c r="G6" i="15"/>
  <c r="I10" i="15"/>
  <c r="P16" i="15" s="1" a="1"/>
  <c r="P17" i="15" s="1"/>
  <c r="H10" i="15"/>
  <c r="G10" i="15"/>
  <c r="L77" i="42" l="1"/>
  <c r="O68" i="42" s="1"/>
  <c r="K77" i="42"/>
  <c r="O69" i="42" s="1"/>
  <c r="C81" i="43" a="1"/>
  <c r="C85" i="43" s="1"/>
  <c r="F85" i="43" s="1"/>
  <c r="J76" i="43"/>
  <c r="I76" i="43"/>
  <c r="I73" i="43"/>
  <c r="J73" i="43"/>
  <c r="I75" i="43"/>
  <c r="J75" i="43"/>
  <c r="I70" i="43"/>
  <c r="J70" i="43"/>
  <c r="J71" i="43"/>
  <c r="I71" i="43"/>
  <c r="J72" i="43"/>
  <c r="I72" i="43"/>
  <c r="J68" i="43"/>
  <c r="I68" i="43"/>
  <c r="J74" i="43"/>
  <c r="I74" i="43"/>
  <c r="J69" i="43"/>
  <c r="I69" i="43"/>
  <c r="G18" i="15"/>
  <c r="LA5" i="55" a="1"/>
  <c r="KN6" i="55" a="1"/>
  <c r="H15" i="15"/>
  <c r="T6" i="15" a="1"/>
  <c r="T8" i="15" s="1"/>
  <c r="T21" i="15" a="1"/>
  <c r="U22" i="15" s="1"/>
  <c r="H15" i="17"/>
  <c r="H30" i="17"/>
  <c r="L29" i="17" s="1"/>
  <c r="H45" i="17"/>
  <c r="L44" i="17" s="1"/>
  <c r="P21" i="15" a="1"/>
  <c r="Q21" i="15" s="1"/>
  <c r="I15" i="15"/>
  <c r="L4" i="15" a="1"/>
  <c r="L5" i="15" s="1"/>
  <c r="I16" i="15"/>
  <c r="I17" i="15"/>
  <c r="H16" i="15"/>
  <c r="H17" i="15"/>
  <c r="G16" i="15"/>
  <c r="G15" i="15"/>
  <c r="T11" i="15" a="1"/>
  <c r="U11" i="15" s="1"/>
  <c r="T16" i="15" a="1"/>
  <c r="U16" i="15" s="1"/>
  <c r="I18" i="15"/>
  <c r="V6" i="15"/>
  <c r="T6" i="15"/>
  <c r="V8" i="15"/>
  <c r="P6" i="15" a="1"/>
  <c r="R8" i="15" s="1"/>
  <c r="P11" i="15" a="1"/>
  <c r="P12" i="15" s="1"/>
  <c r="Q22" i="15"/>
  <c r="R21" i="15"/>
  <c r="P18" i="15"/>
  <c r="R16" i="15"/>
  <c r="R17" i="15"/>
  <c r="Q16" i="15"/>
  <c r="R18" i="15"/>
  <c r="Q17" i="15"/>
  <c r="P16" i="15"/>
  <c r="Q18" i="15"/>
  <c r="J16" i="15"/>
  <c r="J17" i="15"/>
  <c r="J18" i="15"/>
  <c r="O70" i="42" l="1"/>
  <c r="N73" i="42" s="1"/>
  <c r="O72" i="42" s="1"/>
  <c r="C84" i="43"/>
  <c r="F84" i="43" s="1"/>
  <c r="C83" i="43"/>
  <c r="F83" i="43" s="1"/>
  <c r="C89" i="43"/>
  <c r="F89" i="43" s="1"/>
  <c r="C81" i="43"/>
  <c r="F81" i="43" s="1"/>
  <c r="C82" i="43"/>
  <c r="F82" i="43" s="1"/>
  <c r="C86" i="43"/>
  <c r="F86" i="43" s="1"/>
  <c r="C87" i="43"/>
  <c r="F87" i="43" s="1"/>
  <c r="C88" i="43"/>
  <c r="F88" i="43" s="1"/>
  <c r="L74" i="43"/>
  <c r="K74" i="43"/>
  <c r="L72" i="43"/>
  <c r="K72" i="43"/>
  <c r="K70" i="43"/>
  <c r="L70" i="43"/>
  <c r="K73" i="43"/>
  <c r="L73" i="43"/>
  <c r="L69" i="43"/>
  <c r="K69" i="43"/>
  <c r="L68" i="43"/>
  <c r="I77" i="43"/>
  <c r="K68" i="43"/>
  <c r="L71" i="43"/>
  <c r="K71" i="43"/>
  <c r="L76" i="43"/>
  <c r="K76" i="43"/>
  <c r="J77" i="43"/>
  <c r="K75" i="43"/>
  <c r="L75" i="43"/>
  <c r="LI5" i="55"/>
  <c r="LA5" i="55"/>
  <c r="LC5" i="55"/>
  <c r="LF5" i="55"/>
  <c r="LB5" i="55"/>
  <c r="LG5" i="55"/>
  <c r="LE5" i="55"/>
  <c r="LD5" i="55"/>
  <c r="LH5" i="55"/>
  <c r="KN9" i="55"/>
  <c r="KN36" i="55" s="1"/>
  <c r="KN7" i="55"/>
  <c r="KN34" i="55" s="1"/>
  <c r="KN10" i="55"/>
  <c r="KN37" i="55" s="1"/>
  <c r="KN13" i="55"/>
  <c r="KN40" i="55" s="1"/>
  <c r="KN6" i="55"/>
  <c r="KN33" i="55" s="1"/>
  <c r="KN14" i="55"/>
  <c r="KN41" i="55" s="1"/>
  <c r="KN12" i="55"/>
  <c r="KN39" i="55" s="1"/>
  <c r="KN8" i="55"/>
  <c r="KN35" i="55" s="1"/>
  <c r="KN11" i="55"/>
  <c r="KN38" i="55" s="1"/>
  <c r="L6" i="15"/>
  <c r="L4" i="15"/>
  <c r="T21" i="15"/>
  <c r="P23" i="15"/>
  <c r="R23" i="15"/>
  <c r="U23" i="15"/>
  <c r="P22" i="15"/>
  <c r="V7" i="15"/>
  <c r="U8" i="15"/>
  <c r="V22" i="15"/>
  <c r="R13" i="15"/>
  <c r="P21" i="15"/>
  <c r="U6" i="15"/>
  <c r="T7" i="15"/>
  <c r="U21" i="15"/>
  <c r="N6" i="15"/>
  <c r="P13" i="15"/>
  <c r="M4" i="15"/>
  <c r="M6" i="15"/>
  <c r="N5" i="15"/>
  <c r="T23" i="15"/>
  <c r="V23" i="15"/>
  <c r="T22" i="15"/>
  <c r="U7" i="15"/>
  <c r="V21" i="15"/>
  <c r="G38" i="17"/>
  <c r="H38" i="17"/>
  <c r="I38" i="17"/>
  <c r="J38" i="17" a="1"/>
  <c r="J38" i="17" s="1"/>
  <c r="I10" i="17"/>
  <c r="J10" i="17" a="1"/>
  <c r="J10" i="17" s="1"/>
  <c r="G10" i="17"/>
  <c r="H10" i="17"/>
  <c r="I25" i="17"/>
  <c r="J25" i="17" a="1"/>
  <c r="J25" i="17" s="1"/>
  <c r="G25" i="17"/>
  <c r="H25" i="17"/>
  <c r="I37" i="17"/>
  <c r="H37" i="17"/>
  <c r="J37" i="17" a="1"/>
  <c r="J37" i="17" s="1"/>
  <c r="G37" i="17"/>
  <c r="J9" i="17" a="1"/>
  <c r="J9" i="17" s="1"/>
  <c r="G9" i="17"/>
  <c r="H9" i="17"/>
  <c r="I9" i="17"/>
  <c r="J24" i="17" a="1"/>
  <c r="J24" i="17" s="1"/>
  <c r="G24" i="17"/>
  <c r="H24" i="17"/>
  <c r="I24" i="17"/>
  <c r="G40" i="17"/>
  <c r="H40" i="17"/>
  <c r="I40" i="17"/>
  <c r="J40" i="17" a="1"/>
  <c r="J40" i="17" s="1"/>
  <c r="L14" i="17"/>
  <c r="J8" i="17" a="1"/>
  <c r="J8" i="17" s="1"/>
  <c r="G8" i="17"/>
  <c r="H8" i="17"/>
  <c r="I8" i="17"/>
  <c r="J23" i="17" a="1"/>
  <c r="J23" i="17" s="1"/>
  <c r="G23" i="17"/>
  <c r="H23" i="17"/>
  <c r="I23" i="17"/>
  <c r="G39" i="17"/>
  <c r="H39" i="17"/>
  <c r="I39" i="17"/>
  <c r="J39" i="17" a="1"/>
  <c r="J39" i="17" s="1"/>
  <c r="I7" i="17"/>
  <c r="H7" i="17"/>
  <c r="G7" i="17"/>
  <c r="J7" i="17" a="1"/>
  <c r="J7" i="17" s="1"/>
  <c r="I22" i="17"/>
  <c r="H22" i="17"/>
  <c r="G22" i="17"/>
  <c r="J22" i="17" a="1"/>
  <c r="J22" i="17" s="1"/>
  <c r="T12" i="15"/>
  <c r="L9" i="15" a="1"/>
  <c r="M9" i="15" s="1"/>
  <c r="M14" i="15" s="1"/>
  <c r="V12" i="15"/>
  <c r="V11" i="15"/>
  <c r="T11" i="15"/>
  <c r="T18" i="15"/>
  <c r="V18" i="15"/>
  <c r="T17" i="15"/>
  <c r="R22" i="15"/>
  <c r="Q23" i="15"/>
  <c r="M5" i="15"/>
  <c r="N4" i="15"/>
  <c r="T13" i="15"/>
  <c r="T16" i="15"/>
  <c r="T26" i="15" s="1" a="1"/>
  <c r="V13" i="15"/>
  <c r="U12" i="15"/>
  <c r="V16" i="15"/>
  <c r="U17" i="15"/>
  <c r="U13" i="15"/>
  <c r="V17" i="15"/>
  <c r="U18" i="15"/>
  <c r="R7" i="15"/>
  <c r="Q8" i="15"/>
  <c r="Q6" i="15"/>
  <c r="R6" i="15"/>
  <c r="P7" i="15"/>
  <c r="P8" i="15"/>
  <c r="Q7" i="15"/>
  <c r="P6" i="15"/>
  <c r="Q13" i="15"/>
  <c r="Q11" i="15"/>
  <c r="P11" i="15"/>
  <c r="R12" i="15"/>
  <c r="Q12" i="15"/>
  <c r="R11" i="15"/>
  <c r="N72" i="42" l="1"/>
  <c r="O73" i="42" s="1"/>
  <c r="L77" i="43"/>
  <c r="O68" i="43" s="1"/>
  <c r="K77" i="43"/>
  <c r="O69" i="43" s="1"/>
  <c r="LM5" i="55" a="1"/>
  <c r="KZ6" i="55" a="1"/>
  <c r="N11" i="15"/>
  <c r="N16" i="15" s="1"/>
  <c r="K38" i="17"/>
  <c r="K22" i="17"/>
  <c r="K7" i="17"/>
  <c r="K39" i="17"/>
  <c r="K40" i="17"/>
  <c r="K23" i="17"/>
  <c r="K8" i="17"/>
  <c r="K24" i="17"/>
  <c r="K9" i="17"/>
  <c r="K25" i="17"/>
  <c r="K10" i="17"/>
  <c r="K37" i="17"/>
  <c r="N10" i="15"/>
  <c r="N15" i="15" s="1"/>
  <c r="L10" i="15"/>
  <c r="L15" i="15" s="1"/>
  <c r="N9" i="15"/>
  <c r="N14" i="15" s="1"/>
  <c r="M11" i="15"/>
  <c r="M16" i="15" s="1"/>
  <c r="M10" i="15"/>
  <c r="M15" i="15" s="1"/>
  <c r="L11" i="15"/>
  <c r="L16" i="15" s="1"/>
  <c r="L9" i="15"/>
  <c r="L14" i="15" s="1"/>
  <c r="P26" i="15" a="1"/>
  <c r="T28" i="15"/>
  <c r="V26" i="15"/>
  <c r="V27" i="15"/>
  <c r="U26" i="15"/>
  <c r="V28" i="15"/>
  <c r="U27" i="15"/>
  <c r="T26" i="15"/>
  <c r="U28" i="15"/>
  <c r="T27" i="15"/>
  <c r="R27" i="15"/>
  <c r="P26" i="15"/>
  <c r="L33" i="14"/>
  <c r="M33" i="14"/>
  <c r="N33" i="14"/>
  <c r="O33" i="14"/>
  <c r="M19" i="14"/>
  <c r="N19" i="14"/>
  <c r="O19" i="14"/>
  <c r="L19" i="14"/>
  <c r="O5" i="14"/>
  <c r="L5" i="14"/>
  <c r="M5" i="14"/>
  <c r="N5" i="14"/>
  <c r="Q68" i="42" l="1" a="1"/>
  <c r="R71" i="42" s="1"/>
  <c r="O70" i="43"/>
  <c r="N72" i="43" s="1"/>
  <c r="O73" i="43" s="1"/>
  <c r="KZ6" i="55"/>
  <c r="KZ33" i="55" s="1"/>
  <c r="KZ13" i="55"/>
  <c r="KZ40" i="55" s="1"/>
  <c r="KZ14" i="55"/>
  <c r="KZ41" i="55" s="1"/>
  <c r="KZ9" i="55"/>
  <c r="KZ36" i="55" s="1"/>
  <c r="KZ7" i="55"/>
  <c r="KZ34" i="55" s="1"/>
  <c r="KZ11" i="55"/>
  <c r="KZ38" i="55" s="1"/>
  <c r="KZ8" i="55"/>
  <c r="KZ35" i="55" s="1"/>
  <c r="KZ10" i="55"/>
  <c r="KZ37" i="55" s="1"/>
  <c r="KZ12" i="55"/>
  <c r="KZ39" i="55" s="1"/>
  <c r="LM5" i="55"/>
  <c r="LR5" i="55"/>
  <c r="LO5" i="55"/>
  <c r="LP5" i="55"/>
  <c r="LN5" i="55"/>
  <c r="LQ5" i="55"/>
  <c r="LU5" i="55"/>
  <c r="LT5" i="55"/>
  <c r="LS5" i="55"/>
  <c r="AN4" i="14"/>
  <c r="AN3" i="14"/>
  <c r="AO3" i="14" s="1"/>
  <c r="AN5" i="14"/>
  <c r="G30" i="17"/>
  <c r="I30" i="17" s="1"/>
  <c r="G45" i="17"/>
  <c r="I45" i="17" s="1"/>
  <c r="G15" i="17"/>
  <c r="G14" i="17" s="1"/>
  <c r="I14" i="17" s="1"/>
  <c r="X4" i="15" a="1"/>
  <c r="Y4" i="15" s="1"/>
  <c r="G42" i="14"/>
  <c r="G43" i="14"/>
  <c r="AB4" i="15" a="1"/>
  <c r="AB5" i="15" s="1"/>
  <c r="AG4" i="15"/>
  <c r="AJ11" i="15" s="1"/>
  <c r="AJ12" i="15" s="1"/>
  <c r="AJ13" i="15" s="1"/>
  <c r="AJ18" i="15" s="1"/>
  <c r="R28" i="15"/>
  <c r="P27" i="15"/>
  <c r="R26" i="15"/>
  <c r="AB4" i="15"/>
  <c r="Q28" i="15"/>
  <c r="P28" i="15"/>
  <c r="Q27" i="15"/>
  <c r="Q26" i="15"/>
  <c r="O23" i="14"/>
  <c r="O20" i="14"/>
  <c r="O21" i="14" s="1"/>
  <c r="O22" i="14"/>
  <c r="O24" i="14"/>
  <c r="N34" i="14"/>
  <c r="N35" i="14" s="1"/>
  <c r="N38" i="14"/>
  <c r="N37" i="14"/>
  <c r="N36" i="14"/>
  <c r="N20" i="14"/>
  <c r="N21" i="14" s="1"/>
  <c r="N22" i="14"/>
  <c r="N24" i="14"/>
  <c r="N23" i="14"/>
  <c r="M37" i="14"/>
  <c r="M36" i="14"/>
  <c r="M34" i="14"/>
  <c r="M35" i="14" s="1"/>
  <c r="M38" i="14"/>
  <c r="M24" i="14"/>
  <c r="M23" i="14"/>
  <c r="M20" i="14"/>
  <c r="M21" i="14" s="1"/>
  <c r="M22" i="14"/>
  <c r="L36" i="14"/>
  <c r="L38" i="14"/>
  <c r="L34" i="14"/>
  <c r="L35" i="14" s="1"/>
  <c r="L37" i="14"/>
  <c r="L24" i="14"/>
  <c r="L20" i="14"/>
  <c r="L21" i="14" s="1"/>
  <c r="L23" i="14"/>
  <c r="L22" i="14"/>
  <c r="O34" i="14"/>
  <c r="O35" i="14" s="1"/>
  <c r="O38" i="14"/>
  <c r="O37" i="14"/>
  <c r="O36" i="14"/>
  <c r="N8" i="14"/>
  <c r="N10" i="14"/>
  <c r="N6" i="14"/>
  <c r="N7" i="14" s="1"/>
  <c r="N9" i="14"/>
  <c r="M10" i="14"/>
  <c r="M6" i="14"/>
  <c r="M7" i="14" s="1"/>
  <c r="M9" i="14"/>
  <c r="M8" i="14"/>
  <c r="L9" i="14"/>
  <c r="L10" i="14"/>
  <c r="L8" i="14"/>
  <c r="L6" i="14"/>
  <c r="L7" i="14" s="1"/>
  <c r="O8" i="14"/>
  <c r="O10" i="14"/>
  <c r="O6" i="14"/>
  <c r="O7" i="14" s="1"/>
  <c r="O9" i="14"/>
  <c r="Q73" i="42" l="1"/>
  <c r="R76" i="42"/>
  <c r="R75" i="42"/>
  <c r="Q70" i="42"/>
  <c r="Q75" i="42"/>
  <c r="Q71" i="42"/>
  <c r="Q76" i="42"/>
  <c r="R69" i="42"/>
  <c r="Q69" i="42"/>
  <c r="R72" i="42"/>
  <c r="R73" i="42"/>
  <c r="R74" i="42"/>
  <c r="Q68" i="42"/>
  <c r="R68" i="42"/>
  <c r="Q74" i="42"/>
  <c r="R70" i="42"/>
  <c r="Q72" i="42"/>
  <c r="N73" i="43"/>
  <c r="O72" i="43" s="1"/>
  <c r="Q68" i="43" s="1" a="1"/>
  <c r="Q70" i="43" s="1"/>
  <c r="AC5" i="15"/>
  <c r="LY5" i="55" a="1"/>
  <c r="LL6" i="55" a="1"/>
  <c r="AC6" i="15"/>
  <c r="G29" i="17"/>
  <c r="I29" i="17" s="1"/>
  <c r="J29" i="17" s="1"/>
  <c r="K29" i="17" s="1"/>
  <c r="AP15" i="14"/>
  <c r="AP14" i="14"/>
  <c r="AO8" i="14"/>
  <c r="AO9" i="14"/>
  <c r="AO14" i="14"/>
  <c r="AO12" i="14"/>
  <c r="AO15" i="14"/>
  <c r="AO10" i="14"/>
  <c r="AO13" i="14"/>
  <c r="AO11" i="14"/>
  <c r="AP11" i="14"/>
  <c r="AP9" i="14"/>
  <c r="AP12" i="14"/>
  <c r="AP10" i="14"/>
  <c r="AP8" i="14"/>
  <c r="AP13" i="14"/>
  <c r="AD4" i="15"/>
  <c r="AD5" i="15"/>
  <c r="AD6" i="15"/>
  <c r="AC4" i="15"/>
  <c r="AB6" i="15"/>
  <c r="G44" i="17"/>
  <c r="I44" i="17" s="1"/>
  <c r="J44" i="17" s="1"/>
  <c r="K44" i="17" s="1"/>
  <c r="Z5" i="15"/>
  <c r="X4" i="15"/>
  <c r="I15" i="17"/>
  <c r="L8" i="17" s="1"/>
  <c r="X6" i="15"/>
  <c r="Z4" i="15"/>
  <c r="Y6" i="15"/>
  <c r="Y5" i="15"/>
  <c r="G44" i="14"/>
  <c r="X5" i="15"/>
  <c r="Z6" i="15"/>
  <c r="L25" i="17"/>
  <c r="M29" i="17"/>
  <c r="L22" i="17"/>
  <c r="L23" i="17"/>
  <c r="N29" i="17"/>
  <c r="L24" i="17"/>
  <c r="L40" i="17"/>
  <c r="L37" i="17"/>
  <c r="L39" i="17"/>
  <c r="L38" i="17"/>
  <c r="N44" i="17"/>
  <c r="M44" i="17"/>
  <c r="D81" i="42" l="1" a="1"/>
  <c r="D89" i="42" s="1"/>
  <c r="G89" i="42" s="1"/>
  <c r="J89" i="42" s="1"/>
  <c r="B81" i="42" a="1"/>
  <c r="B89" i="42" s="1"/>
  <c r="Q69" i="43"/>
  <c r="R68" i="43"/>
  <c r="R72" i="43"/>
  <c r="Q74" i="43"/>
  <c r="R70" i="43"/>
  <c r="R74" i="43"/>
  <c r="R76" i="43"/>
  <c r="Q72" i="43"/>
  <c r="Q73" i="43"/>
  <c r="Q68" i="43"/>
  <c r="Q71" i="43"/>
  <c r="R73" i="43"/>
  <c r="R75" i="43"/>
  <c r="R71" i="43"/>
  <c r="R69" i="43"/>
  <c r="Q76" i="43"/>
  <c r="Q75" i="43"/>
  <c r="LL6" i="55"/>
  <c r="LL33" i="55" s="1"/>
  <c r="LL11" i="55"/>
  <c r="LL38" i="55" s="1"/>
  <c r="LL8" i="55"/>
  <c r="LL35" i="55" s="1"/>
  <c r="LL10" i="55"/>
  <c r="LL37" i="55" s="1"/>
  <c r="LL13" i="55"/>
  <c r="LL40" i="55" s="1"/>
  <c r="LL7" i="55"/>
  <c r="LL34" i="55" s="1"/>
  <c r="LL9" i="55"/>
  <c r="LL36" i="55" s="1"/>
  <c r="LL12" i="55"/>
  <c r="LL39" i="55" s="1"/>
  <c r="LL14" i="55"/>
  <c r="LL41" i="55" s="1"/>
  <c r="LY5" i="55"/>
  <c r="ME5" i="55"/>
  <c r="LZ5" i="55"/>
  <c r="MD5" i="55"/>
  <c r="MA5" i="55"/>
  <c r="MB5" i="55"/>
  <c r="MG5" i="55"/>
  <c r="MC5" i="55"/>
  <c r="MF5" i="55"/>
  <c r="X11" i="15" a="1"/>
  <c r="Y11" i="15" s="1"/>
  <c r="Z13" i="15"/>
  <c r="AP3" i="15"/>
  <c r="AP4" i="15" s="1"/>
  <c r="AP9" i="15" s="1"/>
  <c r="N14" i="17"/>
  <c r="L10" i="17"/>
  <c r="M10" i="17" s="1"/>
  <c r="J14" i="17"/>
  <c r="K14" i="17" s="1"/>
  <c r="L9" i="17"/>
  <c r="M9" i="17" s="1"/>
  <c r="L7" i="17"/>
  <c r="N7" i="17" s="1"/>
  <c r="M14" i="17"/>
  <c r="X11" i="15"/>
  <c r="AM9" i="15"/>
  <c r="AM10" i="15" s="1"/>
  <c r="AM15" i="15" s="1"/>
  <c r="N40" i="17"/>
  <c r="M40" i="17"/>
  <c r="M24" i="17"/>
  <c r="N24" i="17"/>
  <c r="M38" i="17"/>
  <c r="N38" i="17"/>
  <c r="N8" i="17"/>
  <c r="M8" i="17"/>
  <c r="N25" i="17"/>
  <c r="M25" i="17"/>
  <c r="N39" i="17"/>
  <c r="M39" i="17"/>
  <c r="M23" i="17"/>
  <c r="N23" i="17"/>
  <c r="M37" i="17"/>
  <c r="N37" i="17"/>
  <c r="N22" i="17"/>
  <c r="M22" i="17"/>
  <c r="D83" i="42" l="1"/>
  <c r="G83" i="42" s="1"/>
  <c r="J83" i="42" s="1"/>
  <c r="B83" i="42"/>
  <c r="D87" i="42"/>
  <c r="G87" i="42" s="1"/>
  <c r="I87" i="42" s="1"/>
  <c r="D81" i="42"/>
  <c r="G81" i="42" s="1"/>
  <c r="I81" i="42" s="1"/>
  <c r="D82" i="42"/>
  <c r="G82" i="42" s="1"/>
  <c r="I82" i="42" s="1"/>
  <c r="D86" i="42"/>
  <c r="G86" i="42" s="1"/>
  <c r="I86" i="42" s="1"/>
  <c r="D88" i="42"/>
  <c r="G88" i="42" s="1"/>
  <c r="I88" i="42" s="1"/>
  <c r="I89" i="42"/>
  <c r="K89" i="42" s="1"/>
  <c r="D84" i="42"/>
  <c r="G84" i="42" s="1"/>
  <c r="J84" i="42" s="1"/>
  <c r="D85" i="42"/>
  <c r="G85" i="42" s="1"/>
  <c r="J85" i="42" s="1"/>
  <c r="J87" i="42"/>
  <c r="K87" i="42" s="1"/>
  <c r="B87" i="42"/>
  <c r="B85" i="42"/>
  <c r="B81" i="42"/>
  <c r="B86" i="42"/>
  <c r="B88" i="42"/>
  <c r="B82" i="42"/>
  <c r="B84" i="42"/>
  <c r="J88" i="42"/>
  <c r="L88" i="42" s="1"/>
  <c r="D81" i="43" a="1"/>
  <c r="D84" i="43" s="1"/>
  <c r="G84" i="43" s="1"/>
  <c r="B81" i="43" a="1"/>
  <c r="B82" i="43" s="1"/>
  <c r="Y13" i="15"/>
  <c r="X13" i="15"/>
  <c r="X12" i="15"/>
  <c r="Z12" i="15"/>
  <c r="MK5" i="55" a="1"/>
  <c r="LX6" i="55" a="1"/>
  <c r="Y12" i="15"/>
  <c r="Z11" i="15"/>
  <c r="M7" i="17"/>
  <c r="N10" i="17"/>
  <c r="N9" i="17"/>
  <c r="L87" i="42" l="1"/>
  <c r="AC14" i="15"/>
  <c r="I83" i="42"/>
  <c r="K83" i="42" s="1"/>
  <c r="J82" i="42"/>
  <c r="K82" i="42" s="1"/>
  <c r="I84" i="42"/>
  <c r="L84" i="42" s="1"/>
  <c r="I85" i="42"/>
  <c r="K85" i="42" s="1"/>
  <c r="L89" i="42"/>
  <c r="J81" i="42"/>
  <c r="K81" i="42" s="1"/>
  <c r="J86" i="42"/>
  <c r="L86" i="42" s="1"/>
  <c r="B94" i="42" a="1"/>
  <c r="B97" i="42" s="1"/>
  <c r="G97" i="42" s="1"/>
  <c r="I97" i="42" s="1"/>
  <c r="K88" i="42"/>
  <c r="D89" i="43"/>
  <c r="G89" i="43" s="1"/>
  <c r="I89" i="43" s="1"/>
  <c r="D83" i="43"/>
  <c r="G83" i="43" s="1"/>
  <c r="I83" i="43" s="1"/>
  <c r="B84" i="43"/>
  <c r="D81" i="43"/>
  <c r="G81" i="43" s="1"/>
  <c r="I81" i="43" s="1"/>
  <c r="B81" i="43"/>
  <c r="D85" i="43"/>
  <c r="G85" i="43" s="1"/>
  <c r="I85" i="43" s="1"/>
  <c r="D87" i="43"/>
  <c r="G87" i="43" s="1"/>
  <c r="I87" i="43" s="1"/>
  <c r="D82" i="43"/>
  <c r="G82" i="43" s="1"/>
  <c r="I82" i="43" s="1"/>
  <c r="B83" i="43"/>
  <c r="B88" i="43"/>
  <c r="D86" i="43"/>
  <c r="G86" i="43" s="1"/>
  <c r="J86" i="43" s="1"/>
  <c r="B85" i="43"/>
  <c r="B89" i="43"/>
  <c r="D88" i="43"/>
  <c r="G88" i="43" s="1"/>
  <c r="I88" i="43" s="1"/>
  <c r="B87" i="43"/>
  <c r="B86" i="43"/>
  <c r="J84" i="43"/>
  <c r="I84" i="43"/>
  <c r="AC13" i="15" a="1"/>
  <c r="LX7" i="55"/>
  <c r="LX34" i="55" s="1"/>
  <c r="LX11" i="55"/>
  <c r="LX38" i="55" s="1"/>
  <c r="LX10" i="55"/>
  <c r="LX37" i="55" s="1"/>
  <c r="LX13" i="55"/>
  <c r="LX40" i="55" s="1"/>
  <c r="LX6" i="55"/>
  <c r="LX33" i="55" s="1"/>
  <c r="LX8" i="55"/>
  <c r="LX35" i="55" s="1"/>
  <c r="LX14" i="55"/>
  <c r="LX41" i="55" s="1"/>
  <c r="LX9" i="55"/>
  <c r="LX36" i="55" s="1"/>
  <c r="LX12" i="55"/>
  <c r="LX39" i="55" s="1"/>
  <c r="MK5" i="55"/>
  <c r="MN5" i="55"/>
  <c r="MP5" i="55"/>
  <c r="MQ5" i="55"/>
  <c r="MS5" i="55"/>
  <c r="MR5" i="55"/>
  <c r="ML5" i="55"/>
  <c r="MO5" i="55"/>
  <c r="MM5" i="55"/>
  <c r="L82" i="42" l="1"/>
  <c r="K84" i="42"/>
  <c r="J90" i="42"/>
  <c r="I90" i="42"/>
  <c r="L83" i="42"/>
  <c r="L85" i="42"/>
  <c r="L81" i="42"/>
  <c r="K86" i="42"/>
  <c r="K90" i="42" s="1"/>
  <c r="O82" i="42" s="1"/>
  <c r="B95" i="42"/>
  <c r="G95" i="42" s="1"/>
  <c r="I95" i="42" s="1"/>
  <c r="B99" i="42"/>
  <c r="G99" i="42" s="1"/>
  <c r="I99" i="42" s="1"/>
  <c r="B94" i="42"/>
  <c r="G94" i="42" s="1"/>
  <c r="J94" i="42" s="1"/>
  <c r="B96" i="42"/>
  <c r="G96" i="42" s="1"/>
  <c r="I96" i="42" s="1"/>
  <c r="B101" i="42"/>
  <c r="G101" i="42" s="1"/>
  <c r="J101" i="42" s="1"/>
  <c r="B102" i="42"/>
  <c r="G102" i="42" s="1"/>
  <c r="I102" i="42" s="1"/>
  <c r="J97" i="42"/>
  <c r="L97" i="42" s="1"/>
  <c r="B98" i="42"/>
  <c r="G98" i="42" s="1"/>
  <c r="J98" i="42" s="1"/>
  <c r="B100" i="42"/>
  <c r="G100" i="42" s="1"/>
  <c r="J89" i="43"/>
  <c r="K89" i="43" s="1"/>
  <c r="J85" i="43"/>
  <c r="L85" i="43" s="1"/>
  <c r="J83" i="43"/>
  <c r="L83" i="43" s="1"/>
  <c r="J82" i="43"/>
  <c r="L82" i="43" s="1"/>
  <c r="J81" i="43"/>
  <c r="K81" i="43" s="1"/>
  <c r="I86" i="43"/>
  <c r="L86" i="43" s="1"/>
  <c r="B94" i="43" a="1"/>
  <c r="B94" i="43" s="1"/>
  <c r="G94" i="43" s="1"/>
  <c r="J87" i="43"/>
  <c r="L87" i="43" s="1"/>
  <c r="J88" i="43"/>
  <c r="L88" i="43" s="1"/>
  <c r="L84" i="43"/>
  <c r="K84" i="43"/>
  <c r="AC13" i="15"/>
  <c r="AC12" i="15"/>
  <c r="AC11" i="15" a="1"/>
  <c r="AC11" i="15" s="1"/>
  <c r="MJ6" i="55" a="1"/>
  <c r="N17" i="7"/>
  <c r="O17" i="7"/>
  <c r="P17" i="7"/>
  <c r="O24" i="7"/>
  <c r="P24" i="7"/>
  <c r="P27" i="7"/>
  <c r="A15" i="13"/>
  <c r="A9" i="13"/>
  <c r="F5" i="13"/>
  <c r="A3" i="13"/>
  <c r="C25" i="12"/>
  <c r="B25" i="12"/>
  <c r="A25" i="12"/>
  <c r="A24" i="12"/>
  <c r="G23" i="12"/>
  <c r="F23" i="12"/>
  <c r="E23" i="12"/>
  <c r="C23" i="12"/>
  <c r="A23" i="12"/>
  <c r="G22" i="12"/>
  <c r="F22" i="12"/>
  <c r="E22" i="12"/>
  <c r="C22" i="12"/>
  <c r="B22" i="12"/>
  <c r="A22" i="12"/>
  <c r="G21" i="12"/>
  <c r="F21" i="12"/>
  <c r="E21" i="12"/>
  <c r="B21" i="12"/>
  <c r="A21" i="12"/>
  <c r="G20" i="12"/>
  <c r="F20" i="12"/>
  <c r="E20" i="12"/>
  <c r="C20" i="12"/>
  <c r="B20" i="12"/>
  <c r="A20" i="12"/>
  <c r="G19" i="12"/>
  <c r="F19" i="12"/>
  <c r="E19" i="12"/>
  <c r="C19" i="12"/>
  <c r="A19" i="12"/>
  <c r="G18" i="12"/>
  <c r="F18" i="12"/>
  <c r="E18" i="12"/>
  <c r="C18" i="12"/>
  <c r="A18" i="12"/>
  <c r="G17" i="12"/>
  <c r="F17" i="12"/>
  <c r="E17" i="12"/>
  <c r="C17" i="12"/>
  <c r="B17" i="12"/>
  <c r="A17" i="12"/>
  <c r="G16" i="12"/>
  <c r="F16" i="12"/>
  <c r="E16" i="12"/>
  <c r="B16" i="12"/>
  <c r="A16" i="12"/>
  <c r="G15" i="12"/>
  <c r="F15" i="12"/>
  <c r="E15" i="12"/>
  <c r="C15" i="12"/>
  <c r="A15" i="12"/>
  <c r="G14" i="12"/>
  <c r="F14" i="12"/>
  <c r="E14" i="12"/>
  <c r="B14" i="12"/>
  <c r="A14" i="12"/>
  <c r="G13" i="12"/>
  <c r="F13" i="12"/>
  <c r="E13" i="12"/>
  <c r="C13" i="12"/>
  <c r="A13" i="12"/>
  <c r="G12" i="12"/>
  <c r="F12" i="12"/>
  <c r="E12" i="12"/>
  <c r="C12" i="12"/>
  <c r="B12" i="12"/>
  <c r="A12" i="12"/>
  <c r="G11" i="12"/>
  <c r="F11" i="12"/>
  <c r="E11" i="12"/>
  <c r="C11" i="12"/>
  <c r="A11" i="12"/>
  <c r="G10" i="12"/>
  <c r="F10" i="12"/>
  <c r="E10" i="12"/>
  <c r="C10" i="12"/>
  <c r="B10" i="12"/>
  <c r="A10" i="12"/>
  <c r="G9" i="12"/>
  <c r="F9" i="12"/>
  <c r="E9" i="12"/>
  <c r="B9" i="12"/>
  <c r="A9" i="12"/>
  <c r="G8" i="12"/>
  <c r="F8" i="12"/>
  <c r="E8" i="12"/>
  <c r="C8" i="12"/>
  <c r="A8" i="12"/>
  <c r="G7" i="12"/>
  <c r="F7" i="12"/>
  <c r="E7" i="12"/>
  <c r="A7" i="12"/>
  <c r="G6" i="12"/>
  <c r="F6" i="12"/>
  <c r="E6" i="12"/>
  <c r="C6" i="12"/>
  <c r="B6" i="12"/>
  <c r="A6" i="12"/>
  <c r="A15" i="11"/>
  <c r="A9" i="11"/>
  <c r="I5" i="11"/>
  <c r="J5" i="11" s="1"/>
  <c r="K5" i="11" s="1"/>
  <c r="F5" i="11"/>
  <c r="A3" i="11"/>
  <c r="F5" i="9"/>
  <c r="A15" i="9"/>
  <c r="A9" i="9"/>
  <c r="A3" i="9"/>
  <c r="G28" i="7"/>
  <c r="P28" i="7" s="1"/>
  <c r="F28" i="7"/>
  <c r="O28" i="7" s="1"/>
  <c r="E28" i="7"/>
  <c r="N28" i="7" s="1"/>
  <c r="C28" i="7"/>
  <c r="B28" i="7"/>
  <c r="O27" i="7" s="1"/>
  <c r="A28" i="7"/>
  <c r="N27" i="7" s="1"/>
  <c r="A27" i="7"/>
  <c r="O43" i="7"/>
  <c r="P43" i="7" s="1"/>
  <c r="P37" i="7"/>
  <c r="O37" i="7"/>
  <c r="N37" i="7"/>
  <c r="N27" i="5"/>
  <c r="G28" i="5"/>
  <c r="P28" i="5" s="1"/>
  <c r="F28" i="5"/>
  <c r="O28" i="5" s="1"/>
  <c r="E28" i="5"/>
  <c r="N28" i="5" s="1"/>
  <c r="B28" i="5"/>
  <c r="O27" i="5" s="1"/>
  <c r="C28" i="5"/>
  <c r="P27" i="5" s="1"/>
  <c r="A28" i="5"/>
  <c r="A27" i="5"/>
  <c r="O37" i="5"/>
  <c r="P37" i="5"/>
  <c r="N37" i="5"/>
  <c r="O17" i="5"/>
  <c r="P17" i="5"/>
  <c r="N17" i="5"/>
  <c r="O43" i="5"/>
  <c r="O24" i="5"/>
  <c r="P24" i="5" s="1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E12" i="6"/>
  <c r="F12" i="6"/>
  <c r="G12" i="6"/>
  <c r="E13" i="6"/>
  <c r="F13" i="6"/>
  <c r="G13" i="6"/>
  <c r="E14" i="6"/>
  <c r="F14" i="6"/>
  <c r="G14" i="6"/>
  <c r="E15" i="6"/>
  <c r="F15" i="6"/>
  <c r="G15" i="6"/>
  <c r="E16" i="6"/>
  <c r="F16" i="6"/>
  <c r="G16" i="6"/>
  <c r="E17" i="6"/>
  <c r="F17" i="6"/>
  <c r="G17" i="6"/>
  <c r="E18" i="6"/>
  <c r="F18" i="6"/>
  <c r="G18" i="6"/>
  <c r="E19" i="6"/>
  <c r="F19" i="6"/>
  <c r="G19" i="6"/>
  <c r="E20" i="6"/>
  <c r="F20" i="6"/>
  <c r="G20" i="6"/>
  <c r="E21" i="6"/>
  <c r="F21" i="6"/>
  <c r="G21" i="6"/>
  <c r="E22" i="6"/>
  <c r="F22" i="6"/>
  <c r="G22" i="6"/>
  <c r="E23" i="6"/>
  <c r="F23" i="6"/>
  <c r="G23" i="6"/>
  <c r="F6" i="6"/>
  <c r="G6" i="6"/>
  <c r="G28" i="6" s="1"/>
  <c r="E6" i="6"/>
  <c r="A7" i="6"/>
  <c r="B7" i="6"/>
  <c r="C7" i="6"/>
  <c r="A8" i="6"/>
  <c r="B8" i="6"/>
  <c r="C8" i="6"/>
  <c r="A9" i="6"/>
  <c r="B9" i="6"/>
  <c r="C9" i="6"/>
  <c r="A10" i="6"/>
  <c r="B10" i="6"/>
  <c r="C10" i="6"/>
  <c r="A11" i="6"/>
  <c r="B11" i="6"/>
  <c r="C11" i="6"/>
  <c r="A12" i="6"/>
  <c r="B12" i="6"/>
  <c r="C12" i="6"/>
  <c r="A13" i="6"/>
  <c r="B13" i="6"/>
  <c r="C13" i="6"/>
  <c r="A14" i="6"/>
  <c r="B14" i="6"/>
  <c r="C14" i="6"/>
  <c r="A15" i="6"/>
  <c r="B15" i="6"/>
  <c r="C15" i="6"/>
  <c r="A16" i="6"/>
  <c r="B16" i="6"/>
  <c r="C16" i="6"/>
  <c r="A17" i="6"/>
  <c r="B17" i="6"/>
  <c r="C17" i="6"/>
  <c r="A18" i="6"/>
  <c r="B18" i="6"/>
  <c r="C18" i="6"/>
  <c r="A19" i="6"/>
  <c r="B19" i="6"/>
  <c r="C19" i="6"/>
  <c r="A20" i="6"/>
  <c r="B20" i="6"/>
  <c r="C20" i="6"/>
  <c r="A21" i="6"/>
  <c r="B21" i="6"/>
  <c r="C21" i="6"/>
  <c r="A22" i="6"/>
  <c r="B22" i="6"/>
  <c r="C22" i="6"/>
  <c r="A23" i="6"/>
  <c r="B23" i="6"/>
  <c r="C23" i="6"/>
  <c r="A24" i="6"/>
  <c r="B24" i="6"/>
  <c r="C24" i="6"/>
  <c r="A25" i="6"/>
  <c r="B25" i="6"/>
  <c r="C25" i="6"/>
  <c r="B6" i="6"/>
  <c r="C6" i="6"/>
  <c r="C28" i="6" s="1"/>
  <c r="A6" i="6"/>
  <c r="G27" i="7"/>
  <c r="F27" i="7"/>
  <c r="E27" i="7"/>
  <c r="K7" i="7"/>
  <c r="I5" i="9" s="1"/>
  <c r="J5" i="9" s="1"/>
  <c r="K5" i="9" s="1"/>
  <c r="K4" i="7" a="1"/>
  <c r="K5" i="7" s="1"/>
  <c r="L90" i="42" l="1"/>
  <c r="O81" i="42" s="1"/>
  <c r="B6" i="38"/>
  <c r="B5" i="38"/>
  <c r="C5" i="38"/>
  <c r="B7" i="38"/>
  <c r="C6" i="38"/>
  <c r="A6" i="38"/>
  <c r="A7" i="38"/>
  <c r="J95" i="42"/>
  <c r="K95" i="42" s="1"/>
  <c r="K83" i="43"/>
  <c r="J99" i="42"/>
  <c r="K99" i="42" s="1"/>
  <c r="K85" i="43"/>
  <c r="I94" i="42"/>
  <c r="K94" i="42" s="1"/>
  <c r="K97" i="42"/>
  <c r="I98" i="42"/>
  <c r="K98" i="42" s="1"/>
  <c r="J96" i="42"/>
  <c r="K96" i="42" s="1"/>
  <c r="I101" i="42"/>
  <c r="J102" i="42"/>
  <c r="L102" i="42" s="1"/>
  <c r="J100" i="42"/>
  <c r="I100" i="42"/>
  <c r="L89" i="43"/>
  <c r="O83" i="42"/>
  <c r="N85" i="42" s="1"/>
  <c r="O86" i="42" s="1"/>
  <c r="L95" i="42"/>
  <c r="L81" i="43"/>
  <c r="K86" i="43"/>
  <c r="K82" i="43"/>
  <c r="I90" i="43"/>
  <c r="B100" i="43"/>
  <c r="G100" i="43" s="1"/>
  <c r="I100" i="43" s="1"/>
  <c r="B99" i="43"/>
  <c r="G99" i="43" s="1"/>
  <c r="I99" i="43" s="1"/>
  <c r="B95" i="43"/>
  <c r="G95" i="43" s="1"/>
  <c r="I95" i="43" s="1"/>
  <c r="B97" i="43"/>
  <c r="G97" i="43" s="1"/>
  <c r="I97" i="43" s="1"/>
  <c r="B96" i="43"/>
  <c r="G96" i="43" s="1"/>
  <c r="J96" i="43" s="1"/>
  <c r="J90" i="43"/>
  <c r="K87" i="43"/>
  <c r="B102" i="43"/>
  <c r="G102" i="43" s="1"/>
  <c r="J102" i="43" s="1"/>
  <c r="B101" i="43"/>
  <c r="G101" i="43" s="1"/>
  <c r="J101" i="43" s="1"/>
  <c r="K88" i="43"/>
  <c r="B98" i="43"/>
  <c r="G98" i="43" s="1"/>
  <c r="I98" i="43" s="1"/>
  <c r="I94" i="43"/>
  <c r="J94" i="43"/>
  <c r="J99" i="43"/>
  <c r="B27" i="12"/>
  <c r="G27" i="12"/>
  <c r="N20" i="7"/>
  <c r="K4" i="7"/>
  <c r="K6" i="7"/>
  <c r="F6" i="38"/>
  <c r="S18" i="7"/>
  <c r="I5" i="13"/>
  <c r="MJ10" i="55"/>
  <c r="MJ37" i="55" s="1"/>
  <c r="MJ9" i="55"/>
  <c r="MJ36" i="55" s="1"/>
  <c r="MJ11" i="55"/>
  <c r="MJ38" i="55" s="1"/>
  <c r="MJ6" i="55"/>
  <c r="MJ33" i="55" s="1"/>
  <c r="MJ13" i="55"/>
  <c r="MJ40" i="55" s="1"/>
  <c r="MJ12" i="55"/>
  <c r="MJ39" i="55" s="1"/>
  <c r="MJ14" i="55"/>
  <c r="MJ41" i="55" s="1"/>
  <c r="MJ7" i="55"/>
  <c r="MJ34" i="55" s="1"/>
  <c r="MJ8" i="55"/>
  <c r="MJ35" i="55" s="1"/>
  <c r="C27" i="12"/>
  <c r="J7" i="12"/>
  <c r="A28" i="6"/>
  <c r="F28" i="6"/>
  <c r="K7" i="12"/>
  <c r="J5" i="13"/>
  <c r="K5" i="13" s="1"/>
  <c r="Q6" i="13"/>
  <c r="C27" i="6"/>
  <c r="E28" i="6"/>
  <c r="A28" i="12"/>
  <c r="F28" i="12"/>
  <c r="C7" i="38"/>
  <c r="A5" i="38"/>
  <c r="C13" i="38"/>
  <c r="B12" i="38"/>
  <c r="A11" i="38"/>
  <c r="E6" i="38" s="1"/>
  <c r="B13" i="38"/>
  <c r="A12" i="38"/>
  <c r="A13" i="38"/>
  <c r="C11" i="38"/>
  <c r="C12" i="38"/>
  <c r="B11" i="38"/>
  <c r="E27" i="12"/>
  <c r="B28" i="12"/>
  <c r="G28" i="12"/>
  <c r="J16" i="12"/>
  <c r="J19" i="12" s="1"/>
  <c r="A27" i="12"/>
  <c r="F27" i="12"/>
  <c r="C28" i="12"/>
  <c r="E28" i="12"/>
  <c r="J16" i="6"/>
  <c r="J19" i="6" s="1"/>
  <c r="F27" i="6"/>
  <c r="B28" i="6"/>
  <c r="E27" i="6"/>
  <c r="K7" i="6"/>
  <c r="B27" i="6"/>
  <c r="J7" i="6"/>
  <c r="G27" i="6"/>
  <c r="P43" i="5"/>
  <c r="A27" i="6"/>
  <c r="B27" i="7"/>
  <c r="J7" i="7"/>
  <c r="C27" i="7"/>
  <c r="J16" i="7"/>
  <c r="A13" i="9"/>
  <c r="C11" i="9"/>
  <c r="C12" i="9"/>
  <c r="B11" i="9"/>
  <c r="A12" i="9"/>
  <c r="C13" i="9"/>
  <c r="B12" i="9"/>
  <c r="A11" i="9"/>
  <c r="B13" i="9"/>
  <c r="C7" i="9"/>
  <c r="B6" i="9"/>
  <c r="B7" i="9"/>
  <c r="A6" i="9"/>
  <c r="C6" i="9"/>
  <c r="B5" i="9"/>
  <c r="A7" i="9"/>
  <c r="C5" i="9"/>
  <c r="J16" i="5"/>
  <c r="N21" i="5" s="1"/>
  <c r="K7" i="5"/>
  <c r="J7" i="5"/>
  <c r="N19" i="5" s="1"/>
  <c r="B27" i="5"/>
  <c r="C27" i="5"/>
  <c r="E27" i="5"/>
  <c r="K4" i="5" s="1" a="1"/>
  <c r="K4" i="5" s="1"/>
  <c r="F27" i="5"/>
  <c r="G27" i="5"/>
  <c r="N7" i="4"/>
  <c r="O7" i="4"/>
  <c r="P7" i="4"/>
  <c r="Q7" i="4"/>
  <c r="R7" i="4"/>
  <c r="N8" i="4"/>
  <c r="O8" i="4"/>
  <c r="P8" i="4"/>
  <c r="Q8" i="4"/>
  <c r="R8" i="4"/>
  <c r="N9" i="4"/>
  <c r="O9" i="4"/>
  <c r="O32" i="4" s="1"/>
  <c r="P9" i="4"/>
  <c r="Q9" i="4"/>
  <c r="R9" i="4"/>
  <c r="N10" i="4"/>
  <c r="O10" i="4"/>
  <c r="P10" i="4"/>
  <c r="Q10" i="4"/>
  <c r="R10" i="4"/>
  <c r="N11" i="4"/>
  <c r="O11" i="4"/>
  <c r="P11" i="4"/>
  <c r="Q11" i="4"/>
  <c r="R11" i="4"/>
  <c r="N12" i="4"/>
  <c r="O12" i="4"/>
  <c r="P12" i="4"/>
  <c r="Q12" i="4"/>
  <c r="R12" i="4"/>
  <c r="N13" i="4"/>
  <c r="O13" i="4"/>
  <c r="P13" i="4"/>
  <c r="Q13" i="4"/>
  <c r="R13" i="4"/>
  <c r="N14" i="4"/>
  <c r="O14" i="4"/>
  <c r="P14" i="4"/>
  <c r="Q14" i="4"/>
  <c r="R14" i="4"/>
  <c r="N15" i="4"/>
  <c r="O15" i="4"/>
  <c r="P15" i="4"/>
  <c r="Q15" i="4"/>
  <c r="R15" i="4"/>
  <c r="N16" i="4"/>
  <c r="O16" i="4"/>
  <c r="P16" i="4"/>
  <c r="Q16" i="4"/>
  <c r="R16" i="4"/>
  <c r="N17" i="4"/>
  <c r="O17" i="4"/>
  <c r="P17" i="4"/>
  <c r="Q17" i="4"/>
  <c r="R17" i="4"/>
  <c r="N18" i="4"/>
  <c r="O18" i="4"/>
  <c r="P18" i="4"/>
  <c r="Q18" i="4"/>
  <c r="R18" i="4"/>
  <c r="N19" i="4"/>
  <c r="O19" i="4"/>
  <c r="P19" i="4"/>
  <c r="Q19" i="4"/>
  <c r="R19" i="4"/>
  <c r="N20" i="4"/>
  <c r="O20" i="4"/>
  <c r="P20" i="4"/>
  <c r="Q20" i="4"/>
  <c r="R20" i="4"/>
  <c r="N21" i="4"/>
  <c r="O21" i="4"/>
  <c r="P21" i="4"/>
  <c r="Q21" i="4"/>
  <c r="R21" i="4"/>
  <c r="N22" i="4"/>
  <c r="O22" i="4"/>
  <c r="P22" i="4"/>
  <c r="Q22" i="4"/>
  <c r="R22" i="4"/>
  <c r="N23" i="4"/>
  <c r="O23" i="4"/>
  <c r="P23" i="4"/>
  <c r="Q23" i="4"/>
  <c r="R23" i="4"/>
  <c r="N24" i="4"/>
  <c r="O24" i="4"/>
  <c r="P24" i="4"/>
  <c r="Q24" i="4"/>
  <c r="R24" i="4"/>
  <c r="N25" i="4"/>
  <c r="O25" i="4"/>
  <c r="P25" i="4"/>
  <c r="Q25" i="4"/>
  <c r="R25" i="4"/>
  <c r="N26" i="4"/>
  <c r="O26" i="4"/>
  <c r="P26" i="4"/>
  <c r="Q26" i="4"/>
  <c r="R26" i="4"/>
  <c r="N27" i="4"/>
  <c r="O27" i="4"/>
  <c r="P27" i="4"/>
  <c r="Q27" i="4"/>
  <c r="R27" i="4"/>
  <c r="N28" i="4"/>
  <c r="O28" i="4"/>
  <c r="P28" i="4"/>
  <c r="Q28" i="4"/>
  <c r="R28" i="4"/>
  <c r="N29" i="4"/>
  <c r="O29" i="4"/>
  <c r="P29" i="4"/>
  <c r="Q29" i="4"/>
  <c r="R29" i="4"/>
  <c r="N30" i="4"/>
  <c r="O30" i="4"/>
  <c r="P30" i="4"/>
  <c r="Q30" i="4"/>
  <c r="R30" i="4"/>
  <c r="O6" i="4"/>
  <c r="P6" i="4"/>
  <c r="Q6" i="4"/>
  <c r="R6" i="4"/>
  <c r="R33" i="4" s="1"/>
  <c r="N6" i="4"/>
  <c r="A7" i="4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G29" i="4"/>
  <c r="AH29" i="4" s="1"/>
  <c r="AI29" i="4" s="1"/>
  <c r="AJ29" i="4" s="1"/>
  <c r="AK29" i="4" s="1"/>
  <c r="AH13" i="4"/>
  <c r="AI13" i="4" s="1"/>
  <c r="AK6" i="4"/>
  <c r="AJ6" i="4"/>
  <c r="AJ39" i="4" s="1"/>
  <c r="AI6" i="4"/>
  <c r="AI39" i="4" s="1"/>
  <c r="AH6" i="4"/>
  <c r="AH39" i="4" s="1"/>
  <c r="AG6" i="4"/>
  <c r="Y44" i="3"/>
  <c r="Y61" i="3" s="1"/>
  <c r="I19" i="3"/>
  <c r="I22" i="3" s="1"/>
  <c r="I18" i="3"/>
  <c r="I23" i="3" s="1"/>
  <c r="V27" i="3"/>
  <c r="W27" i="3" s="1"/>
  <c r="X27" i="3" s="1"/>
  <c r="Y27" i="3" s="1"/>
  <c r="U27" i="3"/>
  <c r="V4" i="3"/>
  <c r="V44" i="3" s="1"/>
  <c r="V61" i="3" s="1"/>
  <c r="W4" i="3"/>
  <c r="W44" i="3" s="1"/>
  <c r="W61" i="3" s="1"/>
  <c r="X4" i="3"/>
  <c r="X44" i="3" s="1"/>
  <c r="X61" i="3" s="1"/>
  <c r="Y4" i="3"/>
  <c r="Y21" i="3" s="1"/>
  <c r="Y36" i="3" s="1"/>
  <c r="U4" i="3"/>
  <c r="U44" i="3" s="1"/>
  <c r="U61" i="3" s="1"/>
  <c r="V11" i="3"/>
  <c r="W11" i="3" s="1"/>
  <c r="X11" i="3" s="1"/>
  <c r="Y11" i="3" s="1"/>
  <c r="C30" i="3"/>
  <c r="D30" i="3"/>
  <c r="E30" i="3"/>
  <c r="F30" i="3"/>
  <c r="C31" i="3"/>
  <c r="D31" i="3"/>
  <c r="E31" i="3"/>
  <c r="F31" i="3"/>
  <c r="B31" i="3"/>
  <c r="B30" i="3"/>
  <c r="A6" i="3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5" i="3"/>
  <c r="L98" i="42" l="1"/>
  <c r="L99" i="42"/>
  <c r="L94" i="42"/>
  <c r="N86" i="42"/>
  <c r="O85" i="42" s="1"/>
  <c r="Q81" i="42" s="1" a="1"/>
  <c r="R86" i="42" s="1"/>
  <c r="J103" i="42"/>
  <c r="I103" i="42"/>
  <c r="L101" i="42"/>
  <c r="K101" i="42"/>
  <c r="L96" i="42"/>
  <c r="K102" i="42"/>
  <c r="L90" i="43"/>
  <c r="O81" i="43" s="1"/>
  <c r="K100" i="42"/>
  <c r="L100" i="42"/>
  <c r="I101" i="43"/>
  <c r="L101" i="43" s="1"/>
  <c r="I96" i="43"/>
  <c r="L96" i="43" s="1"/>
  <c r="J100" i="43"/>
  <c r="L100" i="43" s="1"/>
  <c r="J95" i="43"/>
  <c r="L95" i="43" s="1"/>
  <c r="J97" i="43"/>
  <c r="L97" i="43" s="1"/>
  <c r="I102" i="43"/>
  <c r="L102" i="43" s="1"/>
  <c r="K90" i="43"/>
  <c r="O82" i="43" s="1"/>
  <c r="K99" i="43"/>
  <c r="J98" i="43"/>
  <c r="K98" i="43" s="1"/>
  <c r="L99" i="43"/>
  <c r="L94" i="43"/>
  <c r="K94" i="43"/>
  <c r="U25" i="3"/>
  <c r="V25" i="3" s="1"/>
  <c r="W25" i="3" s="1"/>
  <c r="X25" i="3" s="1"/>
  <c r="Y25" i="3" s="1"/>
  <c r="I25" i="3"/>
  <c r="U28" i="3" s="1"/>
  <c r="V28" i="3" s="1"/>
  <c r="W28" i="3" s="1"/>
  <c r="X28" i="3" s="1"/>
  <c r="Y28" i="3" s="1"/>
  <c r="X21" i="3"/>
  <c r="X36" i="3" s="1"/>
  <c r="J15" i="7"/>
  <c r="J20" i="7" s="1"/>
  <c r="F5" i="38"/>
  <c r="S17" i="7"/>
  <c r="I4" i="11"/>
  <c r="I4" i="13"/>
  <c r="I4" i="9"/>
  <c r="N19" i="7"/>
  <c r="N40" i="7"/>
  <c r="O20" i="7"/>
  <c r="U24" i="3"/>
  <c r="W21" i="3"/>
  <c r="W36" i="3" s="1"/>
  <c r="U21" i="3"/>
  <c r="U36" i="3" s="1"/>
  <c r="P33" i="4"/>
  <c r="J4" i="5" a="1"/>
  <c r="J5" i="5" s="1"/>
  <c r="A17" i="38" a="1"/>
  <c r="A19" i="38" s="1"/>
  <c r="V21" i="3"/>
  <c r="V36" i="3" s="1"/>
  <c r="U8" i="3"/>
  <c r="U23" i="3"/>
  <c r="V23" i="3" s="1"/>
  <c r="W23" i="3" s="1"/>
  <c r="J19" i="7"/>
  <c r="N21" i="7"/>
  <c r="J4" i="6" a="1"/>
  <c r="J6" i="6" s="1"/>
  <c r="N39" i="5"/>
  <c r="N29" i="5"/>
  <c r="N30" i="5" s="1"/>
  <c r="N45" i="5" s="1"/>
  <c r="O19" i="5"/>
  <c r="J15" i="5"/>
  <c r="J20" i="5" s="1"/>
  <c r="N20" i="5"/>
  <c r="O21" i="5"/>
  <c r="N41" i="5"/>
  <c r="N22" i="5"/>
  <c r="O22" i="5" s="1"/>
  <c r="P22" i="5" s="1"/>
  <c r="C17" i="38"/>
  <c r="E5" i="38"/>
  <c r="F8" i="38"/>
  <c r="J4" i="12" a="1"/>
  <c r="J6" i="12" s="1"/>
  <c r="J15" i="12"/>
  <c r="K4" i="6" a="1"/>
  <c r="K6" i="6" s="1"/>
  <c r="J15" i="6"/>
  <c r="A11" i="13"/>
  <c r="P6" i="13" s="1"/>
  <c r="B7" i="13"/>
  <c r="A13" i="13"/>
  <c r="B12" i="13"/>
  <c r="A5" i="13"/>
  <c r="C6" i="13"/>
  <c r="C11" i="13"/>
  <c r="B5" i="13"/>
  <c r="L5" i="9"/>
  <c r="M5" i="9" s="1"/>
  <c r="N5" i="9" s="1"/>
  <c r="B11" i="13"/>
  <c r="A12" i="13"/>
  <c r="C13" i="13"/>
  <c r="B6" i="13"/>
  <c r="C5" i="13"/>
  <c r="C12" i="13"/>
  <c r="B13" i="13"/>
  <c r="A6" i="13"/>
  <c r="C7" i="13"/>
  <c r="A7" i="13"/>
  <c r="Q11" i="7" a="1"/>
  <c r="Q11" i="7" s="1"/>
  <c r="A17" i="9" s="1"/>
  <c r="A5" i="9"/>
  <c r="K4" i="12" a="1"/>
  <c r="Q11" i="12" a="1"/>
  <c r="Q11" i="6" a="1"/>
  <c r="Q12" i="6" s="1"/>
  <c r="J4" i="5"/>
  <c r="L4" i="5" s="1"/>
  <c r="L6" i="6"/>
  <c r="J4" i="7" a="1"/>
  <c r="J4" i="7" s="1"/>
  <c r="L4" i="7" s="1"/>
  <c r="S13" i="7"/>
  <c r="C19" i="9" s="1"/>
  <c r="Q12" i="7"/>
  <c r="A18" i="9" s="1"/>
  <c r="S12" i="7"/>
  <c r="C18" i="9" s="1"/>
  <c r="K6" i="5"/>
  <c r="L6" i="5" s="1"/>
  <c r="K5" i="5"/>
  <c r="L5" i="5" s="1"/>
  <c r="J19" i="5"/>
  <c r="A12" i="11"/>
  <c r="B13" i="11"/>
  <c r="A11" i="11"/>
  <c r="B12" i="11"/>
  <c r="C13" i="11"/>
  <c r="B11" i="11"/>
  <c r="C12" i="11"/>
  <c r="C11" i="11"/>
  <c r="A13" i="11"/>
  <c r="A6" i="11"/>
  <c r="B7" i="11"/>
  <c r="A5" i="11"/>
  <c r="B6" i="11"/>
  <c r="C7" i="11"/>
  <c r="B5" i="11"/>
  <c r="C6" i="11"/>
  <c r="C5" i="11"/>
  <c r="A7" i="11"/>
  <c r="J6" i="5"/>
  <c r="P32" i="4"/>
  <c r="U21" i="4"/>
  <c r="U24" i="4" s="1"/>
  <c r="AG27" i="4" s="1"/>
  <c r="AH27" i="4" s="1"/>
  <c r="AI27" i="4" s="1"/>
  <c r="AJ27" i="4" s="1"/>
  <c r="AK27" i="4" s="1"/>
  <c r="O33" i="4"/>
  <c r="Q32" i="4"/>
  <c r="Q33" i="4"/>
  <c r="N33" i="4"/>
  <c r="R32" i="4"/>
  <c r="N32" i="4"/>
  <c r="U20" i="4"/>
  <c r="AG10" i="4" s="1"/>
  <c r="AG26" i="4"/>
  <c r="AH26" i="4" s="1"/>
  <c r="AI26" i="4" s="1"/>
  <c r="AJ13" i="4"/>
  <c r="AG39" i="4"/>
  <c r="AG23" i="4"/>
  <c r="AK39" i="4"/>
  <c r="AK23" i="4"/>
  <c r="AJ23" i="4"/>
  <c r="AH23" i="4"/>
  <c r="AI23" i="4"/>
  <c r="U26" i="3"/>
  <c r="V26" i="3" s="1"/>
  <c r="W26" i="3" s="1"/>
  <c r="X26" i="3" s="1"/>
  <c r="Y26" i="3" s="1"/>
  <c r="J4" i="3" a="1"/>
  <c r="K4" i="3" s="1"/>
  <c r="J5" i="6" l="1"/>
  <c r="J5" i="12"/>
  <c r="J4" i="12"/>
  <c r="L4" i="12" s="1"/>
  <c r="J4" i="6"/>
  <c r="L103" i="42"/>
  <c r="O94" i="42" s="1"/>
  <c r="K103" i="42"/>
  <c r="O95" i="42" s="1"/>
  <c r="K96" i="43"/>
  <c r="O83" i="43"/>
  <c r="N85" i="43" s="1"/>
  <c r="O86" i="43" s="1"/>
  <c r="K101" i="43"/>
  <c r="K97" i="43"/>
  <c r="K100" i="43"/>
  <c r="K95" i="43"/>
  <c r="J103" i="43"/>
  <c r="K102" i="43"/>
  <c r="I103" i="43"/>
  <c r="L98" i="43"/>
  <c r="L103" i="43" s="1"/>
  <c r="Q81" i="42"/>
  <c r="Q83" i="42"/>
  <c r="R81" i="42"/>
  <c r="Q89" i="42"/>
  <c r="R83" i="42"/>
  <c r="Q86" i="42"/>
  <c r="Q82" i="42"/>
  <c r="R89" i="42"/>
  <c r="Q85" i="42"/>
  <c r="R82" i="42"/>
  <c r="R87" i="42"/>
  <c r="R85" i="42"/>
  <c r="Q87" i="42"/>
  <c r="Q84" i="42"/>
  <c r="R84" i="42"/>
  <c r="Q88" i="42"/>
  <c r="R88" i="42"/>
  <c r="S11" i="7"/>
  <c r="C17" i="9" s="1"/>
  <c r="R13" i="7"/>
  <c r="B19" i="9" s="1"/>
  <c r="Q13" i="7"/>
  <c r="A19" i="9" s="1"/>
  <c r="R12" i="7"/>
  <c r="B18" i="9" s="1"/>
  <c r="B17" i="38"/>
  <c r="B18" i="38"/>
  <c r="C18" i="38"/>
  <c r="C19" i="38"/>
  <c r="J22" i="7"/>
  <c r="N25" i="7" s="1"/>
  <c r="N23" i="7"/>
  <c r="O23" i="7" s="1"/>
  <c r="P23" i="7" s="1"/>
  <c r="Q13" i="6"/>
  <c r="R12" i="6"/>
  <c r="P5" i="13"/>
  <c r="N22" i="7"/>
  <c r="O22" i="7" s="1"/>
  <c r="P22" i="7" s="1"/>
  <c r="O21" i="7"/>
  <c r="N41" i="7"/>
  <c r="P20" i="7"/>
  <c r="P40" i="7" s="1"/>
  <c r="O40" i="7"/>
  <c r="J4" i="13"/>
  <c r="K4" i="13" s="1"/>
  <c r="Q5" i="13"/>
  <c r="I6" i="13"/>
  <c r="J6" i="13" s="1"/>
  <c r="S13" i="6"/>
  <c r="A18" i="38"/>
  <c r="I6" i="11"/>
  <c r="J6" i="11" s="1"/>
  <c r="J4" i="11"/>
  <c r="K4" i="11" s="1"/>
  <c r="R11" i="6"/>
  <c r="S12" i="6"/>
  <c r="O19" i="7"/>
  <c r="N29" i="7"/>
  <c r="N30" i="7" s="1"/>
  <c r="N45" i="7" s="1"/>
  <c r="N39" i="7"/>
  <c r="N42" i="7" s="1"/>
  <c r="N44" i="7" s="1"/>
  <c r="AG25" i="4"/>
  <c r="S11" i="6"/>
  <c r="R13" i="6"/>
  <c r="R11" i="7"/>
  <c r="B17" i="9" s="1"/>
  <c r="A17" i="38"/>
  <c r="B19" i="38"/>
  <c r="U48" i="3"/>
  <c r="V8" i="3"/>
  <c r="U10" i="3"/>
  <c r="V24" i="3"/>
  <c r="W24" i="3" s="1"/>
  <c r="X24" i="3" s="1"/>
  <c r="Y24" i="3" s="1"/>
  <c r="U51" i="3"/>
  <c r="U29" i="3"/>
  <c r="J4" i="9"/>
  <c r="K4" i="9" s="1"/>
  <c r="I6" i="9"/>
  <c r="J6" i="9" s="1"/>
  <c r="P21" i="5"/>
  <c r="P41" i="5" s="1"/>
  <c r="O41" i="5"/>
  <c r="P19" i="5"/>
  <c r="O39" i="5"/>
  <c r="J22" i="5"/>
  <c r="N25" i="5" s="1"/>
  <c r="N23" i="5"/>
  <c r="O23" i="5" s="1"/>
  <c r="P23" i="5" s="1"/>
  <c r="N18" i="5" a="1"/>
  <c r="N18" i="5" s="1"/>
  <c r="Q11" i="5" a="1"/>
  <c r="O20" i="5"/>
  <c r="O29" i="5" s="1"/>
  <c r="O30" i="5" s="1"/>
  <c r="O45" i="5" s="1"/>
  <c r="N40" i="5"/>
  <c r="N42" i="5" s="1"/>
  <c r="N44" i="5" s="1"/>
  <c r="K4" i="6"/>
  <c r="K5" i="6"/>
  <c r="F6" i="13"/>
  <c r="L5" i="13"/>
  <c r="M5" i="13" s="1"/>
  <c r="N5" i="13" s="1"/>
  <c r="L4" i="13"/>
  <c r="M4" i="13" s="1"/>
  <c r="N4" i="13" s="1"/>
  <c r="F6" i="11"/>
  <c r="L4" i="11"/>
  <c r="M4" i="11" s="1"/>
  <c r="N4" i="11" s="1"/>
  <c r="L5" i="11"/>
  <c r="M5" i="11" s="1"/>
  <c r="N5" i="11" s="1"/>
  <c r="L4" i="9"/>
  <c r="M4" i="9" s="1"/>
  <c r="N4" i="9" s="1"/>
  <c r="F6" i="9"/>
  <c r="Q13" i="12"/>
  <c r="S11" i="12"/>
  <c r="S12" i="12"/>
  <c r="R11" i="12"/>
  <c r="S13" i="12"/>
  <c r="R12" i="12"/>
  <c r="Q11" i="12"/>
  <c r="R13" i="12"/>
  <c r="Q12" i="12"/>
  <c r="K6" i="12"/>
  <c r="L6" i="12" s="1"/>
  <c r="K5" i="12"/>
  <c r="K4" i="12"/>
  <c r="L5" i="6"/>
  <c r="Q11" i="6"/>
  <c r="O18" i="5"/>
  <c r="O38" i="5" s="1"/>
  <c r="L4" i="6"/>
  <c r="J5" i="7"/>
  <c r="L5" i="7" s="1"/>
  <c r="N18" i="7" s="1" a="1"/>
  <c r="J6" i="7"/>
  <c r="L6" i="7" s="1"/>
  <c r="S12" i="5"/>
  <c r="C18" i="11" s="1"/>
  <c r="Q11" i="5"/>
  <c r="A17" i="11" s="1"/>
  <c r="S11" i="5"/>
  <c r="C17" i="11" s="1"/>
  <c r="R12" i="5"/>
  <c r="B18" i="11" s="1"/>
  <c r="R11" i="5"/>
  <c r="B17" i="11" s="1"/>
  <c r="R13" i="5"/>
  <c r="B19" i="11" s="1"/>
  <c r="Q13" i="5"/>
  <c r="A19" i="11" s="1"/>
  <c r="S13" i="5"/>
  <c r="C19" i="11" s="1"/>
  <c r="Q12" i="5"/>
  <c r="A18" i="11" s="1"/>
  <c r="I20" i="3" a="1"/>
  <c r="I20" i="3" s="1"/>
  <c r="I21" i="3" s="1"/>
  <c r="I26" i="3" s="1"/>
  <c r="I27" i="3" s="1"/>
  <c r="AG46" i="4"/>
  <c r="AH46" i="4" s="1"/>
  <c r="U25" i="4"/>
  <c r="AG28" i="4" s="1"/>
  <c r="AH28" i="4" s="1"/>
  <c r="AI28" i="4" s="1"/>
  <c r="AJ28" i="4" s="1"/>
  <c r="AK28" i="4" s="1"/>
  <c r="V6" i="4" a="1"/>
  <c r="V10" i="4" s="1"/>
  <c r="AH10" i="4"/>
  <c r="AG12" i="4"/>
  <c r="AG43" i="4"/>
  <c r="AK13" i="4"/>
  <c r="AJ26" i="4"/>
  <c r="U27" i="4"/>
  <c r="AG30" i="4" s="1"/>
  <c r="AH30" i="4" s="1"/>
  <c r="AI30" i="4" s="1"/>
  <c r="AJ30" i="4" s="1"/>
  <c r="AK30" i="4" s="1"/>
  <c r="AH25" i="4"/>
  <c r="V29" i="3"/>
  <c r="X23" i="3"/>
  <c r="W29" i="3"/>
  <c r="J5" i="3"/>
  <c r="K8" i="3"/>
  <c r="K7" i="3"/>
  <c r="J4" i="3"/>
  <c r="J7" i="3"/>
  <c r="J6" i="3"/>
  <c r="K6" i="3"/>
  <c r="K5" i="3"/>
  <c r="J8" i="3"/>
  <c r="L5" i="12" l="1"/>
  <c r="O96" i="42"/>
  <c r="N86" i="43"/>
  <c r="O85" i="43" s="1"/>
  <c r="Q81" i="43" s="1" a="1"/>
  <c r="R87" i="43" s="1"/>
  <c r="O94" i="43"/>
  <c r="K103" i="43"/>
  <c r="O95" i="43" s="1"/>
  <c r="C94" i="42" a="1"/>
  <c r="C95" i="42" s="1"/>
  <c r="D94" i="42" a="1"/>
  <c r="D102" i="42" s="1"/>
  <c r="L6" i="9"/>
  <c r="M6" i="9" s="1"/>
  <c r="N6" i="9" s="1"/>
  <c r="N7" i="9" s="1"/>
  <c r="F11" i="9" s="1"/>
  <c r="Q17" i="6" a="1"/>
  <c r="R18" i="6" s="1"/>
  <c r="O18" i="7"/>
  <c r="N18" i="7"/>
  <c r="P18" i="7"/>
  <c r="P21" i="7"/>
  <c r="P41" i="7" s="1"/>
  <c r="O41" i="7"/>
  <c r="O44" i="7" s="1"/>
  <c r="K6" i="9"/>
  <c r="J7" i="9"/>
  <c r="F12" i="9" s="1"/>
  <c r="P19" i="7"/>
  <c r="O29" i="7"/>
  <c r="O30" i="7" s="1"/>
  <c r="O45" i="7" s="1"/>
  <c r="O39" i="7"/>
  <c r="O42" i="7" s="1"/>
  <c r="K6" i="11"/>
  <c r="K7" i="11" s="1"/>
  <c r="I11" i="11" s="1"/>
  <c r="J7" i="11"/>
  <c r="F12" i="11" s="1"/>
  <c r="V51" i="3"/>
  <c r="U53" i="3"/>
  <c r="K7" i="9"/>
  <c r="U50" i="3"/>
  <c r="U13" i="3"/>
  <c r="K6" i="13"/>
  <c r="K7" i="13" s="1"/>
  <c r="I11" i="13" s="1"/>
  <c r="J7" i="13"/>
  <c r="F12" i="13" s="1"/>
  <c r="A17" i="13" a="1"/>
  <c r="V10" i="3"/>
  <c r="W8" i="3"/>
  <c r="V48" i="3"/>
  <c r="N26" i="7"/>
  <c r="O25" i="7"/>
  <c r="N38" i="5"/>
  <c r="O47" i="5"/>
  <c r="O46" i="5"/>
  <c r="P29" i="5"/>
  <c r="P30" i="5" s="1"/>
  <c r="P45" i="5" s="1"/>
  <c r="P39" i="5"/>
  <c r="P18" i="5"/>
  <c r="P38" i="5" s="1"/>
  <c r="P20" i="5"/>
  <c r="P40" i="5" s="1"/>
  <c r="O40" i="5"/>
  <c r="O42" i="5" s="1"/>
  <c r="O44" i="5" s="1"/>
  <c r="N26" i="5"/>
  <c r="N31" i="5" s="1"/>
  <c r="O25" i="5"/>
  <c r="F14" i="13"/>
  <c r="F17" i="13" s="1"/>
  <c r="F14" i="11"/>
  <c r="F17" i="11" s="1"/>
  <c r="F14" i="9"/>
  <c r="I11" i="9"/>
  <c r="L6" i="11"/>
  <c r="M6" i="11" s="1"/>
  <c r="N6" i="11" s="1"/>
  <c r="N7" i="11" s="1"/>
  <c r="F11" i="11" s="1"/>
  <c r="Q17" i="12" a="1"/>
  <c r="J17" i="7" a="1"/>
  <c r="J17" i="7" s="1"/>
  <c r="J17" i="5" a="1"/>
  <c r="J17" i="5" s="1"/>
  <c r="J18" i="5" s="1"/>
  <c r="J23" i="5" s="1"/>
  <c r="J24" i="5" s="1"/>
  <c r="V9" i="4"/>
  <c r="W6" i="4"/>
  <c r="W9" i="4"/>
  <c r="V6" i="4"/>
  <c r="V7" i="4"/>
  <c r="W10" i="4"/>
  <c r="V8" i="4"/>
  <c r="W8" i="4"/>
  <c r="W7" i="4"/>
  <c r="AK26" i="4"/>
  <c r="AG31" i="4"/>
  <c r="AG45" i="4"/>
  <c r="AG48" i="4" s="1"/>
  <c r="AG15" i="4"/>
  <c r="AI46" i="4"/>
  <c r="AI25" i="4"/>
  <c r="AH31" i="4"/>
  <c r="AH12" i="4"/>
  <c r="AH43" i="4"/>
  <c r="AI10" i="4"/>
  <c r="U5" i="3" a="1"/>
  <c r="X29" i="3"/>
  <c r="Y23" i="3"/>
  <c r="Y29" i="3" s="1"/>
  <c r="Q89" i="43" l="1"/>
  <c r="Q88" i="43"/>
  <c r="N99" i="42"/>
  <c r="O98" i="42" s="1"/>
  <c r="N98" i="42"/>
  <c r="R85" i="43"/>
  <c r="R84" i="43"/>
  <c r="R86" i="43"/>
  <c r="R82" i="43"/>
  <c r="Q83" i="43"/>
  <c r="R88" i="43"/>
  <c r="R81" i="43"/>
  <c r="Q87" i="43"/>
  <c r="Q82" i="43"/>
  <c r="Q85" i="43"/>
  <c r="Q84" i="43"/>
  <c r="R83" i="43"/>
  <c r="R89" i="43"/>
  <c r="Q86" i="43"/>
  <c r="Q81" i="43"/>
  <c r="O96" i="43"/>
  <c r="N98" i="43" s="1"/>
  <c r="D98" i="42"/>
  <c r="D99" i="42"/>
  <c r="D96" i="42"/>
  <c r="D100" i="42"/>
  <c r="D95" i="42"/>
  <c r="D97" i="42"/>
  <c r="C99" i="42"/>
  <c r="C100" i="42"/>
  <c r="C97" i="42"/>
  <c r="C101" i="42"/>
  <c r="C102" i="42"/>
  <c r="C94" i="42"/>
  <c r="D94" i="42"/>
  <c r="C96" i="42"/>
  <c r="C98" i="42"/>
  <c r="D101" i="42"/>
  <c r="Q17" i="6"/>
  <c r="Q18" i="6"/>
  <c r="S19" i="6"/>
  <c r="S17" i="6"/>
  <c r="S18" i="6"/>
  <c r="R19" i="6"/>
  <c r="R17" i="6"/>
  <c r="Q19" i="6"/>
  <c r="X8" i="3"/>
  <c r="W48" i="3"/>
  <c r="W10" i="3"/>
  <c r="P44" i="7"/>
  <c r="O26" i="7"/>
  <c r="O31" i="7" s="1"/>
  <c r="P25" i="7"/>
  <c r="P26" i="7" s="1"/>
  <c r="V50" i="3"/>
  <c r="V53" i="3" s="1"/>
  <c r="V13" i="3"/>
  <c r="W51" i="3"/>
  <c r="P31" i="7"/>
  <c r="A17" i="13"/>
  <c r="C18" i="13"/>
  <c r="A18" i="13"/>
  <c r="A19" i="13"/>
  <c r="C17" i="13"/>
  <c r="B18" i="13"/>
  <c r="B17" i="13"/>
  <c r="C19" i="13"/>
  <c r="B19" i="13"/>
  <c r="N32" i="7"/>
  <c r="N33" i="7" s="1"/>
  <c r="N31" i="7"/>
  <c r="P42" i="5"/>
  <c r="P44" i="5" s="1"/>
  <c r="P29" i="7"/>
  <c r="P30" i="7" s="1"/>
  <c r="P45" i="7" s="1"/>
  <c r="P39" i="7"/>
  <c r="P42" i="7" s="1"/>
  <c r="O32" i="7"/>
  <c r="O33" i="7" s="1"/>
  <c r="P25" i="5"/>
  <c r="P26" i="5" s="1"/>
  <c r="P31" i="5" s="1"/>
  <c r="O26" i="5"/>
  <c r="P47" i="5"/>
  <c r="P46" i="5"/>
  <c r="P32" i="5"/>
  <c r="N32" i="5"/>
  <c r="N33" i="5" s="1"/>
  <c r="O48" i="5"/>
  <c r="N46" i="5"/>
  <c r="N47" i="5"/>
  <c r="J18" i="7"/>
  <c r="J23" i="7" s="1"/>
  <c r="J24" i="7" s="1"/>
  <c r="S19" i="7"/>
  <c r="S20" i="7" s="1"/>
  <c r="I12" i="13"/>
  <c r="I12" i="11"/>
  <c r="F13" i="9"/>
  <c r="F15" i="9" s="1"/>
  <c r="F18" i="9" s="1"/>
  <c r="F13" i="11"/>
  <c r="F15" i="11" s="1"/>
  <c r="F18" i="11" s="1"/>
  <c r="F17" i="9"/>
  <c r="I12" i="9"/>
  <c r="S19" i="12"/>
  <c r="R18" i="12"/>
  <c r="Q17" i="12"/>
  <c r="R19" i="12"/>
  <c r="Q18" i="12"/>
  <c r="Q19" i="12"/>
  <c r="S17" i="12"/>
  <c r="S18" i="12"/>
  <c r="R17" i="12"/>
  <c r="O38" i="7"/>
  <c r="P38" i="7"/>
  <c r="N38" i="7"/>
  <c r="AG7" i="4" a="1"/>
  <c r="AH9" i="4" s="1"/>
  <c r="U22" i="4" a="1"/>
  <c r="U22" i="4" s="1"/>
  <c r="U23" i="4" s="1"/>
  <c r="U28" i="4" s="1"/>
  <c r="U29" i="4" s="1"/>
  <c r="AI43" i="4"/>
  <c r="AI12" i="4"/>
  <c r="AJ10" i="4"/>
  <c r="AJ25" i="4"/>
  <c r="AI31" i="4"/>
  <c r="AJ46" i="4"/>
  <c r="AH45" i="4"/>
  <c r="AH48" i="4" s="1"/>
  <c r="AH15" i="4"/>
  <c r="U5" i="3"/>
  <c r="X5" i="3"/>
  <c r="W5" i="3"/>
  <c r="V5" i="3"/>
  <c r="Y7" i="3"/>
  <c r="X7" i="3"/>
  <c r="W7" i="3"/>
  <c r="V7" i="3"/>
  <c r="U7" i="3"/>
  <c r="Y6" i="3"/>
  <c r="X6" i="3"/>
  <c r="W6" i="3"/>
  <c r="V6" i="3"/>
  <c r="U6" i="3"/>
  <c r="U46" i="3" s="1"/>
  <c r="Y5" i="3"/>
  <c r="O99" i="42" l="1"/>
  <c r="Q94" i="42" s="1" a="1"/>
  <c r="D94" i="43" a="1"/>
  <c r="D100" i="43" s="1"/>
  <c r="C94" i="43" a="1"/>
  <c r="C96" i="43" s="1"/>
  <c r="N99" i="43"/>
  <c r="O98" i="43" s="1"/>
  <c r="D107" i="42" a="1"/>
  <c r="D115" i="42" s="1"/>
  <c r="C107" i="42" a="1"/>
  <c r="C107" i="42" s="1"/>
  <c r="G107" i="42" s="1"/>
  <c r="O99" i="43"/>
  <c r="J17" i="6" a="1"/>
  <c r="J17" i="6" s="1"/>
  <c r="J18" i="6" s="1"/>
  <c r="L6" i="13"/>
  <c r="M6" i="13" s="1"/>
  <c r="N6" i="13" s="1"/>
  <c r="N7" i="13" s="1"/>
  <c r="F11" i="13" s="1"/>
  <c r="F13" i="13" s="1"/>
  <c r="F15" i="13" s="1"/>
  <c r="F18" i="13" s="1"/>
  <c r="Y37" i="3"/>
  <c r="Y45" i="3"/>
  <c r="Y62" i="3" s="1"/>
  <c r="X46" i="3"/>
  <c r="W9" i="3"/>
  <c r="W47" i="3"/>
  <c r="W37" i="3"/>
  <c r="W45" i="3"/>
  <c r="W62" i="3" s="1"/>
  <c r="P32" i="7"/>
  <c r="P33" i="7" s="1"/>
  <c r="W50" i="3"/>
  <c r="W13" i="3"/>
  <c r="W17" i="3" s="1"/>
  <c r="U52" i="3"/>
  <c r="U54" i="3" s="1"/>
  <c r="U55" i="3" s="1"/>
  <c r="Y46" i="3"/>
  <c r="X9" i="3"/>
  <c r="X47" i="3"/>
  <c r="X37" i="3"/>
  <c r="X45" i="3"/>
  <c r="X62" i="3" s="1"/>
  <c r="V17" i="3"/>
  <c r="V46" i="3"/>
  <c r="U9" i="3"/>
  <c r="U47" i="3"/>
  <c r="Y9" i="3"/>
  <c r="Y47" i="3"/>
  <c r="U37" i="3"/>
  <c r="U45" i="3"/>
  <c r="U62" i="3" s="1"/>
  <c r="W16" i="3"/>
  <c r="W46" i="3"/>
  <c r="V9" i="3"/>
  <c r="V47" i="3"/>
  <c r="V37" i="3"/>
  <c r="V45" i="3"/>
  <c r="V62" i="3" s="1"/>
  <c r="N48" i="5"/>
  <c r="X51" i="3"/>
  <c r="W53" i="3"/>
  <c r="X48" i="3"/>
  <c r="Y8" i="3"/>
  <c r="X10" i="3"/>
  <c r="P48" i="5"/>
  <c r="O31" i="5"/>
  <c r="O32" i="5"/>
  <c r="P33" i="5"/>
  <c r="I19" i="13"/>
  <c r="I14" i="9"/>
  <c r="I16" i="9" s="1"/>
  <c r="I19" i="11"/>
  <c r="D108" i="42"/>
  <c r="I14" i="13"/>
  <c r="I13" i="13"/>
  <c r="I14" i="11"/>
  <c r="I16" i="11" s="1"/>
  <c r="I13" i="11"/>
  <c r="I15" i="11" s="1"/>
  <c r="I13" i="9"/>
  <c r="I15" i="9" s="1"/>
  <c r="I19" i="9"/>
  <c r="J17" i="12" a="1"/>
  <c r="J17" i="12" s="1"/>
  <c r="P47" i="7"/>
  <c r="P46" i="7"/>
  <c r="N47" i="7"/>
  <c r="N46" i="7"/>
  <c r="O46" i="7"/>
  <c r="O47" i="7"/>
  <c r="AJ8" i="4"/>
  <c r="AJ24" i="4" s="1"/>
  <c r="AK8" i="4"/>
  <c r="AK41" i="4" s="1"/>
  <c r="AI7" i="4"/>
  <c r="AI9" i="4"/>
  <c r="AI42" i="4" s="1"/>
  <c r="AJ7" i="4"/>
  <c r="AJ40" i="4" s="1"/>
  <c r="AG7" i="4"/>
  <c r="AG40" i="4" s="1"/>
  <c r="AK9" i="4"/>
  <c r="AK42" i="4" s="1"/>
  <c r="AK7" i="4"/>
  <c r="AJ9" i="4"/>
  <c r="AJ11" i="4" s="1"/>
  <c r="AH8" i="4"/>
  <c r="AH41" i="4" s="1"/>
  <c r="AI8" i="4"/>
  <c r="AI41" i="4" s="1"/>
  <c r="AG8" i="4"/>
  <c r="AH7" i="4"/>
  <c r="AG9" i="4"/>
  <c r="AG11" i="4" s="1"/>
  <c r="AI40" i="4"/>
  <c r="AK25" i="4"/>
  <c r="AK31" i="4" s="1"/>
  <c r="AJ31" i="4"/>
  <c r="AH42" i="4"/>
  <c r="AH11" i="4"/>
  <c r="AK10" i="4"/>
  <c r="AJ43" i="4"/>
  <c r="AJ12" i="4"/>
  <c r="AK46" i="4"/>
  <c r="AI45" i="4"/>
  <c r="AI48" i="4" s="1"/>
  <c r="AI15" i="4"/>
  <c r="V12" i="3"/>
  <c r="V14" i="3" s="1"/>
  <c r="V15" i="3" s="1"/>
  <c r="V22" i="3"/>
  <c r="W22" i="3"/>
  <c r="W12" i="3"/>
  <c r="W14" i="3" s="1"/>
  <c r="W15" i="3" s="1"/>
  <c r="X12" i="3"/>
  <c r="X14" i="3" s="1"/>
  <c r="X15" i="3" s="1"/>
  <c r="X22" i="3"/>
  <c r="U17" i="3"/>
  <c r="U16" i="3"/>
  <c r="U12" i="3"/>
  <c r="U14" i="3" s="1"/>
  <c r="U15" i="3" s="1"/>
  <c r="U22" i="3"/>
  <c r="Y12" i="3"/>
  <c r="Y22" i="3"/>
  <c r="D95" i="43" l="1"/>
  <c r="D102" i="43"/>
  <c r="R98" i="42"/>
  <c r="R95" i="42"/>
  <c r="Q99" i="42"/>
  <c r="R102" i="42"/>
  <c r="R100" i="42"/>
  <c r="R94" i="42"/>
  <c r="Q97" i="42"/>
  <c r="Q102" i="42"/>
  <c r="R99" i="42"/>
  <c r="R96" i="42"/>
  <c r="Q100" i="42"/>
  <c r="R101" i="42"/>
  <c r="Q96" i="42"/>
  <c r="Q98" i="42"/>
  <c r="Q101" i="42"/>
  <c r="R97" i="42"/>
  <c r="Q94" i="42"/>
  <c r="Q95" i="42"/>
  <c r="D98" i="43"/>
  <c r="D94" i="43"/>
  <c r="Q94" i="43" a="1"/>
  <c r="R94" i="43" s="1"/>
  <c r="D101" i="43"/>
  <c r="D96" i="43"/>
  <c r="C97" i="43"/>
  <c r="D99" i="43"/>
  <c r="D97" i="43"/>
  <c r="C101" i="43"/>
  <c r="C99" i="43"/>
  <c r="C98" i="43"/>
  <c r="C102" i="43"/>
  <c r="C95" i="43"/>
  <c r="C100" i="43"/>
  <c r="C94" i="43"/>
  <c r="I17" i="9"/>
  <c r="I18" i="9" s="1"/>
  <c r="I20" i="9" s="1"/>
  <c r="J20" i="6" a="1"/>
  <c r="J20" i="6" s="1"/>
  <c r="J22" i="6" s="1"/>
  <c r="D109" i="42"/>
  <c r="D113" i="42"/>
  <c r="D107" i="42"/>
  <c r="D110" i="42"/>
  <c r="D112" i="42"/>
  <c r="D111" i="42"/>
  <c r="D114" i="42"/>
  <c r="C110" i="42"/>
  <c r="G110" i="42" s="1"/>
  <c r="C108" i="42"/>
  <c r="G108" i="42" s="1"/>
  <c r="C109" i="42"/>
  <c r="G109" i="42" s="1"/>
  <c r="C113" i="42"/>
  <c r="G113" i="42" s="1"/>
  <c r="C112" i="42"/>
  <c r="G112" i="42" s="1"/>
  <c r="C114" i="42"/>
  <c r="G114" i="42" s="1"/>
  <c r="C115" i="42"/>
  <c r="G115" i="42" s="1"/>
  <c r="C111" i="42"/>
  <c r="G111" i="42" s="1"/>
  <c r="I15" i="13"/>
  <c r="I16" i="13"/>
  <c r="X50" i="3"/>
  <c r="X13" i="3"/>
  <c r="Y51" i="3"/>
  <c r="X53" i="3"/>
  <c r="Y30" i="3"/>
  <c r="Y49" i="3"/>
  <c r="U31" i="3"/>
  <c r="I17" i="11"/>
  <c r="I18" i="11" s="1"/>
  <c r="I20" i="11" s="1"/>
  <c r="Y10" i="3"/>
  <c r="Y48" i="3"/>
  <c r="V30" i="3"/>
  <c r="V49" i="3"/>
  <c r="V16" i="3"/>
  <c r="X30" i="3"/>
  <c r="X31" i="3" s="1"/>
  <c r="X38" i="3" s="1"/>
  <c r="X49" i="3"/>
  <c r="W52" i="3"/>
  <c r="W54" i="3" s="1"/>
  <c r="W55" i="3" s="1"/>
  <c r="W56" i="3"/>
  <c r="W63" i="3" s="1"/>
  <c r="U30" i="3"/>
  <c r="U49" i="3"/>
  <c r="Y52" i="3"/>
  <c r="W30" i="3"/>
  <c r="W49" i="3"/>
  <c r="W57" i="3" s="1"/>
  <c r="W64" i="3" s="1"/>
  <c r="V57" i="3"/>
  <c r="V64" i="3" s="1"/>
  <c r="V65" i="3" s="1"/>
  <c r="V52" i="3"/>
  <c r="V54" i="3" s="1"/>
  <c r="V55" i="3" s="1"/>
  <c r="V56" i="3"/>
  <c r="V63" i="3" s="1"/>
  <c r="X57" i="3"/>
  <c r="X64" i="3" s="1"/>
  <c r="X65" i="3" s="1"/>
  <c r="X52" i="3"/>
  <c r="X54" i="3" s="1"/>
  <c r="X55" i="3" s="1"/>
  <c r="X56" i="3"/>
  <c r="X63" i="3" s="1"/>
  <c r="O33" i="5"/>
  <c r="P48" i="7"/>
  <c r="N48" i="7"/>
  <c r="J18" i="12"/>
  <c r="J20" i="12" a="1"/>
  <c r="J20" i="12" s="1"/>
  <c r="J22" i="12" s="1"/>
  <c r="O48" i="7"/>
  <c r="AJ41" i="4"/>
  <c r="AI11" i="4"/>
  <c r="AI18" i="4" s="1"/>
  <c r="AK24" i="4"/>
  <c r="AK40" i="4"/>
  <c r="AG42" i="4"/>
  <c r="AI24" i="4"/>
  <c r="AH24" i="4"/>
  <c r="AK11" i="4"/>
  <c r="AK32" i="4" s="1"/>
  <c r="AH18" i="4"/>
  <c r="AJ42" i="4"/>
  <c r="AG14" i="4"/>
  <c r="AG16" i="4" s="1"/>
  <c r="AG17" i="4" s="1"/>
  <c r="AH40" i="4"/>
  <c r="AH14" i="4"/>
  <c r="AH16" i="4" s="1"/>
  <c r="AH17" i="4" s="1"/>
  <c r="AJ14" i="4"/>
  <c r="AJ16" i="4" s="1"/>
  <c r="AJ17" i="4" s="1"/>
  <c r="AG41" i="4"/>
  <c r="AI14" i="4"/>
  <c r="AI16" i="4" s="1"/>
  <c r="AI17" i="4" s="1"/>
  <c r="AG24" i="4"/>
  <c r="AG18" i="4"/>
  <c r="AK14" i="4"/>
  <c r="AH19" i="4"/>
  <c r="AJ32" i="4"/>
  <c r="AJ34" i="4" s="1"/>
  <c r="AJ44" i="4"/>
  <c r="AH44" i="4"/>
  <c r="AH52" i="4" s="1"/>
  <c r="AH32" i="4"/>
  <c r="AI47" i="4"/>
  <c r="AI49" i="4" s="1"/>
  <c r="AI50" i="4" s="1"/>
  <c r="AK12" i="4"/>
  <c r="AK43" i="4"/>
  <c r="AG32" i="4"/>
  <c r="AG44" i="4"/>
  <c r="AJ45" i="4"/>
  <c r="AJ48" i="4" s="1"/>
  <c r="AJ15" i="4"/>
  <c r="AG19" i="4"/>
  <c r="Y32" i="3"/>
  <c r="Y39" i="3" s="1"/>
  <c r="Y31" i="3"/>
  <c r="Y38" i="3" s="1"/>
  <c r="V31" i="3"/>
  <c r="V38" i="3" s="1"/>
  <c r="V32" i="3"/>
  <c r="V39" i="3" s="1"/>
  <c r="V40" i="3" s="1"/>
  <c r="U38" i="3"/>
  <c r="U32" i="3"/>
  <c r="U39" i="3" s="1"/>
  <c r="W32" i="3"/>
  <c r="W39" i="3" s="1"/>
  <c r="W31" i="3"/>
  <c r="W38" i="3" s="1"/>
  <c r="Q101" i="43" l="1"/>
  <c r="R102" i="43"/>
  <c r="Q95" i="43"/>
  <c r="R98" i="43"/>
  <c r="Q97" i="43"/>
  <c r="Q96" i="43"/>
  <c r="R95" i="43"/>
  <c r="R100" i="43"/>
  <c r="Q102" i="43"/>
  <c r="Q94" i="43"/>
  <c r="R96" i="43"/>
  <c r="I17" i="13"/>
  <c r="I18" i="13" s="1"/>
  <c r="I20" i="13" s="1"/>
  <c r="A107" i="42" a="1"/>
  <c r="R99" i="43"/>
  <c r="Q99" i="43"/>
  <c r="R101" i="43"/>
  <c r="Q100" i="43"/>
  <c r="R97" i="43"/>
  <c r="Q98" i="43"/>
  <c r="D107" i="43" a="1"/>
  <c r="D110" i="43" s="1"/>
  <c r="B107" i="42" a="1"/>
  <c r="C107" i="43" a="1"/>
  <c r="C111" i="43" s="1"/>
  <c r="G111" i="43" s="1"/>
  <c r="J23" i="6"/>
  <c r="J24" i="6" s="1"/>
  <c r="D120" i="42" a="1"/>
  <c r="D125" i="42" s="1"/>
  <c r="G125" i="42" s="1"/>
  <c r="W65" i="3"/>
  <c r="Y50" i="3"/>
  <c r="Y13" i="3"/>
  <c r="X16" i="3"/>
  <c r="X17" i="3"/>
  <c r="Y54" i="3"/>
  <c r="Y55" i="3" s="1"/>
  <c r="Y53" i="3"/>
  <c r="X32" i="3"/>
  <c r="X39" i="3" s="1"/>
  <c r="X40" i="3" s="1"/>
  <c r="U56" i="3"/>
  <c r="U63" i="3" s="1"/>
  <c r="U57" i="3"/>
  <c r="U64" i="3" s="1"/>
  <c r="U65" i="3" s="1"/>
  <c r="Y14" i="3"/>
  <c r="Y15" i="3" s="1"/>
  <c r="J23" i="12"/>
  <c r="J24" i="12" s="1"/>
  <c r="AG34" i="4"/>
  <c r="AI32" i="4"/>
  <c r="AI34" i="4" s="1"/>
  <c r="AI35" i="4" s="1"/>
  <c r="AJ47" i="4"/>
  <c r="AJ49" i="4" s="1"/>
  <c r="AJ50" i="4" s="1"/>
  <c r="AI44" i="4"/>
  <c r="AI52" i="4" s="1"/>
  <c r="AI19" i="4"/>
  <c r="AH47" i="4"/>
  <c r="AH49" i="4" s="1"/>
  <c r="AH50" i="4" s="1"/>
  <c r="AG47" i="4"/>
  <c r="AG49" i="4" s="1"/>
  <c r="AG50" i="4" s="1"/>
  <c r="AK47" i="4"/>
  <c r="AK33" i="4"/>
  <c r="AI33" i="4"/>
  <c r="AH33" i="4"/>
  <c r="AK44" i="4"/>
  <c r="AG51" i="4"/>
  <c r="AJ33" i="4"/>
  <c r="AJ35" i="4" s="1"/>
  <c r="AG52" i="4"/>
  <c r="AG53" i="4" s="1"/>
  <c r="AJ52" i="4"/>
  <c r="AJ53" i="4" s="1"/>
  <c r="AK34" i="4"/>
  <c r="AK35" i="4" s="1"/>
  <c r="AJ51" i="4"/>
  <c r="AG33" i="4"/>
  <c r="AK45" i="4"/>
  <c r="AK48" i="4" s="1"/>
  <c r="AK15" i="4"/>
  <c r="AK16" i="4"/>
  <c r="AK17" i="4" s="1"/>
  <c r="AH51" i="4"/>
  <c r="AH53" i="4" s="1"/>
  <c r="AH34" i="4"/>
  <c r="AH35" i="4" s="1"/>
  <c r="AJ19" i="4"/>
  <c r="AJ18" i="4"/>
  <c r="W40" i="3"/>
  <c r="Y40" i="3"/>
  <c r="U40" i="3"/>
  <c r="A107" i="43" l="1" a="1"/>
  <c r="B107" i="43" a="1"/>
  <c r="A111" i="42"/>
  <c r="F111" i="42" s="1"/>
  <c r="A109" i="42"/>
  <c r="F109" i="42" s="1"/>
  <c r="A112" i="42"/>
  <c r="F112" i="42" s="1"/>
  <c r="A113" i="42"/>
  <c r="F113" i="42" s="1"/>
  <c r="A114" i="42"/>
  <c r="F114" i="42" s="1"/>
  <c r="A110" i="42"/>
  <c r="F110" i="42" s="1"/>
  <c r="A108" i="42"/>
  <c r="F108" i="42" s="1"/>
  <c r="A107" i="42"/>
  <c r="A115" i="42"/>
  <c r="F115" i="42" s="1"/>
  <c r="C115" i="43"/>
  <c r="G115" i="43" s="1"/>
  <c r="C108" i="43"/>
  <c r="G108" i="43" s="1"/>
  <c r="C112" i="43"/>
  <c r="G112" i="43" s="1"/>
  <c r="C107" i="43"/>
  <c r="G107" i="43" s="1"/>
  <c r="D115" i="43"/>
  <c r="D111" i="43"/>
  <c r="D108" i="43"/>
  <c r="D107" i="43"/>
  <c r="D114" i="43"/>
  <c r="C113" i="43"/>
  <c r="G113" i="43" s="1"/>
  <c r="C114" i="43"/>
  <c r="G114" i="43" s="1"/>
  <c r="B113" i="42"/>
  <c r="B109" i="42"/>
  <c r="B112" i="42"/>
  <c r="B111" i="42"/>
  <c r="B107" i="42"/>
  <c r="B114" i="42"/>
  <c r="B110" i="42"/>
  <c r="B115" i="42"/>
  <c r="B108" i="42"/>
  <c r="D113" i="43"/>
  <c r="D112" i="43"/>
  <c r="C109" i="43"/>
  <c r="G109" i="43" s="1"/>
  <c r="D109" i="43"/>
  <c r="C110" i="43"/>
  <c r="G110" i="43" s="1"/>
  <c r="D121" i="42"/>
  <c r="G121" i="42" s="1"/>
  <c r="D120" i="42"/>
  <c r="G120" i="42" s="1"/>
  <c r="D126" i="42"/>
  <c r="G126" i="42" s="1"/>
  <c r="D128" i="42"/>
  <c r="G128" i="42" s="1"/>
  <c r="D122" i="42"/>
  <c r="G122" i="42" s="1"/>
  <c r="D124" i="42"/>
  <c r="G124" i="42" s="1"/>
  <c r="D123" i="42"/>
  <c r="G123" i="42" s="1"/>
  <c r="D127" i="42"/>
  <c r="G127" i="42" s="1"/>
  <c r="A114" i="43"/>
  <c r="F114" i="43" s="1"/>
  <c r="A109" i="43"/>
  <c r="F109" i="43" s="1"/>
  <c r="A107" i="43"/>
  <c r="A110" i="43"/>
  <c r="F110" i="43" s="1"/>
  <c r="A113" i="43"/>
  <c r="F113" i="43" s="1"/>
  <c r="A108" i="43"/>
  <c r="F108" i="43" s="1"/>
  <c r="A112" i="43"/>
  <c r="F112" i="43" s="1"/>
  <c r="A115" i="43"/>
  <c r="F115" i="43" s="1"/>
  <c r="A111" i="43"/>
  <c r="F111" i="43" s="1"/>
  <c r="B107" i="43"/>
  <c r="B109" i="43"/>
  <c r="B114" i="43"/>
  <c r="B110" i="43"/>
  <c r="B113" i="43"/>
  <c r="B115" i="43"/>
  <c r="B111" i="43"/>
  <c r="B112" i="43"/>
  <c r="B108" i="43"/>
  <c r="Y56" i="3"/>
  <c r="Y63" i="3" s="1"/>
  <c r="Y57" i="3"/>
  <c r="Y64" i="3" s="1"/>
  <c r="Y65" i="3" s="1"/>
  <c r="AG35" i="4"/>
  <c r="Y17" i="3"/>
  <c r="Y16" i="3"/>
  <c r="AI51" i="4"/>
  <c r="AI53" i="4" s="1"/>
  <c r="AK19" i="4"/>
  <c r="AK18" i="4"/>
  <c r="AK51" i="4"/>
  <c r="AK52" i="4"/>
  <c r="AK49" i="4"/>
  <c r="AK50" i="4" s="1"/>
  <c r="D120" i="43" l="1" a="1"/>
  <c r="D126" i="43" s="1"/>
  <c r="G126" i="43" s="1"/>
  <c r="J113" i="42"/>
  <c r="I113" i="42"/>
  <c r="I108" i="42"/>
  <c r="J108" i="42"/>
  <c r="J112" i="42"/>
  <c r="I112" i="42"/>
  <c r="J110" i="42"/>
  <c r="I110" i="42"/>
  <c r="I109" i="42"/>
  <c r="J109" i="42"/>
  <c r="F107" i="42"/>
  <c r="B117" i="42"/>
  <c r="J115" i="42"/>
  <c r="I115" i="42"/>
  <c r="J114" i="42"/>
  <c r="I114" i="42"/>
  <c r="J111" i="42"/>
  <c r="I111" i="42"/>
  <c r="B120" i="42" a="1"/>
  <c r="D124" i="43"/>
  <c r="G124" i="43" s="1"/>
  <c r="D122" i="43"/>
  <c r="G122" i="43" s="1"/>
  <c r="D121" i="43"/>
  <c r="G121" i="43" s="1"/>
  <c r="D120" i="43"/>
  <c r="G120" i="43" s="1"/>
  <c r="D128" i="43"/>
  <c r="G128" i="43" s="1"/>
  <c r="D123" i="43"/>
  <c r="G123" i="43" s="1"/>
  <c r="D125" i="43"/>
  <c r="G125" i="43" s="1"/>
  <c r="D127" i="43"/>
  <c r="G127" i="43" s="1"/>
  <c r="J112" i="43"/>
  <c r="I112" i="43"/>
  <c r="F107" i="43"/>
  <c r="B117" i="43"/>
  <c r="J109" i="43"/>
  <c r="I109" i="43"/>
  <c r="I111" i="43"/>
  <c r="J111" i="43"/>
  <c r="J113" i="43"/>
  <c r="I113" i="43"/>
  <c r="J114" i="43"/>
  <c r="I114" i="43"/>
  <c r="B120" i="43" a="1"/>
  <c r="I108" i="43"/>
  <c r="J108" i="43"/>
  <c r="I115" i="43"/>
  <c r="J115" i="43"/>
  <c r="I110" i="43"/>
  <c r="J110" i="43"/>
  <c r="AK53" i="4"/>
  <c r="B32" i="2"/>
  <c r="C32" i="2"/>
  <c r="D32" i="2"/>
  <c r="E32" i="2"/>
  <c r="F32" i="2"/>
  <c r="B33" i="2"/>
  <c r="C33" i="2"/>
  <c r="D33" i="2"/>
  <c r="E33" i="2"/>
  <c r="F33" i="2"/>
  <c r="B34" i="2"/>
  <c r="C34" i="2"/>
  <c r="D34" i="2"/>
  <c r="E34" i="2"/>
  <c r="F34" i="2"/>
  <c r="K109" i="42" l="1"/>
  <c r="I107" i="42"/>
  <c r="J107" i="42"/>
  <c r="L108" i="42"/>
  <c r="K108" i="42"/>
  <c r="K110" i="42"/>
  <c r="L110" i="42"/>
  <c r="K111" i="42"/>
  <c r="L111" i="42"/>
  <c r="K115" i="42"/>
  <c r="L115" i="42"/>
  <c r="L112" i="42"/>
  <c r="K112" i="42"/>
  <c r="L113" i="42"/>
  <c r="K113" i="42"/>
  <c r="K114" i="42"/>
  <c r="L114" i="42"/>
  <c r="L109" i="42"/>
  <c r="B121" i="42"/>
  <c r="B122" i="42"/>
  <c r="B127" i="42"/>
  <c r="B125" i="42"/>
  <c r="B126" i="42"/>
  <c r="B124" i="42"/>
  <c r="B120" i="42"/>
  <c r="B123" i="42"/>
  <c r="B128" i="42"/>
  <c r="L108" i="43"/>
  <c r="K111" i="43"/>
  <c r="L111" i="43"/>
  <c r="L110" i="43"/>
  <c r="K110" i="43"/>
  <c r="K108" i="43"/>
  <c r="K113" i="43"/>
  <c r="L113" i="43"/>
  <c r="L109" i="43"/>
  <c r="K109" i="43"/>
  <c r="J107" i="43"/>
  <c r="J116" i="43" s="1"/>
  <c r="I107" i="43"/>
  <c r="B128" i="43"/>
  <c r="B123" i="43"/>
  <c r="B125" i="43"/>
  <c r="B120" i="43"/>
  <c r="B121" i="43"/>
  <c r="B122" i="43"/>
  <c r="B124" i="43"/>
  <c r="B127" i="43"/>
  <c r="B126" i="43"/>
  <c r="L112" i="43"/>
  <c r="K112" i="43"/>
  <c r="L115" i="43"/>
  <c r="K115" i="43"/>
  <c r="K114" i="43"/>
  <c r="L114" i="43"/>
  <c r="B133" i="42" l="1" a="1"/>
  <c r="B137" i="42" s="1"/>
  <c r="F137" i="42" s="1"/>
  <c r="L107" i="42"/>
  <c r="L116" i="42" s="1"/>
  <c r="J116" i="42"/>
  <c r="K107" i="42"/>
  <c r="K116" i="42" s="1"/>
  <c r="I116" i="42"/>
  <c r="K107" i="43"/>
  <c r="K116" i="43" s="1"/>
  <c r="L107" i="43"/>
  <c r="L116" i="43" s="1"/>
  <c r="I116" i="43"/>
  <c r="B133" i="43" a="1"/>
  <c r="U17" i="2"/>
  <c r="Y4" i="2"/>
  <c r="Z4" i="2"/>
  <c r="AA4" i="2"/>
  <c r="AB4" i="2"/>
  <c r="B133" i="42" l="1"/>
  <c r="F133" i="42" s="1"/>
  <c r="B139" i="42"/>
  <c r="F139" i="42" s="1"/>
  <c r="B138" i="42"/>
  <c r="F138" i="42" s="1"/>
  <c r="B135" i="42"/>
  <c r="F135" i="42" s="1"/>
  <c r="B141" i="42"/>
  <c r="F141" i="42" s="1"/>
  <c r="B136" i="42"/>
  <c r="F136" i="42" s="1"/>
  <c r="B134" i="42"/>
  <c r="F134" i="42" s="1"/>
  <c r="B140" i="42"/>
  <c r="F140" i="42" s="1"/>
  <c r="O107" i="42"/>
  <c r="O108" i="42"/>
  <c r="O107" i="43"/>
  <c r="O108" i="43"/>
  <c r="B135" i="43"/>
  <c r="F135" i="43" s="1"/>
  <c r="B141" i="43"/>
  <c r="F141" i="43" s="1"/>
  <c r="B136" i="43"/>
  <c r="F136" i="43" s="1"/>
  <c r="B140" i="43"/>
  <c r="F140" i="43" s="1"/>
  <c r="B134" i="43"/>
  <c r="F134" i="43" s="1"/>
  <c r="B139" i="43"/>
  <c r="F139" i="43" s="1"/>
  <c r="B137" i="43"/>
  <c r="F137" i="43" s="1"/>
  <c r="B133" i="43"/>
  <c r="F133" i="43" s="1"/>
  <c r="B138" i="43"/>
  <c r="F138" i="43" s="1"/>
  <c r="X4" i="2"/>
  <c r="U3" i="2"/>
  <c r="U5" i="2" s="1"/>
  <c r="AB5" i="2" s="1"/>
  <c r="O109" i="42" l="1"/>
  <c r="O109" i="43"/>
  <c r="N111" i="43" s="1"/>
  <c r="U12" i="2"/>
  <c r="U16" i="2" s="1"/>
  <c r="U14" i="2"/>
  <c r="U15" i="2"/>
  <c r="Y5" i="2"/>
  <c r="X5" i="2"/>
  <c r="Z5" i="2"/>
  <c r="AA5" i="2"/>
  <c r="N112" i="42" l="1"/>
  <c r="O111" i="42" s="1"/>
  <c r="N111" i="42"/>
  <c r="O112" i="42" s="1"/>
  <c r="Q107" i="42" s="1" a="1"/>
  <c r="N112" i="43"/>
  <c r="O111" i="43" s="1"/>
  <c r="O112" i="43"/>
  <c r="U18" i="2"/>
  <c r="R112" i="42" l="1"/>
  <c r="Q110" i="42"/>
  <c r="R109" i="42"/>
  <c r="Q107" i="42"/>
  <c r="R113" i="42"/>
  <c r="Q114" i="42"/>
  <c r="R115" i="42"/>
  <c r="Q109" i="42"/>
  <c r="R110" i="42"/>
  <c r="Q115" i="42"/>
  <c r="R111" i="42"/>
  <c r="Q113" i="42"/>
  <c r="R114" i="42"/>
  <c r="Q112" i="42"/>
  <c r="Q108" i="42"/>
  <c r="R107" i="42"/>
  <c r="C120" i="42" s="1" a="1"/>
  <c r="R108" i="42"/>
  <c r="Q111" i="42"/>
  <c r="Q107" i="43" a="1"/>
  <c r="Q115" i="43" s="1"/>
  <c r="A120" i="42" l="1" a="1"/>
  <c r="A122" i="42" s="1"/>
  <c r="F122" i="42" s="1"/>
  <c r="C125" i="42"/>
  <c r="C120" i="42"/>
  <c r="C123" i="42"/>
  <c r="C122" i="42"/>
  <c r="C128" i="42"/>
  <c r="C127" i="42"/>
  <c r="C124" i="42"/>
  <c r="C121" i="42"/>
  <c r="C126" i="42"/>
  <c r="R112" i="43"/>
  <c r="R107" i="43"/>
  <c r="Q112" i="43"/>
  <c r="Q111" i="43"/>
  <c r="R109" i="43"/>
  <c r="Q113" i="43"/>
  <c r="R114" i="43"/>
  <c r="R115" i="43"/>
  <c r="Q110" i="43"/>
  <c r="Q107" i="43"/>
  <c r="R108" i="43"/>
  <c r="Q109" i="43"/>
  <c r="R110" i="43"/>
  <c r="R111" i="43"/>
  <c r="Q108" i="43"/>
  <c r="Q114" i="43"/>
  <c r="R113" i="43"/>
  <c r="A128" i="42" l="1"/>
  <c r="F128" i="42" s="1"/>
  <c r="A124" i="42"/>
  <c r="F124" i="42" s="1"/>
  <c r="A126" i="42"/>
  <c r="F126" i="42" s="1"/>
  <c r="J126" i="42" s="1"/>
  <c r="A125" i="42"/>
  <c r="F125" i="42" s="1"/>
  <c r="J125" i="42" s="1"/>
  <c r="A127" i="42"/>
  <c r="F127" i="42" s="1"/>
  <c r="A120" i="42"/>
  <c r="A121" i="42"/>
  <c r="F121" i="42" s="1"/>
  <c r="A123" i="42"/>
  <c r="F123" i="42" s="1"/>
  <c r="J123" i="42" s="1"/>
  <c r="C133" i="42" a="1"/>
  <c r="J127" i="42"/>
  <c r="I127" i="42"/>
  <c r="C120" i="43" a="1"/>
  <c r="C125" i="43" s="1"/>
  <c r="I128" i="42"/>
  <c r="J128" i="42"/>
  <c r="F120" i="42"/>
  <c r="B130" i="42"/>
  <c r="I124" i="42"/>
  <c r="J124" i="42"/>
  <c r="I121" i="42"/>
  <c r="J121" i="42"/>
  <c r="K121" i="42" s="1"/>
  <c r="I122" i="42"/>
  <c r="J122" i="42"/>
  <c r="A120" i="43" a="1"/>
  <c r="A127" i="43" s="1"/>
  <c r="F127" i="43" s="1"/>
  <c r="I125" i="42" l="1"/>
  <c r="K125" i="42" s="1"/>
  <c r="I123" i="42"/>
  <c r="I126" i="42"/>
  <c r="K126" i="42" s="1"/>
  <c r="L125" i="42"/>
  <c r="C123" i="43"/>
  <c r="C122" i="43"/>
  <c r="A124" i="43"/>
  <c r="F124" i="43" s="1"/>
  <c r="K124" i="42"/>
  <c r="L128" i="42"/>
  <c r="C121" i="43"/>
  <c r="C120" i="43"/>
  <c r="L122" i="42"/>
  <c r="K122" i="42"/>
  <c r="L121" i="42"/>
  <c r="I120" i="42"/>
  <c r="J120" i="42"/>
  <c r="J129" i="42" s="1"/>
  <c r="K127" i="42"/>
  <c r="L127" i="42"/>
  <c r="C138" i="42"/>
  <c r="G138" i="42" s="1"/>
  <c r="C135" i="42"/>
  <c r="G135" i="42" s="1"/>
  <c r="C141" i="42"/>
  <c r="G141" i="42" s="1"/>
  <c r="C134" i="42"/>
  <c r="G134" i="42" s="1"/>
  <c r="C139" i="42"/>
  <c r="G139" i="42" s="1"/>
  <c r="C136" i="42"/>
  <c r="G136" i="42" s="1"/>
  <c r="C137" i="42"/>
  <c r="G137" i="42" s="1"/>
  <c r="C133" i="42"/>
  <c r="G133" i="42" s="1"/>
  <c r="C140" i="42"/>
  <c r="G140" i="42" s="1"/>
  <c r="C128" i="43"/>
  <c r="C127" i="43"/>
  <c r="C126" i="43"/>
  <c r="K123" i="42"/>
  <c r="L123" i="42"/>
  <c r="L126" i="42"/>
  <c r="C124" i="43"/>
  <c r="L124" i="42"/>
  <c r="K128" i="42"/>
  <c r="A122" i="43"/>
  <c r="F122" i="43" s="1"/>
  <c r="I122" i="43" s="1"/>
  <c r="A128" i="43"/>
  <c r="F128" i="43" s="1"/>
  <c r="I128" i="43" s="1"/>
  <c r="A126" i="43"/>
  <c r="F126" i="43" s="1"/>
  <c r="I126" i="43" s="1"/>
  <c r="A120" i="43"/>
  <c r="F120" i="43" s="1"/>
  <c r="A123" i="43"/>
  <c r="F123" i="43" s="1"/>
  <c r="J123" i="43" s="1"/>
  <c r="A125" i="43"/>
  <c r="F125" i="43" s="1"/>
  <c r="J125" i="43" s="1"/>
  <c r="A121" i="43"/>
  <c r="F121" i="43" s="1"/>
  <c r="I121" i="43" s="1"/>
  <c r="I127" i="43"/>
  <c r="J127" i="43"/>
  <c r="I124" i="43"/>
  <c r="J124" i="43"/>
  <c r="C133" i="43" l="1" a="1"/>
  <c r="J136" i="42"/>
  <c r="I136" i="42"/>
  <c r="I135" i="42"/>
  <c r="J135" i="42"/>
  <c r="J141" i="42"/>
  <c r="I141" i="42"/>
  <c r="I140" i="42"/>
  <c r="J140" i="42"/>
  <c r="J139" i="42"/>
  <c r="I139" i="42"/>
  <c r="J138" i="42"/>
  <c r="I138" i="42"/>
  <c r="I129" i="42"/>
  <c r="K120" i="42"/>
  <c r="K129" i="42" s="1"/>
  <c r="L120" i="42"/>
  <c r="L129" i="42" s="1"/>
  <c r="J137" i="42"/>
  <c r="I137" i="42"/>
  <c r="J128" i="43"/>
  <c r="I133" i="42"/>
  <c r="J133" i="42"/>
  <c r="I134" i="42"/>
  <c r="J134" i="42"/>
  <c r="I125" i="43"/>
  <c r="L125" i="43" s="1"/>
  <c r="J122" i="43"/>
  <c r="L122" i="43" s="1"/>
  <c r="J126" i="43"/>
  <c r="L126" i="43" s="1"/>
  <c r="K124" i="43"/>
  <c r="J121" i="43"/>
  <c r="L121" i="43" s="1"/>
  <c r="I123" i="43"/>
  <c r="L123" i="43" s="1"/>
  <c r="B130" i="43"/>
  <c r="K127" i="43"/>
  <c r="C138" i="43"/>
  <c r="G138" i="43" s="1"/>
  <c r="C139" i="43"/>
  <c r="G139" i="43" s="1"/>
  <c r="C136" i="43"/>
  <c r="G136" i="43" s="1"/>
  <c r="C134" i="43"/>
  <c r="G134" i="43" s="1"/>
  <c r="C133" i="43"/>
  <c r="G133" i="43" s="1"/>
  <c r="C140" i="43"/>
  <c r="G140" i="43" s="1"/>
  <c r="C141" i="43"/>
  <c r="G141" i="43" s="1"/>
  <c r="C135" i="43"/>
  <c r="G135" i="43" s="1"/>
  <c r="C137" i="43"/>
  <c r="G137" i="43" s="1"/>
  <c r="J120" i="43"/>
  <c r="I120" i="43"/>
  <c r="L124" i="43"/>
  <c r="K128" i="43"/>
  <c r="L128" i="43"/>
  <c r="K126" i="43"/>
  <c r="L127" i="43"/>
  <c r="L140" i="42" l="1"/>
  <c r="O120" i="42"/>
  <c r="K125" i="43"/>
  <c r="K134" i="42"/>
  <c r="O121" i="42"/>
  <c r="K135" i="42"/>
  <c r="K133" i="42"/>
  <c r="J142" i="42"/>
  <c r="K123" i="43"/>
  <c r="I142" i="42"/>
  <c r="L133" i="42"/>
  <c r="K140" i="42"/>
  <c r="L135" i="42"/>
  <c r="L138" i="42"/>
  <c r="K138" i="42"/>
  <c r="K139" i="42"/>
  <c r="L139" i="42"/>
  <c r="L141" i="42"/>
  <c r="K141" i="42"/>
  <c r="K136" i="42"/>
  <c r="L136" i="42"/>
  <c r="K122" i="43"/>
  <c r="L134" i="42"/>
  <c r="K137" i="42"/>
  <c r="L137" i="42"/>
  <c r="K121" i="43"/>
  <c r="J129" i="43"/>
  <c r="I129" i="43"/>
  <c r="K120" i="43"/>
  <c r="L120" i="43"/>
  <c r="L129" i="43" s="1"/>
  <c r="I135" i="43"/>
  <c r="J135" i="43"/>
  <c r="I134" i="43"/>
  <c r="J134" i="43"/>
  <c r="I141" i="43"/>
  <c r="J141" i="43"/>
  <c r="J136" i="43"/>
  <c r="I136" i="43"/>
  <c r="J140" i="43"/>
  <c r="I140" i="43"/>
  <c r="J139" i="43"/>
  <c r="I139" i="43"/>
  <c r="I137" i="43"/>
  <c r="J137" i="43"/>
  <c r="I133" i="43"/>
  <c r="J133" i="43"/>
  <c r="I138" i="43"/>
  <c r="J138" i="43"/>
  <c r="O122" i="42" l="1"/>
  <c r="L142" i="42"/>
  <c r="K142" i="42"/>
  <c r="N124" i="42"/>
  <c r="O125" i="42" s="1"/>
  <c r="N125" i="42"/>
  <c r="O124" i="42" s="1"/>
  <c r="K129" i="43"/>
  <c r="L138" i="43"/>
  <c r="K137" i="43"/>
  <c r="L141" i="43"/>
  <c r="O121" i="43"/>
  <c r="K134" i="43"/>
  <c r="O120" i="43"/>
  <c r="K135" i="43"/>
  <c r="L135" i="43"/>
  <c r="L133" i="43"/>
  <c r="J142" i="43"/>
  <c r="K139" i="43"/>
  <c r="L139" i="43"/>
  <c r="K136" i="43"/>
  <c r="L136" i="43"/>
  <c r="L134" i="43"/>
  <c r="K133" i="43"/>
  <c r="I142" i="43"/>
  <c r="K138" i="43"/>
  <c r="L137" i="43"/>
  <c r="L140" i="43"/>
  <c r="K140" i="43"/>
  <c r="K141" i="43"/>
  <c r="Q120" i="42" l="1" a="1"/>
  <c r="Q125" i="42" s="1"/>
  <c r="O122" i="43"/>
  <c r="N124" i="43" s="1"/>
  <c r="O125" i="43" s="1"/>
  <c r="K142" i="43"/>
  <c r="L142" i="43"/>
  <c r="Q122" i="42" l="1"/>
  <c r="Q123" i="42"/>
  <c r="R120" i="42"/>
  <c r="R127" i="42"/>
  <c r="R128" i="42"/>
  <c r="Q124" i="42"/>
  <c r="Q127" i="42"/>
  <c r="Q121" i="42"/>
  <c r="Q120" i="42"/>
  <c r="R121" i="42"/>
  <c r="R123" i="42"/>
  <c r="R122" i="42"/>
  <c r="Q128" i="42"/>
  <c r="Q126" i="42"/>
  <c r="R124" i="42"/>
  <c r="R125" i="42"/>
  <c r="R126" i="42"/>
  <c r="N125" i="43"/>
  <c r="O124" i="43" s="1"/>
  <c r="Q120" i="43" s="1" a="1"/>
  <c r="Q127" i="43" s="1"/>
  <c r="D133" i="42" l="1" a="1"/>
  <c r="D137" i="42" s="1"/>
  <c r="A133" i="42" a="1"/>
  <c r="A141" i="42" s="1"/>
  <c r="D134" i="42"/>
  <c r="Q125" i="43"/>
  <c r="R123" i="43"/>
  <c r="Q128" i="43"/>
  <c r="R128" i="43"/>
  <c r="R122" i="43"/>
  <c r="Q124" i="43"/>
  <c r="R121" i="43"/>
  <c r="Q121" i="43"/>
  <c r="R124" i="43"/>
  <c r="R125" i="43"/>
  <c r="R126" i="43"/>
  <c r="Q126" i="43"/>
  <c r="Q122" i="43"/>
  <c r="R127" i="43"/>
  <c r="Q120" i="43"/>
  <c r="R120" i="43"/>
  <c r="Q123" i="43"/>
  <c r="A133" i="42" l="1"/>
  <c r="A137" i="42"/>
  <c r="D140" i="42"/>
  <c r="D135" i="42"/>
  <c r="D141" i="42"/>
  <c r="D133" i="42"/>
  <c r="D139" i="42"/>
  <c r="A140" i="42"/>
  <c r="A134" i="42"/>
  <c r="A136" i="42"/>
  <c r="A138" i="42"/>
  <c r="A135" i="42"/>
  <c r="B143" i="42" s="1"/>
  <c r="A139" i="42"/>
  <c r="D138" i="42"/>
  <c r="D136" i="42"/>
  <c r="A146" i="42" a="1"/>
  <c r="D133" i="43" a="1"/>
  <c r="D141" i="43" s="1"/>
  <c r="A133" i="43" a="1"/>
  <c r="A141" i="43" s="1"/>
  <c r="D146" i="42" l="1" a="1"/>
  <c r="D154" i="42" s="1"/>
  <c r="G154" i="42" s="1"/>
  <c r="O134" i="42"/>
  <c r="O133" i="42"/>
  <c r="O135" i="42" s="1"/>
  <c r="A146" i="42"/>
  <c r="A150" i="42"/>
  <c r="A152" i="42"/>
  <c r="A147" i="42"/>
  <c r="A148" i="42"/>
  <c r="A151" i="42"/>
  <c r="A153" i="42"/>
  <c r="A154" i="42"/>
  <c r="A149" i="42"/>
  <c r="D134" i="43"/>
  <c r="D136" i="43"/>
  <c r="D138" i="43"/>
  <c r="D135" i="43"/>
  <c r="D137" i="43"/>
  <c r="D139" i="43"/>
  <c r="D140" i="43"/>
  <c r="D133" i="43"/>
  <c r="A136" i="43"/>
  <c r="A137" i="43"/>
  <c r="A133" i="43"/>
  <c r="A135" i="43"/>
  <c r="A140" i="43"/>
  <c r="A134" i="43"/>
  <c r="A138" i="43"/>
  <c r="A139" i="43"/>
  <c r="D146" i="42" l="1"/>
  <c r="G146" i="42" s="1"/>
  <c r="D147" i="42"/>
  <c r="G147" i="42" s="1"/>
  <c r="D153" i="42"/>
  <c r="G153" i="42" s="1"/>
  <c r="D152" i="42"/>
  <c r="G152" i="42" s="1"/>
  <c r="D151" i="42"/>
  <c r="G151" i="42" s="1"/>
  <c r="D148" i="42"/>
  <c r="G148" i="42" s="1"/>
  <c r="D150" i="42"/>
  <c r="G150" i="42" s="1"/>
  <c r="D149" i="42"/>
  <c r="G149" i="42" s="1"/>
  <c r="D146" i="43" a="1"/>
  <c r="D152" i="43" s="1"/>
  <c r="G152" i="43" s="1"/>
  <c r="A159" i="42" a="1"/>
  <c r="B156" i="42"/>
  <c r="N137" i="42"/>
  <c r="N138" i="42"/>
  <c r="O137" i="42" s="1"/>
  <c r="B143" i="43"/>
  <c r="O134" i="43" s="1"/>
  <c r="A146" i="43" a="1"/>
  <c r="A151" i="43" s="1"/>
  <c r="D149" i="43"/>
  <c r="G149" i="43" s="1"/>
  <c r="D148" i="43"/>
  <c r="G148" i="43" s="1"/>
  <c r="D147" i="43"/>
  <c r="G147" i="43" s="1"/>
  <c r="D154" i="43" l="1"/>
  <c r="G154" i="43" s="1"/>
  <c r="D146" i="43"/>
  <c r="G146" i="43" s="1"/>
  <c r="D151" i="43"/>
  <c r="G151" i="43" s="1"/>
  <c r="D153" i="43"/>
  <c r="G153" i="43" s="1"/>
  <c r="O133" i="43"/>
  <c r="D150" i="43"/>
  <c r="G150" i="43" s="1"/>
  <c r="O138" i="42"/>
  <c r="Q133" i="42" a="1"/>
  <c r="A163" i="42"/>
  <c r="A159" i="42"/>
  <c r="A167" i="42"/>
  <c r="A165" i="42"/>
  <c r="A162" i="42"/>
  <c r="A161" i="42"/>
  <c r="A164" i="42"/>
  <c r="A166" i="42"/>
  <c r="A160" i="42"/>
  <c r="A150" i="43"/>
  <c r="A147" i="43"/>
  <c r="A146" i="43"/>
  <c r="A148" i="43"/>
  <c r="A154" i="43"/>
  <c r="A152" i="43"/>
  <c r="A153" i="43"/>
  <c r="A149" i="43"/>
  <c r="O135" i="43"/>
  <c r="B169" i="42" l="1"/>
  <c r="A172" i="42" a="1"/>
  <c r="R135" i="42"/>
  <c r="Q135" i="42"/>
  <c r="Q141" i="42"/>
  <c r="R133" i="42"/>
  <c r="Q140" i="42"/>
  <c r="Q138" i="42"/>
  <c r="Q139" i="42"/>
  <c r="R136" i="42"/>
  <c r="R141" i="42"/>
  <c r="Q134" i="42"/>
  <c r="R137" i="42"/>
  <c r="R138" i="42"/>
  <c r="R140" i="42"/>
  <c r="Q136" i="42"/>
  <c r="Q137" i="42"/>
  <c r="R134" i="42"/>
  <c r="R139" i="42"/>
  <c r="Q133" i="42"/>
  <c r="B156" i="43"/>
  <c r="A159" i="43" a="1"/>
  <c r="A162" i="43" s="1"/>
  <c r="N137" i="43"/>
  <c r="N138" i="43"/>
  <c r="O137" i="43" s="1"/>
  <c r="B146" i="42" l="1" a="1"/>
  <c r="B147" i="42" s="1"/>
  <c r="F147" i="42" s="1"/>
  <c r="A175" i="42"/>
  <c r="F175" i="42" s="1"/>
  <c r="A176" i="42"/>
  <c r="F176" i="42" s="1"/>
  <c r="A180" i="42"/>
  <c r="F180" i="42" s="1"/>
  <c r="A173" i="42"/>
  <c r="F173" i="42" s="1"/>
  <c r="A172" i="42"/>
  <c r="A179" i="42"/>
  <c r="F179" i="42" s="1"/>
  <c r="A177" i="42"/>
  <c r="F177" i="42" s="1"/>
  <c r="A174" i="42"/>
  <c r="F174" i="42" s="1"/>
  <c r="A178" i="42"/>
  <c r="F178" i="42" s="1"/>
  <c r="C146" i="42" a="1"/>
  <c r="A159" i="43"/>
  <c r="A161" i="43"/>
  <c r="A165" i="43"/>
  <c r="A163" i="43"/>
  <c r="A167" i="43"/>
  <c r="A164" i="43"/>
  <c r="A160" i="43"/>
  <c r="A166" i="43"/>
  <c r="O138" i="43"/>
  <c r="Q133" i="43" s="1" a="1"/>
  <c r="B150" i="42" l="1"/>
  <c r="F150" i="42" s="1"/>
  <c r="B152" i="42"/>
  <c r="F152" i="42" s="1"/>
  <c r="J152" i="42" s="1"/>
  <c r="B151" i="42"/>
  <c r="F151" i="42" s="1"/>
  <c r="J151" i="42" s="1"/>
  <c r="B154" i="42"/>
  <c r="F154" i="42" s="1"/>
  <c r="J154" i="42" s="1"/>
  <c r="B149" i="42"/>
  <c r="F149" i="42" s="1"/>
  <c r="I149" i="42" s="1"/>
  <c r="B148" i="42"/>
  <c r="F148" i="42" s="1"/>
  <c r="I148" i="42" s="1"/>
  <c r="B146" i="42"/>
  <c r="F146" i="42" s="1"/>
  <c r="J146" i="42" s="1"/>
  <c r="B153" i="42"/>
  <c r="F153" i="42" s="1"/>
  <c r="I153" i="42" s="1"/>
  <c r="I152" i="42"/>
  <c r="C150" i="42"/>
  <c r="C146" i="42"/>
  <c r="C149" i="42"/>
  <c r="C153" i="42"/>
  <c r="C151" i="42"/>
  <c r="C154" i="42"/>
  <c r="C148" i="42"/>
  <c r="C147" i="42"/>
  <c r="C152" i="42"/>
  <c r="I151" i="42"/>
  <c r="F172" i="42"/>
  <c r="B182" i="42"/>
  <c r="J148" i="42"/>
  <c r="I150" i="42"/>
  <c r="J150" i="42"/>
  <c r="J147" i="42"/>
  <c r="I147" i="42"/>
  <c r="B169" i="43"/>
  <c r="A172" i="43" a="1"/>
  <c r="A178" i="43" s="1"/>
  <c r="F178" i="43" s="1"/>
  <c r="R141" i="43"/>
  <c r="Q134" i="43"/>
  <c r="R140" i="43"/>
  <c r="R135" i="43"/>
  <c r="Q135" i="43"/>
  <c r="Q140" i="43"/>
  <c r="R137" i="43"/>
  <c r="R138" i="43"/>
  <c r="Q137" i="43"/>
  <c r="Q138" i="43"/>
  <c r="Q141" i="43"/>
  <c r="R133" i="43"/>
  <c r="R136" i="43"/>
  <c r="Q133" i="43"/>
  <c r="Q136" i="43"/>
  <c r="R139" i="43"/>
  <c r="R134" i="43"/>
  <c r="Q139" i="43"/>
  <c r="I146" i="42" l="1"/>
  <c r="J153" i="42"/>
  <c r="L153" i="42" s="1"/>
  <c r="K150" i="42"/>
  <c r="K151" i="42"/>
  <c r="J149" i="42"/>
  <c r="L149" i="42" s="1"/>
  <c r="I154" i="42"/>
  <c r="I155" i="42" s="1"/>
  <c r="C159" i="42" a="1"/>
  <c r="C164" i="42" s="1"/>
  <c r="F164" i="42" s="1"/>
  <c r="K146" i="42"/>
  <c r="L150" i="42"/>
  <c r="L154" i="42"/>
  <c r="C166" i="42"/>
  <c r="F166" i="42" s="1"/>
  <c r="K152" i="42"/>
  <c r="L152" i="42"/>
  <c r="K147" i="42"/>
  <c r="L147" i="42"/>
  <c r="L146" i="42"/>
  <c r="K148" i="42"/>
  <c r="L148" i="42"/>
  <c r="L151" i="42"/>
  <c r="A179" i="43"/>
  <c r="F179" i="43" s="1"/>
  <c r="A172" i="43"/>
  <c r="A176" i="43"/>
  <c r="F176" i="43" s="1"/>
  <c r="A175" i="43"/>
  <c r="F175" i="43" s="1"/>
  <c r="A177" i="43"/>
  <c r="F177" i="43" s="1"/>
  <c r="A174" i="43"/>
  <c r="F174" i="43" s="1"/>
  <c r="A180" i="43"/>
  <c r="F180" i="43" s="1"/>
  <c r="A173" i="43"/>
  <c r="F173" i="43" s="1"/>
  <c r="B146" i="43" a="1"/>
  <c r="F172" i="43"/>
  <c r="C146" i="43" a="1"/>
  <c r="C161" i="42" l="1"/>
  <c r="F161" i="42" s="1"/>
  <c r="J155" i="42"/>
  <c r="C167" i="42"/>
  <c r="F167" i="42" s="1"/>
  <c r="C163" i="42"/>
  <c r="F163" i="42" s="1"/>
  <c r="C165" i="42"/>
  <c r="F165" i="42" s="1"/>
  <c r="C162" i="42"/>
  <c r="F162" i="42" s="1"/>
  <c r="C160" i="42"/>
  <c r="F160" i="42" s="1"/>
  <c r="K153" i="42"/>
  <c r="K154" i="42"/>
  <c r="L155" i="42"/>
  <c r="O146" i="42" s="1"/>
  <c r="C159" i="42"/>
  <c r="F159" i="42" s="1"/>
  <c r="K149" i="42"/>
  <c r="K155" i="42" s="1"/>
  <c r="O147" i="42" s="1"/>
  <c r="B182" i="43"/>
  <c r="C150" i="43"/>
  <c r="C148" i="43"/>
  <c r="C146" i="43"/>
  <c r="C151" i="43"/>
  <c r="C149" i="43"/>
  <c r="C147" i="43"/>
  <c r="C154" i="43"/>
  <c r="C153" i="43"/>
  <c r="C152" i="43"/>
  <c r="B149" i="43"/>
  <c r="F149" i="43" s="1"/>
  <c r="B146" i="43"/>
  <c r="F146" i="43" s="1"/>
  <c r="B153" i="43"/>
  <c r="F153" i="43" s="1"/>
  <c r="B147" i="43"/>
  <c r="F147" i="43" s="1"/>
  <c r="B152" i="43"/>
  <c r="F152" i="43" s="1"/>
  <c r="B148" i="43"/>
  <c r="F148" i="43" s="1"/>
  <c r="B151" i="43"/>
  <c r="F151" i="43" s="1"/>
  <c r="B154" i="43"/>
  <c r="F154" i="43" s="1"/>
  <c r="B150" i="43"/>
  <c r="F150" i="43" s="1"/>
  <c r="O148" i="42" l="1"/>
  <c r="I153" i="43"/>
  <c r="J153" i="43"/>
  <c r="J148" i="43"/>
  <c r="I148" i="43"/>
  <c r="I146" i="43"/>
  <c r="J146" i="43"/>
  <c r="C159" i="43" a="1"/>
  <c r="J152" i="43"/>
  <c r="I152" i="43"/>
  <c r="J151" i="43"/>
  <c r="I151" i="43"/>
  <c r="I150" i="43"/>
  <c r="J150" i="43"/>
  <c r="I149" i="43"/>
  <c r="J149" i="43"/>
  <c r="J154" i="43"/>
  <c r="I154" i="43"/>
  <c r="J147" i="43"/>
  <c r="I147" i="43"/>
  <c r="N151" i="42" l="1"/>
  <c r="O150" i="42" s="1"/>
  <c r="N150" i="42"/>
  <c r="O151" i="42" s="1"/>
  <c r="Q146" i="42" s="1" a="1"/>
  <c r="L150" i="43"/>
  <c r="K149" i="43"/>
  <c r="L153" i="43"/>
  <c r="K148" i="43"/>
  <c r="L148" i="43"/>
  <c r="K147" i="43"/>
  <c r="L147" i="43"/>
  <c r="L149" i="43"/>
  <c r="L151" i="43"/>
  <c r="K151" i="43"/>
  <c r="C166" i="43"/>
  <c r="F166" i="43" s="1"/>
  <c r="C167" i="43"/>
  <c r="F167" i="43" s="1"/>
  <c r="C165" i="43"/>
  <c r="F165" i="43" s="1"/>
  <c r="C164" i="43"/>
  <c r="F164" i="43" s="1"/>
  <c r="C163" i="43"/>
  <c r="F163" i="43" s="1"/>
  <c r="C159" i="43"/>
  <c r="F159" i="43" s="1"/>
  <c r="C162" i="43"/>
  <c r="F162" i="43" s="1"/>
  <c r="C161" i="43"/>
  <c r="F161" i="43" s="1"/>
  <c r="C160" i="43"/>
  <c r="F160" i="43" s="1"/>
  <c r="L146" i="43"/>
  <c r="J155" i="43"/>
  <c r="K154" i="43"/>
  <c r="L154" i="43"/>
  <c r="K150" i="43"/>
  <c r="L152" i="43"/>
  <c r="K152" i="43"/>
  <c r="K146" i="43"/>
  <c r="I155" i="43"/>
  <c r="K153" i="43"/>
  <c r="Q153" i="42" l="1"/>
  <c r="R152" i="42"/>
  <c r="Q154" i="42"/>
  <c r="R149" i="42"/>
  <c r="Q147" i="42"/>
  <c r="Q148" i="42"/>
  <c r="Q152" i="42"/>
  <c r="R147" i="42"/>
  <c r="Q151" i="42"/>
  <c r="Q146" i="42"/>
  <c r="R151" i="42"/>
  <c r="R154" i="42"/>
  <c r="R150" i="42"/>
  <c r="R148" i="42"/>
  <c r="R146" i="42"/>
  <c r="R153" i="42"/>
  <c r="Q149" i="42"/>
  <c r="Q150" i="42"/>
  <c r="K155" i="43"/>
  <c r="O147" i="43" s="1"/>
  <c r="L155" i="43"/>
  <c r="O146" i="43" s="1"/>
  <c r="D159" i="42" l="1" a="1"/>
  <c r="B159" i="42" a="1"/>
  <c r="O148" i="43"/>
  <c r="B167" i="42" l="1"/>
  <c r="B160" i="42"/>
  <c r="B159" i="42"/>
  <c r="B166" i="42"/>
  <c r="B165" i="42"/>
  <c r="B161" i="42"/>
  <c r="B163" i="42"/>
  <c r="B162" i="42"/>
  <c r="B164" i="42"/>
  <c r="D167" i="42"/>
  <c r="G167" i="42" s="1"/>
  <c r="D160" i="42"/>
  <c r="G160" i="42" s="1"/>
  <c r="D162" i="42"/>
  <c r="G162" i="42" s="1"/>
  <c r="D159" i="42"/>
  <c r="G159" i="42" s="1"/>
  <c r="D165" i="42"/>
  <c r="G165" i="42" s="1"/>
  <c r="D161" i="42"/>
  <c r="G161" i="42" s="1"/>
  <c r="D163" i="42"/>
  <c r="G163" i="42" s="1"/>
  <c r="D164" i="42"/>
  <c r="G164" i="42" s="1"/>
  <c r="D166" i="42"/>
  <c r="G166" i="42" s="1"/>
  <c r="N151" i="43"/>
  <c r="O150" i="43" s="1"/>
  <c r="N150" i="43"/>
  <c r="B172" i="42" l="1" a="1"/>
  <c r="J162" i="42"/>
  <c r="I162" i="42"/>
  <c r="J160" i="42"/>
  <c r="I160" i="42"/>
  <c r="J166" i="42"/>
  <c r="I166" i="42"/>
  <c r="I165" i="42"/>
  <c r="J165" i="42"/>
  <c r="I167" i="42"/>
  <c r="J167" i="42"/>
  <c r="J163" i="42"/>
  <c r="I163" i="42"/>
  <c r="J161" i="42"/>
  <c r="I161" i="42"/>
  <c r="J164" i="42"/>
  <c r="I164" i="42"/>
  <c r="J159" i="42"/>
  <c r="I159" i="42"/>
  <c r="O151" i="43"/>
  <c r="Q146" i="43" s="1" a="1"/>
  <c r="K165" i="42" l="1"/>
  <c r="K167" i="42"/>
  <c r="K159" i="42"/>
  <c r="I168" i="42"/>
  <c r="L159" i="42"/>
  <c r="L161" i="42"/>
  <c r="K161" i="42"/>
  <c r="L167" i="42"/>
  <c r="K166" i="42"/>
  <c r="L166" i="42"/>
  <c r="L162" i="42"/>
  <c r="K162" i="42"/>
  <c r="J168" i="42"/>
  <c r="L164" i="42"/>
  <c r="K164" i="42"/>
  <c r="L163" i="42"/>
  <c r="K163" i="42"/>
  <c r="L165" i="42"/>
  <c r="K160" i="42"/>
  <c r="L160" i="42"/>
  <c r="B179" i="42"/>
  <c r="G179" i="42" s="1"/>
  <c r="B180" i="42"/>
  <c r="G180" i="42" s="1"/>
  <c r="B172" i="42"/>
  <c r="G172" i="42" s="1"/>
  <c r="B175" i="42"/>
  <c r="G175" i="42" s="1"/>
  <c r="B178" i="42"/>
  <c r="G178" i="42" s="1"/>
  <c r="B176" i="42"/>
  <c r="G176" i="42" s="1"/>
  <c r="B174" i="42"/>
  <c r="G174" i="42" s="1"/>
  <c r="B177" i="42"/>
  <c r="G177" i="42" s="1"/>
  <c r="B173" i="42"/>
  <c r="G173" i="42" s="1"/>
  <c r="Q146" i="43"/>
  <c r="R148" i="43"/>
  <c r="R153" i="43"/>
  <c r="R152" i="43"/>
  <c r="Q148" i="43"/>
  <c r="Q147" i="43"/>
  <c r="R147" i="43"/>
  <c r="Q153" i="43"/>
  <c r="R146" i="43"/>
  <c r="R151" i="43"/>
  <c r="Q152" i="43"/>
  <c r="R149" i="43"/>
  <c r="R154" i="43"/>
  <c r="Q154" i="43"/>
  <c r="Q149" i="43"/>
  <c r="Q151" i="43"/>
  <c r="R150" i="43"/>
  <c r="Q150" i="43"/>
  <c r="J180" i="42" l="1"/>
  <c r="I180" i="42"/>
  <c r="J179" i="42"/>
  <c r="I179" i="42"/>
  <c r="L168" i="42"/>
  <c r="O159" i="42" s="1"/>
  <c r="J176" i="42"/>
  <c r="I176" i="42"/>
  <c r="I173" i="42"/>
  <c r="L173" i="42" s="1"/>
  <c r="J173" i="42"/>
  <c r="J177" i="42"/>
  <c r="I177" i="42"/>
  <c r="I175" i="42"/>
  <c r="L175" i="42" s="1"/>
  <c r="J175" i="42"/>
  <c r="I178" i="42"/>
  <c r="J178" i="42"/>
  <c r="K178" i="42" s="1"/>
  <c r="I174" i="42"/>
  <c r="K174" i="42" s="1"/>
  <c r="J174" i="42"/>
  <c r="J172" i="42"/>
  <c r="I172" i="42"/>
  <c r="K168" i="42"/>
  <c r="O160" i="42" s="1"/>
  <c r="D159" i="43" a="1"/>
  <c r="B159" i="43" a="1"/>
  <c r="K179" i="42" l="1"/>
  <c r="L179" i="42"/>
  <c r="L172" i="42"/>
  <c r="I181" i="42"/>
  <c r="K172" i="42"/>
  <c r="L177" i="42"/>
  <c r="K177" i="42"/>
  <c r="L176" i="42"/>
  <c r="K176" i="42"/>
  <c r="J181" i="42"/>
  <c r="L178" i="42"/>
  <c r="K180" i="42"/>
  <c r="L180" i="42"/>
  <c r="L174" i="42"/>
  <c r="K175" i="42"/>
  <c r="K173" i="42"/>
  <c r="O161" i="42"/>
  <c r="B164" i="43"/>
  <c r="B161" i="43"/>
  <c r="B166" i="43"/>
  <c r="B165" i="43"/>
  <c r="B159" i="43"/>
  <c r="B160" i="43"/>
  <c r="B163" i="43"/>
  <c r="B167" i="43"/>
  <c r="B162" i="43"/>
  <c r="D165" i="43"/>
  <c r="G165" i="43" s="1"/>
  <c r="D159" i="43"/>
  <c r="G159" i="43" s="1"/>
  <c r="D160" i="43"/>
  <c r="G160" i="43" s="1"/>
  <c r="D166" i="43"/>
  <c r="G166" i="43" s="1"/>
  <c r="D164" i="43"/>
  <c r="G164" i="43" s="1"/>
  <c r="D167" i="43"/>
  <c r="G167" i="43" s="1"/>
  <c r="D162" i="43"/>
  <c r="G162" i="43" s="1"/>
  <c r="D161" i="43"/>
  <c r="G161" i="43" s="1"/>
  <c r="D163" i="43"/>
  <c r="G163" i="43" s="1"/>
  <c r="L181" i="42" l="1"/>
  <c r="O172" i="42" s="1"/>
  <c r="N163" i="42"/>
  <c r="O164" i="42" s="1"/>
  <c r="N164" i="42"/>
  <c r="O163" i="42" s="1"/>
  <c r="Q159" i="42" s="1" a="1"/>
  <c r="K181" i="42"/>
  <c r="O173" i="42" s="1"/>
  <c r="J162" i="43"/>
  <c r="I162" i="43"/>
  <c r="J160" i="43"/>
  <c r="I160" i="43"/>
  <c r="J167" i="43"/>
  <c r="I167" i="43"/>
  <c r="J159" i="43"/>
  <c r="I159" i="43"/>
  <c r="I163" i="43"/>
  <c r="J163" i="43"/>
  <c r="J165" i="43"/>
  <c r="I165" i="43"/>
  <c r="J164" i="43"/>
  <c r="I164" i="43"/>
  <c r="I161" i="43"/>
  <c r="J161" i="43"/>
  <c r="J166" i="43"/>
  <c r="I166" i="43"/>
  <c r="B172" i="43" a="1"/>
  <c r="R160" i="42" l="1"/>
  <c r="R161" i="42"/>
  <c r="R166" i="42"/>
  <c r="R164" i="42"/>
  <c r="R165" i="42"/>
  <c r="Q163" i="42"/>
  <c r="Q166" i="42"/>
  <c r="Q159" i="42"/>
  <c r="Q167" i="42"/>
  <c r="R159" i="42"/>
  <c r="Q164" i="42"/>
  <c r="R167" i="42"/>
  <c r="Q160" i="42"/>
  <c r="Q165" i="42"/>
  <c r="R162" i="42"/>
  <c r="Q161" i="42"/>
  <c r="Q162" i="42"/>
  <c r="R163" i="42"/>
  <c r="O174" i="42"/>
  <c r="L161" i="43"/>
  <c r="K163" i="43"/>
  <c r="L165" i="43"/>
  <c r="K165" i="43"/>
  <c r="L159" i="43"/>
  <c r="K159" i="43"/>
  <c r="I168" i="43"/>
  <c r="K160" i="43"/>
  <c r="L160" i="43"/>
  <c r="B176" i="43"/>
  <c r="G176" i="43" s="1"/>
  <c r="B178" i="43"/>
  <c r="G178" i="43" s="1"/>
  <c r="B174" i="43"/>
  <c r="G174" i="43" s="1"/>
  <c r="B177" i="43"/>
  <c r="G177" i="43" s="1"/>
  <c r="B173" i="43"/>
  <c r="G173" i="43" s="1"/>
  <c r="B179" i="43"/>
  <c r="G179" i="43" s="1"/>
  <c r="B172" i="43"/>
  <c r="G172" i="43" s="1"/>
  <c r="B175" i="43"/>
  <c r="G175" i="43" s="1"/>
  <c r="B180" i="43"/>
  <c r="G180" i="43" s="1"/>
  <c r="K161" i="43"/>
  <c r="J168" i="43"/>
  <c r="K162" i="43"/>
  <c r="L162" i="43"/>
  <c r="L166" i="43"/>
  <c r="K166" i="43"/>
  <c r="K164" i="43"/>
  <c r="L164" i="43"/>
  <c r="L167" i="43"/>
  <c r="K167" i="43"/>
  <c r="L163" i="43"/>
  <c r="C172" i="42" l="1" a="1"/>
  <c r="C180" i="42" s="1"/>
  <c r="N177" i="42"/>
  <c r="O176" i="42" s="1"/>
  <c r="N176" i="42"/>
  <c r="D172" i="42" a="1"/>
  <c r="C178" i="42"/>
  <c r="C174" i="42"/>
  <c r="L168" i="43"/>
  <c r="O159" i="43" s="1"/>
  <c r="I180" i="43"/>
  <c r="J180" i="43"/>
  <c r="I173" i="43"/>
  <c r="J173" i="43"/>
  <c r="I176" i="43"/>
  <c r="J176" i="43"/>
  <c r="K168" i="43"/>
  <c r="O160" i="43" s="1"/>
  <c r="I175" i="43"/>
  <c r="J175" i="43"/>
  <c r="J177" i="43"/>
  <c r="I177" i="43"/>
  <c r="J172" i="43"/>
  <c r="I172" i="43"/>
  <c r="J174" i="43"/>
  <c r="I174" i="43"/>
  <c r="J179" i="43"/>
  <c r="I179" i="43"/>
  <c r="J178" i="43"/>
  <c r="I178" i="43"/>
  <c r="C175" i="42" l="1"/>
  <c r="C172" i="42"/>
  <c r="C179" i="42"/>
  <c r="C173" i="42"/>
  <c r="C177" i="42"/>
  <c r="C176" i="42"/>
  <c r="O177" i="42"/>
  <c r="Q172" i="42" a="1"/>
  <c r="D179" i="42"/>
  <c r="D172" i="42"/>
  <c r="D175" i="42"/>
  <c r="D174" i="42"/>
  <c r="D180" i="42"/>
  <c r="D177" i="42"/>
  <c r="D173" i="42"/>
  <c r="D176" i="42"/>
  <c r="D178" i="42"/>
  <c r="O161" i="43"/>
  <c r="N163" i="43" s="1"/>
  <c r="O164" i="43" s="1"/>
  <c r="K173" i="43"/>
  <c r="L175" i="43"/>
  <c r="K176" i="43"/>
  <c r="L180" i="43"/>
  <c r="K172" i="43"/>
  <c r="L172" i="43"/>
  <c r="I181" i="43"/>
  <c r="L178" i="43"/>
  <c r="K178" i="43"/>
  <c r="L174" i="43"/>
  <c r="K174" i="43"/>
  <c r="K177" i="43"/>
  <c r="L177" i="43"/>
  <c r="L176" i="43"/>
  <c r="K180" i="43"/>
  <c r="L179" i="43"/>
  <c r="K179" i="43"/>
  <c r="J181" i="43"/>
  <c r="K175" i="43"/>
  <c r="L173" i="43"/>
  <c r="C185" i="42" l="1" a="1"/>
  <c r="C190" i="42" s="1"/>
  <c r="G190" i="42" s="1"/>
  <c r="D185" i="42" a="1"/>
  <c r="Q176" i="42"/>
  <c r="R172" i="42"/>
  <c r="R174" i="42"/>
  <c r="Q180" i="42"/>
  <c r="Q175" i="42"/>
  <c r="R178" i="42"/>
  <c r="R177" i="42"/>
  <c r="R176" i="42"/>
  <c r="Q173" i="42"/>
  <c r="Q179" i="42"/>
  <c r="Q172" i="42"/>
  <c r="R173" i="42"/>
  <c r="Q178" i="42"/>
  <c r="Q174" i="42"/>
  <c r="R179" i="42"/>
  <c r="R175" i="42"/>
  <c r="R180" i="42"/>
  <c r="Q177" i="42"/>
  <c r="N164" i="43"/>
  <c r="O163" i="43" s="1"/>
  <c r="Q159" i="43" s="1" a="1"/>
  <c r="L181" i="43"/>
  <c r="O172" i="43" s="1"/>
  <c r="K181" i="43"/>
  <c r="O173" i="43" s="1"/>
  <c r="C185" i="42" l="1"/>
  <c r="G185" i="42" s="1"/>
  <c r="C187" i="42"/>
  <c r="G187" i="42" s="1"/>
  <c r="C186" i="42"/>
  <c r="G186" i="42" s="1"/>
  <c r="C189" i="42"/>
  <c r="G189" i="42" s="1"/>
  <c r="C193" i="42"/>
  <c r="G193" i="42" s="1"/>
  <c r="C192" i="42"/>
  <c r="G192" i="42" s="1"/>
  <c r="C191" i="42"/>
  <c r="G191" i="42" s="1"/>
  <c r="C188" i="42"/>
  <c r="G188" i="42" s="1"/>
  <c r="A185" i="42" a="1"/>
  <c r="A190" i="42" s="1"/>
  <c r="F190" i="42" s="1"/>
  <c r="J190" i="42" s="1"/>
  <c r="B185" i="42" a="1"/>
  <c r="A191" i="42"/>
  <c r="F191" i="42" s="1"/>
  <c r="I191" i="42" s="1"/>
  <c r="D186" i="42"/>
  <c r="D190" i="42"/>
  <c r="D192" i="42"/>
  <c r="D185" i="42"/>
  <c r="D187" i="42"/>
  <c r="D189" i="42"/>
  <c r="D188" i="42"/>
  <c r="D193" i="42"/>
  <c r="D191" i="42"/>
  <c r="Q159" i="43"/>
  <c r="R165" i="43"/>
  <c r="R164" i="43"/>
  <c r="R166" i="43"/>
  <c r="Q166" i="43"/>
  <c r="R161" i="43"/>
  <c r="R163" i="43"/>
  <c r="R159" i="43"/>
  <c r="R160" i="43"/>
  <c r="Q161" i="43"/>
  <c r="Q163" i="43"/>
  <c r="R162" i="43"/>
  <c r="Q165" i="43"/>
  <c r="Q160" i="43"/>
  <c r="Q167" i="43"/>
  <c r="Q162" i="43"/>
  <c r="Q164" i="43"/>
  <c r="R167" i="43"/>
  <c r="O174" i="43"/>
  <c r="A189" i="42" l="1"/>
  <c r="F189" i="42" s="1"/>
  <c r="A192" i="42"/>
  <c r="F192" i="42" s="1"/>
  <c r="J192" i="42" s="1"/>
  <c r="A186" i="42"/>
  <c r="F186" i="42" s="1"/>
  <c r="J186" i="42" s="1"/>
  <c r="A185" i="42"/>
  <c r="F185" i="42" s="1"/>
  <c r="J191" i="42"/>
  <c r="L191" i="42" s="1"/>
  <c r="A193" i="42"/>
  <c r="F193" i="42" s="1"/>
  <c r="J193" i="42" s="1"/>
  <c r="A187" i="42"/>
  <c r="F187" i="42" s="1"/>
  <c r="A188" i="42"/>
  <c r="F188" i="42" s="1"/>
  <c r="I190" i="42"/>
  <c r="I192" i="42"/>
  <c r="I186" i="42"/>
  <c r="L186" i="42" s="1"/>
  <c r="D198" i="42" a="1"/>
  <c r="B187" i="42"/>
  <c r="B189" i="42"/>
  <c r="B185" i="42"/>
  <c r="B193" i="42"/>
  <c r="B192" i="42"/>
  <c r="B190" i="42"/>
  <c r="B191" i="42"/>
  <c r="B188" i="42"/>
  <c r="B186" i="42"/>
  <c r="D172" i="43" a="1"/>
  <c r="D179" i="43" s="1"/>
  <c r="C172" i="43" a="1"/>
  <c r="C174" i="43" s="1"/>
  <c r="N177" i="43"/>
  <c r="O176" i="43" s="1"/>
  <c r="N176" i="43"/>
  <c r="O177" i="43" s="1"/>
  <c r="K191" i="42"/>
  <c r="L192" i="42"/>
  <c r="K192" i="42"/>
  <c r="I189" i="42" l="1"/>
  <c r="J189" i="42"/>
  <c r="I185" i="42"/>
  <c r="J185" i="42"/>
  <c r="J188" i="42"/>
  <c r="I188" i="42"/>
  <c r="K186" i="42"/>
  <c r="B195" i="42"/>
  <c r="I187" i="42"/>
  <c r="J187" i="42"/>
  <c r="I193" i="42"/>
  <c r="K193" i="42" s="1"/>
  <c r="K190" i="42"/>
  <c r="L190" i="42"/>
  <c r="D201" i="42"/>
  <c r="G201" i="42" s="1"/>
  <c r="D199" i="42"/>
  <c r="G199" i="42" s="1"/>
  <c r="D198" i="42"/>
  <c r="G198" i="42" s="1"/>
  <c r="D206" i="42"/>
  <c r="G206" i="42" s="1"/>
  <c r="D205" i="42"/>
  <c r="G205" i="42" s="1"/>
  <c r="D203" i="42"/>
  <c r="G203" i="42" s="1"/>
  <c r="D204" i="42"/>
  <c r="G204" i="42" s="1"/>
  <c r="D202" i="42"/>
  <c r="G202" i="42" s="1"/>
  <c r="D200" i="42"/>
  <c r="G200" i="42" s="1"/>
  <c r="B198" i="42" a="1"/>
  <c r="D180" i="43"/>
  <c r="D172" i="43"/>
  <c r="D175" i="43"/>
  <c r="C175" i="43"/>
  <c r="C179" i="43"/>
  <c r="D177" i="43"/>
  <c r="D173" i="43"/>
  <c r="D176" i="43"/>
  <c r="C172" i="43"/>
  <c r="C173" i="43"/>
  <c r="D178" i="43"/>
  <c r="D174" i="43"/>
  <c r="C177" i="43"/>
  <c r="C178" i="43"/>
  <c r="C180" i="43"/>
  <c r="C176" i="43"/>
  <c r="Q172" i="43" a="1"/>
  <c r="L185" i="42" l="1"/>
  <c r="L194" i="42" s="1"/>
  <c r="I194" i="42"/>
  <c r="K189" i="42"/>
  <c r="L189" i="42"/>
  <c r="K185" i="42"/>
  <c r="K194" i="42" s="1"/>
  <c r="J194" i="42"/>
  <c r="O185" i="42"/>
  <c r="L193" i="42"/>
  <c r="L188" i="42"/>
  <c r="K188" i="42"/>
  <c r="K187" i="42"/>
  <c r="L187" i="42"/>
  <c r="B206" i="42"/>
  <c r="B199" i="42"/>
  <c r="B201" i="42"/>
  <c r="B203" i="42"/>
  <c r="B202" i="42"/>
  <c r="B205" i="42"/>
  <c r="B204" i="42"/>
  <c r="B198" i="42"/>
  <c r="B200" i="42"/>
  <c r="D185" i="43" a="1"/>
  <c r="D191" i="43" s="1"/>
  <c r="C185" i="43" a="1"/>
  <c r="C190" i="43" s="1"/>
  <c r="G190" i="43" s="1"/>
  <c r="R177" i="43"/>
  <c r="R176" i="43"/>
  <c r="Q179" i="43"/>
  <c r="Q174" i="43"/>
  <c r="Q175" i="43"/>
  <c r="R174" i="43"/>
  <c r="R178" i="43"/>
  <c r="Q180" i="43"/>
  <c r="Q177" i="43"/>
  <c r="Q172" i="43"/>
  <c r="R180" i="43"/>
  <c r="R179" i="43"/>
  <c r="R173" i="43"/>
  <c r="R172" i="43"/>
  <c r="Q178" i="43"/>
  <c r="Q173" i="43"/>
  <c r="Q176" i="43"/>
  <c r="R175" i="43"/>
  <c r="O186" i="42" l="1"/>
  <c r="O187" i="42" s="1"/>
  <c r="B211" i="42" a="1"/>
  <c r="B218" i="42" s="1"/>
  <c r="F218" i="42" s="1"/>
  <c r="D186" i="43"/>
  <c r="D185" i="43"/>
  <c r="D193" i="43"/>
  <c r="D187" i="43"/>
  <c r="D192" i="43"/>
  <c r="D190" i="43"/>
  <c r="C188" i="43"/>
  <c r="G188" i="43" s="1"/>
  <c r="D188" i="43"/>
  <c r="C191" i="43"/>
  <c r="G191" i="43" s="1"/>
  <c r="D189" i="43"/>
  <c r="C186" i="43"/>
  <c r="G186" i="43" s="1"/>
  <c r="C189" i="43"/>
  <c r="G189" i="43" s="1"/>
  <c r="C193" i="43"/>
  <c r="G193" i="43" s="1"/>
  <c r="C187" i="43"/>
  <c r="G187" i="43" s="1"/>
  <c r="C192" i="43"/>
  <c r="G192" i="43" s="1"/>
  <c r="C185" i="43"/>
  <c r="G185" i="43" s="1"/>
  <c r="B185" i="43" a="1"/>
  <c r="A185" i="43" a="1"/>
  <c r="N189" i="42" l="1"/>
  <c r="O190" i="42" s="1"/>
  <c r="N190" i="42"/>
  <c r="O189" i="42" s="1"/>
  <c r="Q185" i="42" s="1" a="1"/>
  <c r="R187" i="42" s="1"/>
  <c r="B216" i="42"/>
  <c r="F216" i="42" s="1"/>
  <c r="B219" i="42"/>
  <c r="F219" i="42" s="1"/>
  <c r="B217" i="42"/>
  <c r="F217" i="42" s="1"/>
  <c r="B213" i="42"/>
  <c r="F213" i="42" s="1"/>
  <c r="B215" i="42"/>
  <c r="F215" i="42" s="1"/>
  <c r="B214" i="42"/>
  <c r="F214" i="42" s="1"/>
  <c r="B211" i="42"/>
  <c r="F211" i="42" s="1"/>
  <c r="B212" i="42"/>
  <c r="F212" i="42" s="1"/>
  <c r="D198" i="43" a="1"/>
  <c r="D203" i="43" s="1"/>
  <c r="G203" i="43" s="1"/>
  <c r="A190" i="43"/>
  <c r="F190" i="43" s="1"/>
  <c r="A192" i="43"/>
  <c r="F192" i="43" s="1"/>
  <c r="A189" i="43"/>
  <c r="F189" i="43" s="1"/>
  <c r="A193" i="43"/>
  <c r="F193" i="43" s="1"/>
  <c r="A187" i="43"/>
  <c r="F187" i="43" s="1"/>
  <c r="A186" i="43"/>
  <c r="F186" i="43" s="1"/>
  <c r="A191" i="43"/>
  <c r="F191" i="43" s="1"/>
  <c r="A185" i="43"/>
  <c r="A188" i="43"/>
  <c r="F188" i="43" s="1"/>
  <c r="B188" i="43"/>
  <c r="B186" i="43"/>
  <c r="B193" i="43"/>
  <c r="B189" i="43"/>
  <c r="B187" i="43"/>
  <c r="B190" i="43"/>
  <c r="B192" i="43"/>
  <c r="B191" i="43"/>
  <c r="B185" i="43"/>
  <c r="Q190" i="42"/>
  <c r="Q186" i="42"/>
  <c r="R190" i="42"/>
  <c r="Q189" i="42"/>
  <c r="R189" i="42"/>
  <c r="Q187" i="42"/>
  <c r="R191" i="42"/>
  <c r="R192" i="42"/>
  <c r="Q191" i="42"/>
  <c r="R185" i="42"/>
  <c r="R193" i="42"/>
  <c r="R188" i="42"/>
  <c r="Q188" i="42"/>
  <c r="R186" i="42" l="1"/>
  <c r="Q185" i="42"/>
  <c r="Q192" i="42"/>
  <c r="Q193" i="42"/>
  <c r="D205" i="43"/>
  <c r="G205" i="43" s="1"/>
  <c r="D200" i="43"/>
  <c r="G200" i="43" s="1"/>
  <c r="D199" i="43"/>
  <c r="G199" i="43" s="1"/>
  <c r="D201" i="43"/>
  <c r="G201" i="43" s="1"/>
  <c r="D202" i="43"/>
  <c r="G202" i="43" s="1"/>
  <c r="D206" i="43"/>
  <c r="G206" i="43" s="1"/>
  <c r="D204" i="43"/>
  <c r="G204" i="43" s="1"/>
  <c r="D198" i="43"/>
  <c r="G198" i="43" s="1"/>
  <c r="J193" i="43"/>
  <c r="I193" i="43"/>
  <c r="I191" i="43"/>
  <c r="J191" i="43"/>
  <c r="I189" i="43"/>
  <c r="J189" i="43"/>
  <c r="B198" i="43" a="1"/>
  <c r="I186" i="43"/>
  <c r="J186" i="43"/>
  <c r="J192" i="43"/>
  <c r="I192" i="43"/>
  <c r="F185" i="43"/>
  <c r="B195" i="43"/>
  <c r="J188" i="43"/>
  <c r="I188" i="43"/>
  <c r="J187" i="43"/>
  <c r="I187" i="43"/>
  <c r="J190" i="43"/>
  <c r="I190" i="43"/>
  <c r="A198" i="42" a="1"/>
  <c r="A202" i="42" s="1"/>
  <c r="F202" i="42" s="1"/>
  <c r="C198" i="42" a="1"/>
  <c r="C204" i="42" s="1"/>
  <c r="K191" i="43" l="1"/>
  <c r="I185" i="43"/>
  <c r="J185" i="43"/>
  <c r="B206" i="43"/>
  <c r="B199" i="43"/>
  <c r="B200" i="43"/>
  <c r="B203" i="43"/>
  <c r="B202" i="43"/>
  <c r="B204" i="43"/>
  <c r="B201" i="43"/>
  <c r="B198" i="43"/>
  <c r="B205" i="43"/>
  <c r="L191" i="43"/>
  <c r="K193" i="43"/>
  <c r="L193" i="43"/>
  <c r="K186" i="43"/>
  <c r="L186" i="43"/>
  <c r="K190" i="43"/>
  <c r="L190" i="43"/>
  <c r="L188" i="43"/>
  <c r="K188" i="43"/>
  <c r="K192" i="43"/>
  <c r="L192" i="43"/>
  <c r="K187" i="43"/>
  <c r="L187" i="43"/>
  <c r="L189" i="43"/>
  <c r="K189" i="43"/>
  <c r="A203" i="42"/>
  <c r="F203" i="42" s="1"/>
  <c r="I203" i="42" s="1"/>
  <c r="A201" i="42"/>
  <c r="F201" i="42" s="1"/>
  <c r="J201" i="42" s="1"/>
  <c r="A204" i="42"/>
  <c r="F204" i="42" s="1"/>
  <c r="J204" i="42" s="1"/>
  <c r="A200" i="42"/>
  <c r="F200" i="42" s="1"/>
  <c r="J200" i="42" s="1"/>
  <c r="A206" i="42"/>
  <c r="F206" i="42" s="1"/>
  <c r="I206" i="42" s="1"/>
  <c r="A205" i="42"/>
  <c r="F205" i="42" s="1"/>
  <c r="J205" i="42" s="1"/>
  <c r="A198" i="42"/>
  <c r="F198" i="42" s="1"/>
  <c r="A199" i="42"/>
  <c r="F199" i="42" s="1"/>
  <c r="J199" i="42" s="1"/>
  <c r="C201" i="42"/>
  <c r="C199" i="42"/>
  <c r="C200" i="42"/>
  <c r="C206" i="42"/>
  <c r="C203" i="42"/>
  <c r="C205" i="42"/>
  <c r="C198" i="42"/>
  <c r="C202" i="42"/>
  <c r="I202" i="42"/>
  <c r="J202" i="42"/>
  <c r="B211" i="43" l="1" a="1"/>
  <c r="L185" i="43"/>
  <c r="L194" i="43" s="1"/>
  <c r="J194" i="43"/>
  <c r="I194" i="43"/>
  <c r="K185" i="43"/>
  <c r="K194" i="43" s="1"/>
  <c r="J203" i="42"/>
  <c r="K203" i="42" s="1"/>
  <c r="I204" i="42"/>
  <c r="L204" i="42" s="1"/>
  <c r="I201" i="42"/>
  <c r="K201" i="42" s="1"/>
  <c r="I199" i="42"/>
  <c r="L199" i="42" s="1"/>
  <c r="I205" i="42"/>
  <c r="K205" i="42" s="1"/>
  <c r="I200" i="42"/>
  <c r="L200" i="42" s="1"/>
  <c r="B208" i="42"/>
  <c r="J206" i="42"/>
  <c r="K206" i="42" s="1"/>
  <c r="C211" i="42" a="1"/>
  <c r="C217" i="42" s="1"/>
  <c r="G217" i="42" s="1"/>
  <c r="J217" i="42" s="1"/>
  <c r="K202" i="42"/>
  <c r="L202" i="42"/>
  <c r="I198" i="42"/>
  <c r="J198" i="42"/>
  <c r="O185" i="43" l="1"/>
  <c r="O186" i="43"/>
  <c r="B212" i="43"/>
  <c r="F212" i="43" s="1"/>
  <c r="B218" i="43"/>
  <c r="F218" i="43" s="1"/>
  <c r="B211" i="43"/>
  <c r="F211" i="43" s="1"/>
  <c r="B214" i="43"/>
  <c r="F214" i="43" s="1"/>
  <c r="B217" i="43"/>
  <c r="F217" i="43" s="1"/>
  <c r="B219" i="43"/>
  <c r="F219" i="43" s="1"/>
  <c r="B216" i="43"/>
  <c r="F216" i="43" s="1"/>
  <c r="B215" i="43"/>
  <c r="F215" i="43" s="1"/>
  <c r="B213" i="43"/>
  <c r="F213" i="43" s="1"/>
  <c r="K204" i="42"/>
  <c r="K199" i="42"/>
  <c r="L203" i="42"/>
  <c r="L201" i="42"/>
  <c r="J207" i="42"/>
  <c r="L205" i="42"/>
  <c r="K200" i="42"/>
  <c r="C214" i="42"/>
  <c r="G214" i="42" s="1"/>
  <c r="J214" i="42" s="1"/>
  <c r="L206" i="42"/>
  <c r="C212" i="42"/>
  <c r="G212" i="42" s="1"/>
  <c r="I212" i="42" s="1"/>
  <c r="I217" i="42"/>
  <c r="L217" i="42" s="1"/>
  <c r="C218" i="42"/>
  <c r="G218" i="42" s="1"/>
  <c r="C216" i="42"/>
  <c r="G216" i="42" s="1"/>
  <c r="I216" i="42" s="1"/>
  <c r="C211" i="42"/>
  <c r="G211" i="42" s="1"/>
  <c r="J211" i="42" s="1"/>
  <c r="C215" i="42"/>
  <c r="G215" i="42" s="1"/>
  <c r="I215" i="42" s="1"/>
  <c r="C213" i="42"/>
  <c r="G213" i="42" s="1"/>
  <c r="I213" i="42" s="1"/>
  <c r="C219" i="42"/>
  <c r="G219" i="42" s="1"/>
  <c r="J219" i="42" s="1"/>
  <c r="I207" i="42"/>
  <c r="K198" i="42"/>
  <c r="L198" i="42"/>
  <c r="O187" i="43" l="1"/>
  <c r="N190" i="43" s="1"/>
  <c r="O189" i="43" s="1"/>
  <c r="L207" i="42"/>
  <c r="O198" i="42" s="1"/>
  <c r="K207" i="42"/>
  <c r="O199" i="42" s="1"/>
  <c r="I214" i="42"/>
  <c r="L214" i="42" s="1"/>
  <c r="K217" i="42"/>
  <c r="J212" i="42"/>
  <c r="K212" i="42" s="1"/>
  <c r="J215" i="42"/>
  <c r="L215" i="42" s="1"/>
  <c r="I219" i="42"/>
  <c r="L219" i="42" s="1"/>
  <c r="J213" i="42"/>
  <c r="L213" i="42" s="1"/>
  <c r="I211" i="42"/>
  <c r="L211" i="42" s="1"/>
  <c r="J216" i="42"/>
  <c r="J218" i="42"/>
  <c r="I218" i="42"/>
  <c r="N189" i="43" l="1"/>
  <c r="O190" i="43" s="1"/>
  <c r="Q185" i="43" s="1" a="1"/>
  <c r="L212" i="42"/>
  <c r="J220" i="42"/>
  <c r="K214" i="42"/>
  <c r="K215" i="42"/>
  <c r="K219" i="42"/>
  <c r="K213" i="42"/>
  <c r="I220" i="42"/>
  <c r="L216" i="42"/>
  <c r="K216" i="42"/>
  <c r="K211" i="42"/>
  <c r="K218" i="42"/>
  <c r="L218" i="42"/>
  <c r="O200" i="42"/>
  <c r="R191" i="43" l="1"/>
  <c r="Q189" i="43"/>
  <c r="Q188" i="43"/>
  <c r="R193" i="43"/>
  <c r="R186" i="43"/>
  <c r="R190" i="43"/>
  <c r="Q192" i="43"/>
  <c r="R189" i="43"/>
  <c r="Q185" i="43"/>
  <c r="R185" i="43"/>
  <c r="Q186" i="43"/>
  <c r="Q187" i="43"/>
  <c r="Q191" i="43"/>
  <c r="R188" i="43"/>
  <c r="Q193" i="43"/>
  <c r="R187" i="43"/>
  <c r="Q190" i="43"/>
  <c r="R192" i="43"/>
  <c r="L220" i="42"/>
  <c r="K220" i="42"/>
  <c r="N203" i="42"/>
  <c r="O202" i="42" s="1"/>
  <c r="N202" i="42"/>
  <c r="C198" i="43" l="1" a="1"/>
  <c r="A198" i="43" a="1"/>
  <c r="O203" i="42"/>
  <c r="Q198" i="42" s="1" a="1"/>
  <c r="C198" i="43" l="1"/>
  <c r="C205" i="43"/>
  <c r="C203" i="43"/>
  <c r="C200" i="43"/>
  <c r="C202" i="43"/>
  <c r="C204" i="43"/>
  <c r="C206" i="43"/>
  <c r="C201" i="43"/>
  <c r="C199" i="43"/>
  <c r="A202" i="43"/>
  <c r="F202" i="43" s="1"/>
  <c r="A200" i="43"/>
  <c r="F200" i="43" s="1"/>
  <c r="A198" i="43"/>
  <c r="A203" i="43"/>
  <c r="F203" i="43" s="1"/>
  <c r="A206" i="43"/>
  <c r="F206" i="43" s="1"/>
  <c r="A205" i="43"/>
  <c r="F205" i="43" s="1"/>
  <c r="A199" i="43"/>
  <c r="F199" i="43" s="1"/>
  <c r="A201" i="43"/>
  <c r="F201" i="43" s="1"/>
  <c r="A204" i="43"/>
  <c r="F204" i="43" s="1"/>
  <c r="Q205" i="42"/>
  <c r="Q203" i="42"/>
  <c r="Q201" i="42"/>
  <c r="Q199" i="42"/>
  <c r="Q206" i="42"/>
  <c r="Q204" i="42"/>
  <c r="Q202" i="42"/>
  <c r="Q200" i="42"/>
  <c r="Q198" i="42"/>
  <c r="R204" i="42"/>
  <c r="R200" i="42"/>
  <c r="R206" i="42"/>
  <c r="R202" i="42"/>
  <c r="R198" i="42"/>
  <c r="R199" i="42"/>
  <c r="R201" i="42"/>
  <c r="R205" i="42"/>
  <c r="R203" i="42"/>
  <c r="I203" i="43" l="1"/>
  <c r="J203" i="43"/>
  <c r="J199" i="43"/>
  <c r="I199" i="43"/>
  <c r="F198" i="43"/>
  <c r="B208" i="43"/>
  <c r="I205" i="43"/>
  <c r="J205" i="43"/>
  <c r="I200" i="43"/>
  <c r="J200" i="43"/>
  <c r="I204" i="43"/>
  <c r="J204" i="43"/>
  <c r="I206" i="43"/>
  <c r="J206" i="43"/>
  <c r="J202" i="43"/>
  <c r="I202" i="43"/>
  <c r="I201" i="43"/>
  <c r="J201" i="43"/>
  <c r="C211" i="43" a="1"/>
  <c r="D211" i="42" a="1"/>
  <c r="A211" i="42" a="1"/>
  <c r="L204" i="43" l="1"/>
  <c r="K205" i="43"/>
  <c r="K206" i="43"/>
  <c r="L200" i="43"/>
  <c r="L201" i="43"/>
  <c r="K201" i="43"/>
  <c r="I198" i="43"/>
  <c r="J198" i="43"/>
  <c r="J207" i="43" s="1"/>
  <c r="L203" i="43"/>
  <c r="K203" i="43"/>
  <c r="L202" i="43"/>
  <c r="K202" i="43"/>
  <c r="K204" i="43"/>
  <c r="L205" i="43"/>
  <c r="K199" i="43"/>
  <c r="L199" i="43"/>
  <c r="C217" i="43"/>
  <c r="G217" i="43" s="1"/>
  <c r="C219" i="43"/>
  <c r="G219" i="43" s="1"/>
  <c r="C212" i="43"/>
  <c r="G212" i="43" s="1"/>
  <c r="C215" i="43"/>
  <c r="G215" i="43" s="1"/>
  <c r="C218" i="43"/>
  <c r="G218" i="43" s="1"/>
  <c r="C216" i="43"/>
  <c r="G216" i="43" s="1"/>
  <c r="C213" i="43"/>
  <c r="G213" i="43" s="1"/>
  <c r="C214" i="43"/>
  <c r="G214" i="43" s="1"/>
  <c r="C211" i="43"/>
  <c r="G211" i="43" s="1"/>
  <c r="L206" i="43"/>
  <c r="K200" i="43"/>
  <c r="A217" i="42"/>
  <c r="A213" i="42"/>
  <c r="A219" i="42"/>
  <c r="A215" i="42"/>
  <c r="A211" i="42"/>
  <c r="A214" i="42"/>
  <c r="A218" i="42"/>
  <c r="A216" i="42"/>
  <c r="A212" i="42"/>
  <c r="D219" i="42"/>
  <c r="D215" i="42"/>
  <c r="D211" i="42"/>
  <c r="D217" i="42"/>
  <c r="D213" i="42"/>
  <c r="D216" i="42"/>
  <c r="D212" i="42"/>
  <c r="D218" i="42"/>
  <c r="D214" i="42"/>
  <c r="I211" i="43" l="1"/>
  <c r="J211" i="43"/>
  <c r="J218" i="43"/>
  <c r="I218" i="43"/>
  <c r="I214" i="43"/>
  <c r="J214" i="43"/>
  <c r="J215" i="43"/>
  <c r="I215" i="43"/>
  <c r="I212" i="43"/>
  <c r="J212" i="43"/>
  <c r="I207" i="43"/>
  <c r="K198" i="43"/>
  <c r="K207" i="43" s="1"/>
  <c r="L198" i="43"/>
  <c r="L207" i="43" s="1"/>
  <c r="J213" i="43"/>
  <c r="I213" i="43"/>
  <c r="I216" i="43"/>
  <c r="J216" i="43"/>
  <c r="J219" i="43"/>
  <c r="I219" i="43"/>
  <c r="J217" i="43"/>
  <c r="I217" i="43"/>
  <c r="D224" i="42" a="1"/>
  <c r="D225" i="42" s="1"/>
  <c r="G225" i="42" s="1"/>
  <c r="B221" i="42"/>
  <c r="A224" i="42" a="1"/>
  <c r="O198" i="43" l="1"/>
  <c r="K216" i="43"/>
  <c r="K214" i="43"/>
  <c r="L212" i="43"/>
  <c r="K212" i="43"/>
  <c r="L211" i="43"/>
  <c r="I220" i="43"/>
  <c r="L216" i="43"/>
  <c r="O199" i="43"/>
  <c r="O200" i="43" s="1"/>
  <c r="K215" i="43"/>
  <c r="L215" i="43"/>
  <c r="L218" i="43"/>
  <c r="K218" i="43"/>
  <c r="K219" i="43"/>
  <c r="L219" i="43"/>
  <c r="K213" i="43"/>
  <c r="L213" i="43"/>
  <c r="L214" i="43"/>
  <c r="K211" i="43"/>
  <c r="J220" i="43"/>
  <c r="K217" i="43"/>
  <c r="L217" i="43"/>
  <c r="D224" i="42"/>
  <c r="G224" i="42" s="1"/>
  <c r="D228" i="42"/>
  <c r="G228" i="42" s="1"/>
  <c r="D230" i="42"/>
  <c r="G230" i="42" s="1"/>
  <c r="D226" i="42"/>
  <c r="G226" i="42" s="1"/>
  <c r="D232" i="42"/>
  <c r="G232" i="42" s="1"/>
  <c r="D227" i="42"/>
  <c r="G227" i="42" s="1"/>
  <c r="D229" i="42"/>
  <c r="G229" i="42" s="1"/>
  <c r="D231" i="42"/>
  <c r="G231" i="42" s="1"/>
  <c r="A231" i="42"/>
  <c r="A227" i="42"/>
  <c r="A230" i="42"/>
  <c r="A226" i="42"/>
  <c r="A229" i="42"/>
  <c r="A225" i="42"/>
  <c r="A224" i="42"/>
  <c r="A232" i="42"/>
  <c r="A228" i="42"/>
  <c r="O211" i="42"/>
  <c r="O212" i="42"/>
  <c r="N203" i="43" l="1"/>
  <c r="O202" i="43" s="1"/>
  <c r="N202" i="43"/>
  <c r="O203" i="43" s="1"/>
  <c r="K220" i="43"/>
  <c r="L220" i="43"/>
  <c r="B234" i="42"/>
  <c r="A237" i="42" a="1"/>
  <c r="O213" i="42"/>
  <c r="Q198" i="43" l="1" a="1"/>
  <c r="R204" i="43" s="1"/>
  <c r="N215" i="42"/>
  <c r="N216" i="42"/>
  <c r="O215" i="42" s="1"/>
  <c r="A245" i="42"/>
  <c r="A241" i="42"/>
  <c r="A237" i="42"/>
  <c r="A244" i="42"/>
  <c r="A240" i="42"/>
  <c r="A243" i="42"/>
  <c r="A239" i="42"/>
  <c r="A242" i="42"/>
  <c r="A238" i="42"/>
  <c r="Q198" i="43" l="1"/>
  <c r="R201" i="43"/>
  <c r="Q200" i="43"/>
  <c r="R200" i="43"/>
  <c r="R206" i="43"/>
  <c r="Q199" i="43"/>
  <c r="R198" i="43"/>
  <c r="Q201" i="43"/>
  <c r="Q203" i="43"/>
  <c r="Q204" i="43"/>
  <c r="R205" i="43"/>
  <c r="Q206" i="43"/>
  <c r="R202" i="43"/>
  <c r="R199" i="43"/>
  <c r="Q205" i="43"/>
  <c r="Q202" i="43"/>
  <c r="R203" i="43"/>
  <c r="B247" i="42"/>
  <c r="A250" i="42" a="1"/>
  <c r="O216" i="42"/>
  <c r="Q211" i="42" s="1" a="1"/>
  <c r="D211" i="43" l="1" a="1"/>
  <c r="D218" i="43" s="1"/>
  <c r="A211" i="43" a="1"/>
  <c r="A218" i="43" s="1"/>
  <c r="R218" i="42"/>
  <c r="R216" i="42"/>
  <c r="R214" i="42"/>
  <c r="R212" i="42"/>
  <c r="R219" i="42"/>
  <c r="R217" i="42"/>
  <c r="R215" i="42"/>
  <c r="R213" i="42"/>
  <c r="R211" i="42"/>
  <c r="Q217" i="42"/>
  <c r="Q213" i="42"/>
  <c r="Q219" i="42"/>
  <c r="Q215" i="42"/>
  <c r="Q211" i="42"/>
  <c r="Q218" i="42"/>
  <c r="Q216" i="42"/>
  <c r="Q212" i="42"/>
  <c r="Q214" i="42"/>
  <c r="A255" i="42"/>
  <c r="F255" i="42" s="1"/>
  <c r="A251" i="42"/>
  <c r="F251" i="42" s="1"/>
  <c r="A258" i="42"/>
  <c r="F258" i="42" s="1"/>
  <c r="A254" i="42"/>
  <c r="F254" i="42" s="1"/>
  <c r="A250" i="42"/>
  <c r="A257" i="42"/>
  <c r="F257" i="42" s="1"/>
  <c r="A253" i="42"/>
  <c r="F253" i="42" s="1"/>
  <c r="A252" i="42"/>
  <c r="F252" i="42" s="1"/>
  <c r="A256" i="42"/>
  <c r="F256" i="42" s="1"/>
  <c r="D212" i="43" l="1"/>
  <c r="D214" i="43"/>
  <c r="D215" i="43"/>
  <c r="D213" i="43"/>
  <c r="D217" i="43"/>
  <c r="D219" i="43"/>
  <c r="D211" i="43"/>
  <c r="D216" i="43"/>
  <c r="A213" i="43"/>
  <c r="A214" i="43"/>
  <c r="A219" i="43"/>
  <c r="A212" i="43"/>
  <c r="A211" i="43"/>
  <c r="A217" i="43"/>
  <c r="A216" i="43"/>
  <c r="A215" i="43"/>
  <c r="B260" i="42"/>
  <c r="F250" i="42"/>
  <c r="B224" i="42" a="1"/>
  <c r="C224" i="42" a="1"/>
  <c r="D224" i="43" l="1" a="1"/>
  <c r="D232" i="43" s="1"/>
  <c r="G232" i="43" s="1"/>
  <c r="A224" i="43" a="1"/>
  <c r="A230" i="43" s="1"/>
  <c r="B221" i="43"/>
  <c r="O211" i="43" s="1"/>
  <c r="D227" i="43"/>
  <c r="G227" i="43" s="1"/>
  <c r="D226" i="43"/>
  <c r="G226" i="43" s="1"/>
  <c r="D224" i="43"/>
  <c r="G224" i="43" s="1"/>
  <c r="C231" i="42"/>
  <c r="C227" i="42"/>
  <c r="C230" i="42"/>
  <c r="C226" i="42"/>
  <c r="C229" i="42"/>
  <c r="C225" i="42"/>
  <c r="C228" i="42"/>
  <c r="C224" i="42"/>
  <c r="C232" i="42"/>
  <c r="B229" i="42"/>
  <c r="F229" i="42" s="1"/>
  <c r="B225" i="42"/>
  <c r="F225" i="42" s="1"/>
  <c r="B232" i="42"/>
  <c r="F232" i="42" s="1"/>
  <c r="B228" i="42"/>
  <c r="F228" i="42" s="1"/>
  <c r="B224" i="42"/>
  <c r="F224" i="42" s="1"/>
  <c r="B231" i="42"/>
  <c r="F231" i="42" s="1"/>
  <c r="B227" i="42"/>
  <c r="F227" i="42" s="1"/>
  <c r="B230" i="42"/>
  <c r="F230" i="42" s="1"/>
  <c r="B226" i="42"/>
  <c r="F226" i="42" s="1"/>
  <c r="D229" i="43" l="1"/>
  <c r="G229" i="43" s="1"/>
  <c r="D225" i="43"/>
  <c r="G225" i="43" s="1"/>
  <c r="D230" i="43"/>
  <c r="G230" i="43" s="1"/>
  <c r="D231" i="43"/>
  <c r="G231" i="43" s="1"/>
  <c r="D228" i="43"/>
  <c r="G228" i="43" s="1"/>
  <c r="A228" i="43"/>
  <c r="A232" i="43"/>
  <c r="A229" i="43"/>
  <c r="A226" i="43"/>
  <c r="A231" i="43"/>
  <c r="A225" i="43"/>
  <c r="A224" i="43"/>
  <c r="A227" i="43"/>
  <c r="O212" i="43"/>
  <c r="O213" i="43" s="1"/>
  <c r="N215" i="43" s="1"/>
  <c r="O216" i="43" s="1"/>
  <c r="C237" i="42" a="1"/>
  <c r="C245" i="42" s="1"/>
  <c r="F245" i="42" s="1"/>
  <c r="I230" i="42"/>
  <c r="J230" i="42"/>
  <c r="I228" i="42"/>
  <c r="J228" i="42"/>
  <c r="J227" i="42"/>
  <c r="I227" i="42"/>
  <c r="I232" i="42"/>
  <c r="J232" i="42"/>
  <c r="J231" i="42"/>
  <c r="I231" i="42"/>
  <c r="I225" i="42"/>
  <c r="J225" i="42"/>
  <c r="J226" i="42"/>
  <c r="I226" i="42"/>
  <c r="J224" i="42"/>
  <c r="I224" i="42"/>
  <c r="I229" i="42"/>
  <c r="J229" i="42"/>
  <c r="B234" i="43" l="1"/>
  <c r="A237" i="43" a="1"/>
  <c r="A242" i="43" s="1"/>
  <c r="N216" i="43"/>
  <c r="O215" i="43" s="1"/>
  <c r="Q211" i="43" s="1" a="1"/>
  <c r="Q216" i="43" s="1"/>
  <c r="C243" i="42"/>
  <c r="F243" i="42" s="1"/>
  <c r="C244" i="42"/>
  <c r="F244" i="42" s="1"/>
  <c r="C238" i="42"/>
  <c r="F238" i="42" s="1"/>
  <c r="C237" i="42"/>
  <c r="F237" i="42" s="1"/>
  <c r="C239" i="42"/>
  <c r="F239" i="42" s="1"/>
  <c r="C241" i="42"/>
  <c r="F241" i="42" s="1"/>
  <c r="C242" i="42"/>
  <c r="F242" i="42" s="1"/>
  <c r="C240" i="42"/>
  <c r="F240" i="42" s="1"/>
  <c r="L225" i="42"/>
  <c r="K225" i="42"/>
  <c r="L229" i="42"/>
  <c r="K229" i="42"/>
  <c r="L226" i="42"/>
  <c r="K226" i="42"/>
  <c r="K231" i="42"/>
  <c r="L231" i="42"/>
  <c r="K227" i="42"/>
  <c r="L227" i="42"/>
  <c r="L228" i="42"/>
  <c r="K228" i="42"/>
  <c r="I233" i="42"/>
  <c r="K224" i="42"/>
  <c r="L224" i="42"/>
  <c r="L232" i="42"/>
  <c r="K232" i="42"/>
  <c r="J233" i="42"/>
  <c r="L230" i="42"/>
  <c r="K230" i="42"/>
  <c r="A244" i="43" l="1"/>
  <c r="A243" i="43"/>
  <c r="A239" i="43"/>
  <c r="A245" i="43"/>
  <c r="A240" i="43"/>
  <c r="A238" i="43"/>
  <c r="A237" i="43"/>
  <c r="A241" i="43"/>
  <c r="R212" i="43"/>
  <c r="R211" i="43"/>
  <c r="R219" i="43"/>
  <c r="R214" i="43"/>
  <c r="Q215" i="43"/>
  <c r="Q213" i="43"/>
  <c r="R218" i="43"/>
  <c r="R215" i="43"/>
  <c r="R213" i="43"/>
  <c r="Q218" i="43"/>
  <c r="Q212" i="43"/>
  <c r="Q214" i="43"/>
  <c r="R216" i="43"/>
  <c r="Q217" i="43"/>
  <c r="Q211" i="43"/>
  <c r="Q219" i="43"/>
  <c r="R217" i="43"/>
  <c r="L233" i="42"/>
  <c r="O224" i="42" s="1"/>
  <c r="K233" i="42"/>
  <c r="O225" i="42" s="1"/>
  <c r="B247" i="43" l="1"/>
  <c r="A250" i="43" a="1"/>
  <c r="A251" i="43" s="1"/>
  <c r="F251" i="43" s="1"/>
  <c r="C224" i="43" a="1"/>
  <c r="C229" i="43" s="1"/>
  <c r="B224" i="43" a="1"/>
  <c r="B225" i="43" s="1"/>
  <c r="F225" i="43" s="1"/>
  <c r="O226" i="42"/>
  <c r="N229" i="42" s="1"/>
  <c r="O228" i="42" s="1"/>
  <c r="A255" i="43" l="1"/>
  <c r="F255" i="43" s="1"/>
  <c r="A250" i="43"/>
  <c r="A256" i="43"/>
  <c r="F256" i="43" s="1"/>
  <c r="A253" i="43"/>
  <c r="F253" i="43" s="1"/>
  <c r="A252" i="43"/>
  <c r="F252" i="43" s="1"/>
  <c r="A254" i="43"/>
  <c r="F254" i="43" s="1"/>
  <c r="A257" i="43"/>
  <c r="F257" i="43" s="1"/>
  <c r="A258" i="43"/>
  <c r="F258" i="43" s="1"/>
  <c r="C225" i="43"/>
  <c r="B227" i="43"/>
  <c r="F227" i="43" s="1"/>
  <c r="I227" i="43" s="1"/>
  <c r="C224" i="43"/>
  <c r="B230" i="43"/>
  <c r="F230" i="43" s="1"/>
  <c r="I230" i="43" s="1"/>
  <c r="C231" i="43"/>
  <c r="B226" i="43"/>
  <c r="F226" i="43" s="1"/>
  <c r="J226" i="43" s="1"/>
  <c r="C230" i="43"/>
  <c r="C228" i="43"/>
  <c r="C232" i="43"/>
  <c r="C227" i="43"/>
  <c r="C226" i="43"/>
  <c r="B228" i="43"/>
  <c r="F228" i="43" s="1"/>
  <c r="J228" i="43" s="1"/>
  <c r="B232" i="43"/>
  <c r="F232" i="43" s="1"/>
  <c r="J232" i="43" s="1"/>
  <c r="B229" i="43"/>
  <c r="F229" i="43" s="1"/>
  <c r="J229" i="43" s="1"/>
  <c r="B224" i="43"/>
  <c r="F224" i="43" s="1"/>
  <c r="J224" i="43" s="1"/>
  <c r="B231" i="43"/>
  <c r="F231" i="43" s="1"/>
  <c r="I231" i="43" s="1"/>
  <c r="F250" i="43"/>
  <c r="B260" i="43"/>
  <c r="I225" i="43"/>
  <c r="J225" i="43"/>
  <c r="N228" i="42"/>
  <c r="O229" i="42" s="1"/>
  <c r="Q224" i="42" s="1" a="1"/>
  <c r="J227" i="43" l="1"/>
  <c r="J230" i="43"/>
  <c r="L230" i="43" s="1"/>
  <c r="I226" i="43"/>
  <c r="L226" i="43" s="1"/>
  <c r="J231" i="43"/>
  <c r="K231" i="43" s="1"/>
  <c r="I232" i="43"/>
  <c r="K232" i="43" s="1"/>
  <c r="C237" i="43" a="1"/>
  <c r="C240" i="43" s="1"/>
  <c r="F240" i="43" s="1"/>
  <c r="I228" i="43"/>
  <c r="K228" i="43" s="1"/>
  <c r="I229" i="43"/>
  <c r="K229" i="43" s="1"/>
  <c r="I224" i="43"/>
  <c r="L224" i="43" s="1"/>
  <c r="K230" i="43"/>
  <c r="L225" i="43"/>
  <c r="K225" i="43"/>
  <c r="K227" i="43"/>
  <c r="L227" i="43"/>
  <c r="Q232" i="42"/>
  <c r="Q230" i="42"/>
  <c r="Q228" i="42"/>
  <c r="Q226" i="42"/>
  <c r="Q224" i="42"/>
  <c r="R231" i="42"/>
  <c r="R229" i="42"/>
  <c r="R227" i="42"/>
  <c r="R225" i="42"/>
  <c r="Q231" i="42"/>
  <c r="Q229" i="42"/>
  <c r="Q227" i="42"/>
  <c r="Q225" i="42"/>
  <c r="R232" i="42"/>
  <c r="R224" i="42"/>
  <c r="R228" i="42"/>
  <c r="R226" i="42"/>
  <c r="R230" i="42"/>
  <c r="K226" i="43" l="1"/>
  <c r="L231" i="43"/>
  <c r="L229" i="43"/>
  <c r="L232" i="43"/>
  <c r="J233" i="43"/>
  <c r="C238" i="43"/>
  <c r="F238" i="43" s="1"/>
  <c r="K224" i="43"/>
  <c r="K233" i="43" s="1"/>
  <c r="L228" i="43"/>
  <c r="C237" i="43"/>
  <c r="F237" i="43" s="1"/>
  <c r="C239" i="43"/>
  <c r="F239" i="43" s="1"/>
  <c r="C245" i="43"/>
  <c r="F245" i="43" s="1"/>
  <c r="C244" i="43"/>
  <c r="F244" i="43" s="1"/>
  <c r="C241" i="43"/>
  <c r="F241" i="43" s="1"/>
  <c r="C242" i="43"/>
  <c r="F242" i="43" s="1"/>
  <c r="C243" i="43"/>
  <c r="F243" i="43" s="1"/>
  <c r="I233" i="43"/>
  <c r="D237" i="42" a="1"/>
  <c r="B237" i="42" a="1"/>
  <c r="L233" i="43" l="1"/>
  <c r="O224" i="43" s="1"/>
  <c r="O225" i="43"/>
  <c r="B243" i="42"/>
  <c r="B239" i="42"/>
  <c r="B242" i="42"/>
  <c r="B238" i="42"/>
  <c r="B245" i="42"/>
  <c r="B241" i="42"/>
  <c r="B237" i="42"/>
  <c r="B240" i="42"/>
  <c r="B244" i="42"/>
  <c r="D243" i="42"/>
  <c r="G243" i="42" s="1"/>
  <c r="D239" i="42"/>
  <c r="G239" i="42" s="1"/>
  <c r="D242" i="42"/>
  <c r="G242" i="42" s="1"/>
  <c r="D238" i="42"/>
  <c r="G238" i="42" s="1"/>
  <c r="D245" i="42"/>
  <c r="G245" i="42" s="1"/>
  <c r="D241" i="42"/>
  <c r="G241" i="42" s="1"/>
  <c r="D237" i="42"/>
  <c r="G237" i="42" s="1"/>
  <c r="D244" i="42"/>
  <c r="G244" i="42" s="1"/>
  <c r="D240" i="42"/>
  <c r="G240" i="42" s="1"/>
  <c r="O226" i="43" l="1"/>
  <c r="N228" i="43" s="1"/>
  <c r="O229" i="43" s="1"/>
  <c r="I242" i="42"/>
  <c r="J242" i="42"/>
  <c r="I241" i="42"/>
  <c r="J241" i="42"/>
  <c r="B250" i="42" a="1"/>
  <c r="J240" i="42"/>
  <c r="I240" i="42"/>
  <c r="I245" i="42"/>
  <c r="J245" i="42"/>
  <c r="J243" i="42"/>
  <c r="I243" i="42"/>
  <c r="J237" i="42"/>
  <c r="I237" i="42"/>
  <c r="J239" i="42"/>
  <c r="I239" i="42"/>
  <c r="J244" i="42"/>
  <c r="I244" i="42"/>
  <c r="J238" i="42"/>
  <c r="I238" i="42"/>
  <c r="N229" i="43" l="1"/>
  <c r="O228" i="43" s="1"/>
  <c r="Q224" i="43" s="1" a="1"/>
  <c r="R229" i="43" s="1"/>
  <c r="L244" i="42"/>
  <c r="K244" i="42"/>
  <c r="J246" i="42"/>
  <c r="L245" i="42"/>
  <c r="K245" i="42"/>
  <c r="L238" i="42"/>
  <c r="K238" i="42"/>
  <c r="K239" i="42"/>
  <c r="L239" i="42"/>
  <c r="L243" i="42"/>
  <c r="K243" i="42"/>
  <c r="L240" i="42"/>
  <c r="K240" i="42"/>
  <c r="L241" i="42"/>
  <c r="K241" i="42"/>
  <c r="L237" i="42"/>
  <c r="I246" i="42"/>
  <c r="K237" i="42"/>
  <c r="B257" i="42"/>
  <c r="G257" i="42" s="1"/>
  <c r="B253" i="42"/>
  <c r="G253" i="42" s="1"/>
  <c r="B256" i="42"/>
  <c r="G256" i="42" s="1"/>
  <c r="B252" i="42"/>
  <c r="G252" i="42" s="1"/>
  <c r="B255" i="42"/>
  <c r="G255" i="42" s="1"/>
  <c r="B251" i="42"/>
  <c r="G251" i="42" s="1"/>
  <c r="B250" i="42"/>
  <c r="G250" i="42" s="1"/>
  <c r="B258" i="42"/>
  <c r="G258" i="42" s="1"/>
  <c r="B254" i="42"/>
  <c r="G254" i="42" s="1"/>
  <c r="L242" i="42"/>
  <c r="K242" i="42"/>
  <c r="Q224" i="43" l="1"/>
  <c r="R224" i="43"/>
  <c r="R228" i="43"/>
  <c r="Q229" i="43"/>
  <c r="Q232" i="43"/>
  <c r="Q226" i="43"/>
  <c r="Q228" i="43"/>
  <c r="R232" i="43"/>
  <c r="R230" i="43"/>
  <c r="R231" i="43"/>
  <c r="R225" i="43"/>
  <c r="R227" i="43"/>
  <c r="Q230" i="43"/>
  <c r="Q231" i="43"/>
  <c r="Q227" i="43"/>
  <c r="Q225" i="43"/>
  <c r="R226" i="43"/>
  <c r="J256" i="42"/>
  <c r="I256" i="42"/>
  <c r="L246" i="42"/>
  <c r="O237" i="42" s="1"/>
  <c r="I250" i="42"/>
  <c r="J250" i="42"/>
  <c r="I251" i="42"/>
  <c r="J251" i="42"/>
  <c r="J253" i="42"/>
  <c r="I253" i="42"/>
  <c r="J254" i="42"/>
  <c r="I254" i="42"/>
  <c r="J255" i="42"/>
  <c r="I255" i="42"/>
  <c r="I257" i="42"/>
  <c r="J257" i="42"/>
  <c r="I258" i="42"/>
  <c r="J258" i="42"/>
  <c r="I252" i="42"/>
  <c r="J252" i="42"/>
  <c r="K246" i="42"/>
  <c r="O238" i="42" s="1"/>
  <c r="B237" i="43" l="1" a="1"/>
  <c r="B241" i="43" s="1"/>
  <c r="D237" i="43" a="1"/>
  <c r="D244" i="43" s="1"/>
  <c r="G244" i="43" s="1"/>
  <c r="K258" i="42"/>
  <c r="L258" i="42"/>
  <c r="L250" i="42"/>
  <c r="I259" i="42"/>
  <c r="K250" i="42"/>
  <c r="K254" i="42"/>
  <c r="L254" i="42"/>
  <c r="O239" i="42"/>
  <c r="L252" i="42"/>
  <c r="K252" i="42"/>
  <c r="L257" i="42"/>
  <c r="K257" i="42"/>
  <c r="K251" i="42"/>
  <c r="L251" i="42"/>
  <c r="K256" i="42"/>
  <c r="L256" i="42"/>
  <c r="K255" i="42"/>
  <c r="L255" i="42"/>
  <c r="L253" i="42"/>
  <c r="K253" i="42"/>
  <c r="J259" i="42"/>
  <c r="B242" i="43" l="1"/>
  <c r="B243" i="43"/>
  <c r="B239" i="43"/>
  <c r="B238" i="43"/>
  <c r="B245" i="43"/>
  <c r="B237" i="43"/>
  <c r="B240" i="43"/>
  <c r="B244" i="43"/>
  <c r="D237" i="43"/>
  <c r="G237" i="43" s="1"/>
  <c r="J237" i="43" s="1"/>
  <c r="D240" i="43"/>
  <c r="G240" i="43" s="1"/>
  <c r="J240" i="43" s="1"/>
  <c r="D239" i="43"/>
  <c r="G239" i="43" s="1"/>
  <c r="I239" i="43" s="1"/>
  <c r="D238" i="43"/>
  <c r="G238" i="43" s="1"/>
  <c r="I238" i="43" s="1"/>
  <c r="D245" i="43"/>
  <c r="G245" i="43" s="1"/>
  <c r="I245" i="43" s="1"/>
  <c r="D241" i="43"/>
  <c r="G241" i="43" s="1"/>
  <c r="J241" i="43" s="1"/>
  <c r="D243" i="43"/>
  <c r="G243" i="43" s="1"/>
  <c r="I243" i="43" s="1"/>
  <c r="D242" i="43"/>
  <c r="G242" i="43" s="1"/>
  <c r="J242" i="43" s="1"/>
  <c r="J244" i="43"/>
  <c r="I244" i="43"/>
  <c r="N242" i="42"/>
  <c r="O241" i="42" s="1"/>
  <c r="N241" i="42"/>
  <c r="L259" i="42"/>
  <c r="O250" i="42" s="1"/>
  <c r="K259" i="42"/>
  <c r="O251" i="42" s="1"/>
  <c r="I240" i="43" l="1"/>
  <c r="L240" i="43" s="1"/>
  <c r="I241" i="43"/>
  <c r="L241" i="43" s="1"/>
  <c r="J243" i="43"/>
  <c r="K243" i="43" s="1"/>
  <c r="J239" i="43"/>
  <c r="K239" i="43" s="1"/>
  <c r="I237" i="43"/>
  <c r="K237" i="43" s="1"/>
  <c r="B250" i="43" a="1"/>
  <c r="B256" i="43" s="1"/>
  <c r="G256" i="43" s="1"/>
  <c r="I256" i="43" s="1"/>
  <c r="I242" i="43"/>
  <c r="K242" i="43" s="1"/>
  <c r="J238" i="43"/>
  <c r="K238" i="43" s="1"/>
  <c r="J245" i="43"/>
  <c r="K245" i="43" s="1"/>
  <c r="K241" i="43"/>
  <c r="L244" i="43"/>
  <c r="K244" i="43"/>
  <c r="O252" i="42"/>
  <c r="O242" i="42"/>
  <c r="Q237" i="42" s="1" a="1"/>
  <c r="K240" i="43" l="1"/>
  <c r="K246" i="43" s="1"/>
  <c r="L239" i="43"/>
  <c r="L243" i="43"/>
  <c r="L237" i="43"/>
  <c r="L238" i="43"/>
  <c r="I246" i="43"/>
  <c r="B255" i="43"/>
  <c r="G255" i="43" s="1"/>
  <c r="J255" i="43" s="1"/>
  <c r="B254" i="43"/>
  <c r="G254" i="43" s="1"/>
  <c r="J254" i="43" s="1"/>
  <c r="B253" i="43"/>
  <c r="G253" i="43" s="1"/>
  <c r="I253" i="43" s="1"/>
  <c r="B251" i="43"/>
  <c r="G251" i="43" s="1"/>
  <c r="I251" i="43" s="1"/>
  <c r="J256" i="43"/>
  <c r="K256" i="43" s="1"/>
  <c r="B250" i="43"/>
  <c r="G250" i="43" s="1"/>
  <c r="I250" i="43" s="1"/>
  <c r="B258" i="43"/>
  <c r="G258" i="43" s="1"/>
  <c r="J258" i="43" s="1"/>
  <c r="B252" i="43"/>
  <c r="G252" i="43" s="1"/>
  <c r="B257" i="43"/>
  <c r="G257" i="43" s="1"/>
  <c r="I257" i="43" s="1"/>
  <c r="L242" i="43"/>
  <c r="J246" i="43"/>
  <c r="L245" i="43"/>
  <c r="I255" i="43"/>
  <c r="L255" i="43" s="1"/>
  <c r="R245" i="42"/>
  <c r="R243" i="42"/>
  <c r="R241" i="42"/>
  <c r="R239" i="42"/>
  <c r="R237" i="42"/>
  <c r="Q245" i="42"/>
  <c r="Q243" i="42"/>
  <c r="Q241" i="42"/>
  <c r="Q239" i="42"/>
  <c r="Q237" i="42"/>
  <c r="R244" i="42"/>
  <c r="R242" i="42"/>
  <c r="R240" i="42"/>
  <c r="R238" i="42"/>
  <c r="Q244" i="42"/>
  <c r="Q240" i="42"/>
  <c r="Q242" i="42"/>
  <c r="Q238" i="42"/>
  <c r="N255" i="42"/>
  <c r="O254" i="42" s="1"/>
  <c r="N254" i="42"/>
  <c r="J253" i="43" l="1"/>
  <c r="K253" i="43" s="1"/>
  <c r="L256" i="43"/>
  <c r="K255" i="43"/>
  <c r="J251" i="43"/>
  <c r="L251" i="43" s="1"/>
  <c r="I254" i="43"/>
  <c r="J250" i="43"/>
  <c r="K250" i="43" s="1"/>
  <c r="O238" i="43"/>
  <c r="K251" i="43"/>
  <c r="L246" i="43"/>
  <c r="O237" i="43" s="1"/>
  <c r="I258" i="43"/>
  <c r="I252" i="43"/>
  <c r="J252" i="43"/>
  <c r="J257" i="43"/>
  <c r="L257" i="43" s="1"/>
  <c r="O255" i="42"/>
  <c r="Q250" i="42" s="1" a="1"/>
  <c r="C250" i="42" a="1"/>
  <c r="D250" i="42" a="1"/>
  <c r="L253" i="43" l="1"/>
  <c r="O239" i="43"/>
  <c r="N242" i="43" s="1"/>
  <c r="O241" i="43" s="1"/>
  <c r="I259" i="43"/>
  <c r="K254" i="43"/>
  <c r="L254" i="43"/>
  <c r="L250" i="43"/>
  <c r="L258" i="43"/>
  <c r="K258" i="43"/>
  <c r="J259" i="43"/>
  <c r="K252" i="43"/>
  <c r="L252" i="43"/>
  <c r="K257" i="43"/>
  <c r="D257" i="42"/>
  <c r="D253" i="42"/>
  <c r="D256" i="42"/>
  <c r="D252" i="42"/>
  <c r="D255" i="42"/>
  <c r="D251" i="42"/>
  <c r="D254" i="42"/>
  <c r="D258" i="42"/>
  <c r="D250" i="42"/>
  <c r="C255" i="42"/>
  <c r="C251" i="42"/>
  <c r="C258" i="42"/>
  <c r="C254" i="42"/>
  <c r="C250" i="42"/>
  <c r="C257" i="42"/>
  <c r="C253" i="42"/>
  <c r="C256" i="42"/>
  <c r="C252" i="42"/>
  <c r="Q257" i="42"/>
  <c r="Q255" i="42"/>
  <c r="Q253" i="42"/>
  <c r="Q251" i="42"/>
  <c r="R258" i="42"/>
  <c r="R256" i="42"/>
  <c r="R254" i="42"/>
  <c r="R252" i="42"/>
  <c r="R250" i="42"/>
  <c r="Q258" i="42"/>
  <c r="Q256" i="42"/>
  <c r="Q254" i="42"/>
  <c r="Q252" i="42"/>
  <c r="Q250" i="42"/>
  <c r="R255" i="42"/>
  <c r="R251" i="42"/>
  <c r="R253" i="42"/>
  <c r="R257" i="42"/>
  <c r="N241" i="43" l="1"/>
  <c r="O242" i="43" s="1"/>
  <c r="L259" i="43"/>
  <c r="O250" i="43" s="1"/>
  <c r="K259" i="43"/>
  <c r="O251" i="43" s="1"/>
  <c r="A263" i="42" a="1"/>
  <c r="A265" i="42" s="1"/>
  <c r="F265" i="42" s="1"/>
  <c r="B263" i="42" a="1"/>
  <c r="C263" i="42" a="1"/>
  <c r="D263" i="42" a="1"/>
  <c r="Q237" i="43" l="1" a="1"/>
  <c r="Q243" i="43" s="1"/>
  <c r="O252" i="43"/>
  <c r="N254" i="43" s="1"/>
  <c r="O255" i="43" s="1"/>
  <c r="A268" i="42"/>
  <c r="F268" i="42" s="1"/>
  <c r="A266" i="42"/>
  <c r="F266" i="42" s="1"/>
  <c r="A263" i="42"/>
  <c r="F263" i="42" s="1"/>
  <c r="A271" i="42"/>
  <c r="F271" i="42" s="1"/>
  <c r="A270" i="42"/>
  <c r="F270" i="42" s="1"/>
  <c r="A264" i="42"/>
  <c r="F264" i="42" s="1"/>
  <c r="A269" i="42"/>
  <c r="F269" i="42" s="1"/>
  <c r="A267" i="42"/>
  <c r="F267" i="42" s="1"/>
  <c r="D271" i="42"/>
  <c r="D267" i="42"/>
  <c r="D263" i="42"/>
  <c r="D270" i="42"/>
  <c r="D266" i="42"/>
  <c r="D269" i="42"/>
  <c r="D265" i="42"/>
  <c r="D268" i="42"/>
  <c r="D264" i="42"/>
  <c r="C269" i="42"/>
  <c r="G269" i="42" s="1"/>
  <c r="C265" i="42"/>
  <c r="G265" i="42" s="1"/>
  <c r="I265" i="42" s="1"/>
  <c r="C268" i="42"/>
  <c r="G268" i="42" s="1"/>
  <c r="C264" i="42"/>
  <c r="G264" i="42" s="1"/>
  <c r="C271" i="42"/>
  <c r="G271" i="42" s="1"/>
  <c r="C267" i="42"/>
  <c r="G267" i="42" s="1"/>
  <c r="C263" i="42"/>
  <c r="G263" i="42" s="1"/>
  <c r="C270" i="42"/>
  <c r="G270" i="42" s="1"/>
  <c r="C266" i="42"/>
  <c r="G266" i="42" s="1"/>
  <c r="B271" i="42"/>
  <c r="B267" i="42"/>
  <c r="B263" i="42"/>
  <c r="B270" i="42"/>
  <c r="B266" i="42"/>
  <c r="B269" i="42"/>
  <c r="B265" i="42"/>
  <c r="B264" i="42"/>
  <c r="B268" i="42"/>
  <c r="Q242" i="43" l="1"/>
  <c r="Q244" i="43"/>
  <c r="R238" i="43"/>
  <c r="Q237" i="43"/>
  <c r="R241" i="43"/>
  <c r="R237" i="43"/>
  <c r="R239" i="43"/>
  <c r="Q240" i="43"/>
  <c r="R244" i="43"/>
  <c r="Q245" i="43"/>
  <c r="R243" i="43"/>
  <c r="Q241" i="43"/>
  <c r="R240" i="43"/>
  <c r="R242" i="43"/>
  <c r="Q239" i="43"/>
  <c r="R245" i="43"/>
  <c r="Q238" i="43"/>
  <c r="N255" i="43"/>
  <c r="O254" i="43" s="1"/>
  <c r="Q250" i="43" s="1" a="1"/>
  <c r="R251" i="43" s="1"/>
  <c r="J268" i="42"/>
  <c r="J266" i="42"/>
  <c r="I269" i="42"/>
  <c r="I267" i="42"/>
  <c r="I264" i="42"/>
  <c r="J270" i="42"/>
  <c r="J271" i="42"/>
  <c r="B273" i="42"/>
  <c r="J265" i="42"/>
  <c r="L265" i="42" s="1"/>
  <c r="J267" i="42"/>
  <c r="J269" i="42"/>
  <c r="I271" i="42"/>
  <c r="I266" i="42"/>
  <c r="I270" i="42"/>
  <c r="K270" i="42" s="1"/>
  <c r="J264" i="42"/>
  <c r="J263" i="42"/>
  <c r="I263" i="42"/>
  <c r="D276" i="42" a="1"/>
  <c r="I268" i="42"/>
  <c r="B276" i="42" a="1"/>
  <c r="D250" i="43" l="1" a="1"/>
  <c r="D256" i="43" s="1"/>
  <c r="C250" i="43" a="1"/>
  <c r="C256" i="43" s="1"/>
  <c r="Q252" i="43"/>
  <c r="Q251" i="43"/>
  <c r="Q255" i="43"/>
  <c r="Q257" i="43"/>
  <c r="R252" i="43"/>
  <c r="R250" i="43"/>
  <c r="Q258" i="43"/>
  <c r="R253" i="43"/>
  <c r="R256" i="43"/>
  <c r="Q254" i="43"/>
  <c r="R254" i="43"/>
  <c r="Q256" i="43"/>
  <c r="R257" i="43"/>
  <c r="R258" i="43"/>
  <c r="Q250" i="43"/>
  <c r="Q253" i="43"/>
  <c r="R255" i="43"/>
  <c r="K267" i="42"/>
  <c r="L264" i="42"/>
  <c r="L266" i="42"/>
  <c r="K269" i="42"/>
  <c r="K265" i="42"/>
  <c r="K271" i="42"/>
  <c r="L269" i="42"/>
  <c r="L267" i="42"/>
  <c r="L271" i="42"/>
  <c r="J272" i="42"/>
  <c r="K266" i="42"/>
  <c r="K264" i="42"/>
  <c r="L270" i="42"/>
  <c r="B281" i="42"/>
  <c r="B277" i="42"/>
  <c r="B284" i="42"/>
  <c r="B280" i="42"/>
  <c r="B276" i="42"/>
  <c r="B283" i="42"/>
  <c r="B279" i="42"/>
  <c r="B278" i="42"/>
  <c r="B282" i="42"/>
  <c r="D281" i="42"/>
  <c r="G281" i="42" s="1"/>
  <c r="D277" i="42"/>
  <c r="G277" i="42" s="1"/>
  <c r="D284" i="42"/>
  <c r="G284" i="42" s="1"/>
  <c r="D280" i="42"/>
  <c r="G280" i="42" s="1"/>
  <c r="D276" i="42"/>
  <c r="G276" i="42" s="1"/>
  <c r="D283" i="42"/>
  <c r="G283" i="42" s="1"/>
  <c r="D279" i="42"/>
  <c r="G279" i="42" s="1"/>
  <c r="D282" i="42"/>
  <c r="G282" i="42" s="1"/>
  <c r="D278" i="42"/>
  <c r="G278" i="42" s="1"/>
  <c r="L263" i="42"/>
  <c r="K263" i="42"/>
  <c r="I272" i="42"/>
  <c r="L268" i="42"/>
  <c r="K268" i="42"/>
  <c r="C252" i="43" l="1"/>
  <c r="D254" i="43"/>
  <c r="C253" i="43"/>
  <c r="D250" i="43"/>
  <c r="C251" i="43"/>
  <c r="C255" i="43"/>
  <c r="D251" i="43"/>
  <c r="D255" i="43"/>
  <c r="C254" i="43"/>
  <c r="D252" i="43"/>
  <c r="D258" i="43"/>
  <c r="C258" i="43"/>
  <c r="D253" i="43"/>
  <c r="D257" i="43"/>
  <c r="C257" i="43"/>
  <c r="C250" i="43"/>
  <c r="A263" i="43" a="1"/>
  <c r="A270" i="43" s="1"/>
  <c r="F270" i="43" s="1"/>
  <c r="B263" i="43" a="1"/>
  <c r="B270" i="43" s="1"/>
  <c r="K272" i="42"/>
  <c r="O264" i="42" s="1"/>
  <c r="L272" i="42"/>
  <c r="O263" i="42" s="1"/>
  <c r="B289" i="42" a="1"/>
  <c r="C263" i="43" l="1" a="1"/>
  <c r="C264" i="43" s="1"/>
  <c r="G264" i="43" s="1"/>
  <c r="D263" i="43" a="1"/>
  <c r="D267" i="43" s="1"/>
  <c r="B265" i="43"/>
  <c r="B268" i="43"/>
  <c r="B271" i="43"/>
  <c r="B264" i="43"/>
  <c r="A264" i="43"/>
  <c r="F264" i="43" s="1"/>
  <c r="B267" i="43"/>
  <c r="A269" i="43"/>
  <c r="F269" i="43" s="1"/>
  <c r="B269" i="43"/>
  <c r="A265" i="43"/>
  <c r="F265" i="43" s="1"/>
  <c r="B266" i="43"/>
  <c r="A271" i="43"/>
  <c r="F271" i="43" s="1"/>
  <c r="A266" i="43"/>
  <c r="F266" i="43" s="1"/>
  <c r="A267" i="43"/>
  <c r="F267" i="43" s="1"/>
  <c r="B263" i="43"/>
  <c r="A268" i="43"/>
  <c r="F268" i="43" s="1"/>
  <c r="A263" i="43"/>
  <c r="F263" i="43" s="1"/>
  <c r="O265" i="42"/>
  <c r="N268" i="42" s="1"/>
  <c r="O267" i="42" s="1"/>
  <c r="B295" i="42"/>
  <c r="F295" i="42" s="1"/>
  <c r="B291" i="42"/>
  <c r="F291" i="42" s="1"/>
  <c r="B294" i="42"/>
  <c r="F294" i="42" s="1"/>
  <c r="B290" i="42"/>
  <c r="F290" i="42" s="1"/>
  <c r="B297" i="42"/>
  <c r="F297" i="42" s="1"/>
  <c r="B293" i="42"/>
  <c r="F293" i="42" s="1"/>
  <c r="B289" i="42"/>
  <c r="F289" i="42" s="1"/>
  <c r="B296" i="42"/>
  <c r="F296" i="42" s="1"/>
  <c r="B292" i="42"/>
  <c r="F292" i="42" s="1"/>
  <c r="C269" i="43" l="1"/>
  <c r="G269" i="43" s="1"/>
  <c r="D264" i="43"/>
  <c r="C267" i="43"/>
  <c r="G267" i="43" s="1"/>
  <c r="D269" i="43"/>
  <c r="D271" i="43"/>
  <c r="C265" i="43"/>
  <c r="G265" i="43" s="1"/>
  <c r="I265" i="43" s="1"/>
  <c r="D263" i="43"/>
  <c r="C266" i="43"/>
  <c r="G266" i="43" s="1"/>
  <c r="J266" i="43" s="1"/>
  <c r="C271" i="43"/>
  <c r="G271" i="43" s="1"/>
  <c r="J271" i="43" s="1"/>
  <c r="D270" i="43"/>
  <c r="D265" i="43"/>
  <c r="C263" i="43"/>
  <c r="G263" i="43" s="1"/>
  <c r="I263" i="43" s="1"/>
  <c r="C270" i="43"/>
  <c r="G270" i="43" s="1"/>
  <c r="I270" i="43" s="1"/>
  <c r="D266" i="43"/>
  <c r="J264" i="43"/>
  <c r="C268" i="43"/>
  <c r="G268" i="43" s="1"/>
  <c r="J268" i="43" s="1"/>
  <c r="D268" i="43"/>
  <c r="I264" i="43"/>
  <c r="J269" i="43"/>
  <c r="J267" i="43"/>
  <c r="I269" i="43"/>
  <c r="B276" i="43" a="1"/>
  <c r="B280" i="43" s="1"/>
  <c r="I267" i="43"/>
  <c r="I271" i="43"/>
  <c r="B273" i="43"/>
  <c r="N267" i="42"/>
  <c r="O268" i="42" s="1"/>
  <c r="Q263" i="42" s="1" a="1"/>
  <c r="I266" i="43" l="1"/>
  <c r="J265" i="43"/>
  <c r="L271" i="43"/>
  <c r="D276" i="43" a="1"/>
  <c r="D276" i="43" s="1"/>
  <c r="G276" i="43" s="1"/>
  <c r="K266" i="43"/>
  <c r="K265" i="43"/>
  <c r="J270" i="43"/>
  <c r="L270" i="43" s="1"/>
  <c r="I268" i="43"/>
  <c r="K268" i="43" s="1"/>
  <c r="J263" i="43"/>
  <c r="K263" i="43" s="1"/>
  <c r="K264" i="43"/>
  <c r="L264" i="43"/>
  <c r="L269" i="43"/>
  <c r="K271" i="43"/>
  <c r="L267" i="43"/>
  <c r="L266" i="43"/>
  <c r="K269" i="43"/>
  <c r="L265" i="43"/>
  <c r="B277" i="43"/>
  <c r="B284" i="43"/>
  <c r="B278" i="43"/>
  <c r="B282" i="43"/>
  <c r="B283" i="43"/>
  <c r="B279" i="43"/>
  <c r="B281" i="43"/>
  <c r="B276" i="43"/>
  <c r="K267" i="43"/>
  <c r="R270" i="42"/>
  <c r="R268" i="42"/>
  <c r="R266" i="42"/>
  <c r="R264" i="42"/>
  <c r="Q270" i="42"/>
  <c r="Q268" i="42"/>
  <c r="Q266" i="42"/>
  <c r="Q264" i="42"/>
  <c r="R271" i="42"/>
  <c r="R269" i="42"/>
  <c r="R267" i="42"/>
  <c r="R265" i="42"/>
  <c r="R263" i="42"/>
  <c r="Q265" i="42"/>
  <c r="Q269" i="42"/>
  <c r="Q263" i="42"/>
  <c r="Q271" i="42"/>
  <c r="Q267" i="42"/>
  <c r="J272" i="43" l="1"/>
  <c r="I272" i="43"/>
  <c r="L263" i="43"/>
  <c r="D280" i="43"/>
  <c r="G280" i="43" s="1"/>
  <c r="D281" i="43"/>
  <c r="G281" i="43" s="1"/>
  <c r="D284" i="43"/>
  <c r="G284" i="43" s="1"/>
  <c r="D282" i="43"/>
  <c r="G282" i="43" s="1"/>
  <c r="D279" i="43"/>
  <c r="G279" i="43" s="1"/>
  <c r="D277" i="43"/>
  <c r="G277" i="43" s="1"/>
  <c r="L268" i="43"/>
  <c r="D283" i="43"/>
  <c r="G283" i="43" s="1"/>
  <c r="K270" i="43"/>
  <c r="K272" i="43" s="1"/>
  <c r="O264" i="43" s="1"/>
  <c r="D278" i="43"/>
  <c r="G278" i="43" s="1"/>
  <c r="B289" i="43" a="1"/>
  <c r="B297" i="43" s="1"/>
  <c r="F297" i="43" s="1"/>
  <c r="A276" i="42" a="1"/>
  <c r="A283" i="42" s="1"/>
  <c r="F283" i="42" s="1"/>
  <c r="C276" i="42" a="1"/>
  <c r="L272" i="43" l="1"/>
  <c r="O263" i="43" s="1"/>
  <c r="O265" i="43"/>
  <c r="N267" i="43" s="1"/>
  <c r="O268" i="43" s="1"/>
  <c r="B293" i="43"/>
  <c r="F293" i="43" s="1"/>
  <c r="B296" i="43"/>
  <c r="F296" i="43" s="1"/>
  <c r="B289" i="43"/>
  <c r="F289" i="43" s="1"/>
  <c r="B291" i="43"/>
  <c r="F291" i="43" s="1"/>
  <c r="B294" i="43"/>
  <c r="F294" i="43" s="1"/>
  <c r="B292" i="43"/>
  <c r="F292" i="43" s="1"/>
  <c r="B295" i="43"/>
  <c r="F295" i="43" s="1"/>
  <c r="B290" i="43"/>
  <c r="F290" i="43" s="1"/>
  <c r="A282" i="42"/>
  <c r="F282" i="42" s="1"/>
  <c r="J282" i="42" s="1"/>
  <c r="A279" i="42"/>
  <c r="F279" i="42" s="1"/>
  <c r="I279" i="42" s="1"/>
  <c r="A280" i="42"/>
  <c r="F280" i="42" s="1"/>
  <c r="J280" i="42" s="1"/>
  <c r="A277" i="42"/>
  <c r="F277" i="42" s="1"/>
  <c r="J277" i="42" s="1"/>
  <c r="A276" i="42"/>
  <c r="F276" i="42" s="1"/>
  <c r="A281" i="42"/>
  <c r="F281" i="42" s="1"/>
  <c r="I281" i="42" s="1"/>
  <c r="A284" i="42"/>
  <c r="F284" i="42" s="1"/>
  <c r="J284" i="42" s="1"/>
  <c r="A278" i="42"/>
  <c r="F278" i="42" s="1"/>
  <c r="J278" i="42" s="1"/>
  <c r="C283" i="42"/>
  <c r="C279" i="42"/>
  <c r="C282" i="42"/>
  <c r="C278" i="42"/>
  <c r="C281" i="42"/>
  <c r="C277" i="42"/>
  <c r="C284" i="42"/>
  <c r="C276" i="42"/>
  <c r="C280" i="42"/>
  <c r="J283" i="42"/>
  <c r="I283" i="42"/>
  <c r="N268" i="43" l="1"/>
  <c r="O267" i="43" s="1"/>
  <c r="Q263" i="43" s="1" a="1"/>
  <c r="Q268" i="43" s="1"/>
  <c r="I280" i="42"/>
  <c r="K280" i="42" s="1"/>
  <c r="I282" i="42"/>
  <c r="L282" i="42" s="1"/>
  <c r="I277" i="42"/>
  <c r="L277" i="42" s="1"/>
  <c r="J279" i="42"/>
  <c r="L279" i="42" s="1"/>
  <c r="J281" i="42"/>
  <c r="L281" i="42" s="1"/>
  <c r="I284" i="42"/>
  <c r="L284" i="42" s="1"/>
  <c r="B286" i="42"/>
  <c r="I278" i="42"/>
  <c r="L278" i="42" s="1"/>
  <c r="C289" i="42" a="1"/>
  <c r="C289" i="42" s="1"/>
  <c r="G289" i="42" s="1"/>
  <c r="K283" i="42"/>
  <c r="L283" i="42"/>
  <c r="J276" i="42"/>
  <c r="I276" i="42"/>
  <c r="Q264" i="43" l="1"/>
  <c r="R270" i="43"/>
  <c r="R263" i="43"/>
  <c r="R268" i="43"/>
  <c r="R269" i="43"/>
  <c r="R267" i="43"/>
  <c r="R266" i="43"/>
  <c r="Q270" i="43"/>
  <c r="Q267" i="43"/>
  <c r="Q265" i="43"/>
  <c r="R265" i="43"/>
  <c r="R264" i="43"/>
  <c r="Q266" i="43"/>
  <c r="Q269" i="43"/>
  <c r="Q271" i="43"/>
  <c r="R271" i="43"/>
  <c r="C276" i="43" s="1" a="1"/>
  <c r="C282" i="43" s="1"/>
  <c r="Q263" i="43"/>
  <c r="K282" i="42"/>
  <c r="L280" i="42"/>
  <c r="K279" i="42"/>
  <c r="J285" i="42"/>
  <c r="K277" i="42"/>
  <c r="K284" i="42"/>
  <c r="K281" i="42"/>
  <c r="K278" i="42"/>
  <c r="C290" i="42"/>
  <c r="G290" i="42" s="1"/>
  <c r="J290" i="42" s="1"/>
  <c r="C295" i="42"/>
  <c r="G295" i="42" s="1"/>
  <c r="J295" i="42" s="1"/>
  <c r="C297" i="42"/>
  <c r="G297" i="42" s="1"/>
  <c r="I297" i="42" s="1"/>
  <c r="C296" i="42"/>
  <c r="G296" i="42" s="1"/>
  <c r="J296" i="42" s="1"/>
  <c r="C294" i="42"/>
  <c r="G294" i="42" s="1"/>
  <c r="J294" i="42" s="1"/>
  <c r="C293" i="42"/>
  <c r="G293" i="42" s="1"/>
  <c r="J293" i="42" s="1"/>
  <c r="C292" i="42"/>
  <c r="G292" i="42" s="1"/>
  <c r="I292" i="42" s="1"/>
  <c r="C291" i="42"/>
  <c r="G291" i="42" s="1"/>
  <c r="J291" i="42" s="1"/>
  <c r="I285" i="42"/>
  <c r="K276" i="42"/>
  <c r="L276" i="42"/>
  <c r="I289" i="42"/>
  <c r="J289" i="42"/>
  <c r="A276" i="43" l="1" a="1"/>
  <c r="A283" i="43" s="1"/>
  <c r="F283" i="43" s="1"/>
  <c r="L285" i="42"/>
  <c r="O276" i="42" s="1"/>
  <c r="C276" i="43"/>
  <c r="C281" i="43"/>
  <c r="C279" i="43"/>
  <c r="C283" i="43"/>
  <c r="C284" i="43"/>
  <c r="C277" i="43"/>
  <c r="C278" i="43"/>
  <c r="C280" i="43"/>
  <c r="A279" i="43"/>
  <c r="F279" i="43" s="1"/>
  <c r="A281" i="43"/>
  <c r="F281" i="43" s="1"/>
  <c r="K285" i="42"/>
  <c r="O277" i="42" s="1"/>
  <c r="J292" i="42"/>
  <c r="L292" i="42" s="1"/>
  <c r="I290" i="42"/>
  <c r="K290" i="42" s="1"/>
  <c r="I294" i="42"/>
  <c r="K294" i="42" s="1"/>
  <c r="I293" i="42"/>
  <c r="L293" i="42" s="1"/>
  <c r="I291" i="42"/>
  <c r="K291" i="42" s="1"/>
  <c r="J297" i="42"/>
  <c r="L297" i="42" s="1"/>
  <c r="I295" i="42"/>
  <c r="L295" i="42" s="1"/>
  <c r="I296" i="42"/>
  <c r="K296" i="42" s="1"/>
  <c r="L289" i="42"/>
  <c r="K289" i="42"/>
  <c r="A278" i="43" l="1"/>
  <c r="F278" i="43" s="1"/>
  <c r="A276" i="43"/>
  <c r="A277" i="43"/>
  <c r="F277" i="43" s="1"/>
  <c r="J277" i="43" s="1"/>
  <c r="A280" i="43"/>
  <c r="F280" i="43" s="1"/>
  <c r="J280" i="43" s="1"/>
  <c r="A282" i="43"/>
  <c r="F282" i="43" s="1"/>
  <c r="I282" i="43" s="1"/>
  <c r="A284" i="43"/>
  <c r="F284" i="43" s="1"/>
  <c r="I284" i="43" s="1"/>
  <c r="C289" i="43" a="1"/>
  <c r="C295" i="43" s="1"/>
  <c r="G295" i="43" s="1"/>
  <c r="F276" i="43"/>
  <c r="J279" i="43"/>
  <c r="I279" i="43"/>
  <c r="I281" i="43"/>
  <c r="J281" i="43"/>
  <c r="J278" i="43"/>
  <c r="I278" i="43"/>
  <c r="I277" i="43"/>
  <c r="J282" i="43"/>
  <c r="J283" i="43"/>
  <c r="I283" i="43"/>
  <c r="L294" i="42"/>
  <c r="L290" i="42"/>
  <c r="K292" i="42"/>
  <c r="K293" i="42"/>
  <c r="J298" i="42"/>
  <c r="L291" i="42"/>
  <c r="K297" i="42"/>
  <c r="I298" i="42"/>
  <c r="K295" i="42"/>
  <c r="L296" i="42"/>
  <c r="O278" i="42"/>
  <c r="N281" i="42" s="1"/>
  <c r="O280" i="42" s="1"/>
  <c r="J284" i="43" l="1"/>
  <c r="K284" i="43" s="1"/>
  <c r="B286" i="43"/>
  <c r="I280" i="43"/>
  <c r="K280" i="43" s="1"/>
  <c r="C293" i="43"/>
  <c r="G293" i="43" s="1"/>
  <c r="J293" i="43" s="1"/>
  <c r="C290" i="43"/>
  <c r="G290" i="43" s="1"/>
  <c r="I290" i="43" s="1"/>
  <c r="C289" i="43"/>
  <c r="G289" i="43" s="1"/>
  <c r="C292" i="43"/>
  <c r="G292" i="43" s="1"/>
  <c r="C297" i="43"/>
  <c r="G297" i="43" s="1"/>
  <c r="I295" i="43"/>
  <c r="J295" i="43"/>
  <c r="C294" i="43"/>
  <c r="G294" i="43" s="1"/>
  <c r="C291" i="43"/>
  <c r="G291" i="43" s="1"/>
  <c r="C296" i="43"/>
  <c r="G296" i="43" s="1"/>
  <c r="L278" i="43"/>
  <c r="K278" i="43"/>
  <c r="K279" i="43"/>
  <c r="L279" i="43"/>
  <c r="L284" i="43"/>
  <c r="K283" i="43"/>
  <c r="L283" i="43"/>
  <c r="J276" i="43"/>
  <c r="I276" i="43"/>
  <c r="L282" i="43"/>
  <c r="K282" i="43"/>
  <c r="K277" i="43"/>
  <c r="L277" i="43"/>
  <c r="K281" i="43"/>
  <c r="L281" i="43"/>
  <c r="K298" i="42"/>
  <c r="L298" i="42"/>
  <c r="N280" i="42"/>
  <c r="O281" i="42" s="1"/>
  <c r="Q276" i="42" s="1" a="1"/>
  <c r="J285" i="43" l="1"/>
  <c r="L280" i="43"/>
  <c r="J290" i="43"/>
  <c r="K290" i="43" s="1"/>
  <c r="I293" i="43"/>
  <c r="K295" i="43"/>
  <c r="L295" i="43"/>
  <c r="L290" i="43"/>
  <c r="I292" i="43"/>
  <c r="J292" i="43"/>
  <c r="J297" i="43"/>
  <c r="I297" i="43"/>
  <c r="I289" i="43"/>
  <c r="J289" i="43"/>
  <c r="I294" i="43"/>
  <c r="J294" i="43"/>
  <c r="I291" i="43"/>
  <c r="J291" i="43"/>
  <c r="J296" i="43"/>
  <c r="I296" i="43"/>
  <c r="K276" i="43"/>
  <c r="K285" i="43" s="1"/>
  <c r="L276" i="43"/>
  <c r="L285" i="43" s="1"/>
  <c r="I285" i="43"/>
  <c r="Q284" i="42"/>
  <c r="Q282" i="42"/>
  <c r="Q280" i="42"/>
  <c r="Q278" i="42"/>
  <c r="Q276" i="42"/>
  <c r="R283" i="42"/>
  <c r="R281" i="42"/>
  <c r="R279" i="42"/>
  <c r="R277" i="42"/>
  <c r="Q283" i="42"/>
  <c r="Q281" i="42"/>
  <c r="Q279" i="42"/>
  <c r="Q277" i="42"/>
  <c r="R282" i="42"/>
  <c r="R278" i="42"/>
  <c r="R280" i="42"/>
  <c r="R276" i="42"/>
  <c r="R284" i="42"/>
  <c r="L293" i="43" l="1"/>
  <c r="K293" i="43"/>
  <c r="K297" i="43"/>
  <c r="L297" i="43"/>
  <c r="J298" i="43"/>
  <c r="L289" i="43"/>
  <c r="K289" i="43"/>
  <c r="K292" i="43"/>
  <c r="L292" i="43"/>
  <c r="I298" i="43"/>
  <c r="L291" i="43"/>
  <c r="K291" i="43"/>
  <c r="K296" i="43"/>
  <c r="L296" i="43"/>
  <c r="L294" i="43"/>
  <c r="K294" i="43"/>
  <c r="O277" i="43"/>
  <c r="O276" i="43"/>
  <c r="D289" i="42" a="1"/>
  <c r="A289" i="42" a="1"/>
  <c r="K298" i="43" l="1"/>
  <c r="L298" i="43"/>
  <c r="O278" i="43"/>
  <c r="N281" i="43" s="1"/>
  <c r="O280" i="43" s="1"/>
  <c r="A297" i="42"/>
  <c r="A293" i="42"/>
  <c r="A289" i="42"/>
  <c r="A296" i="42"/>
  <c r="A292" i="42"/>
  <c r="A295" i="42"/>
  <c r="A291" i="42"/>
  <c r="A290" i="42"/>
  <c r="A294" i="42"/>
  <c r="D295" i="42"/>
  <c r="D291" i="42"/>
  <c r="D294" i="42"/>
  <c r="D290" i="42"/>
  <c r="D297" i="42"/>
  <c r="D293" i="42"/>
  <c r="D289" i="42"/>
  <c r="D292" i="42"/>
  <c r="D296" i="42"/>
  <c r="N280" i="43" l="1"/>
  <c r="O281" i="43" s="1"/>
  <c r="Q276" i="43" s="1" a="1"/>
  <c r="R283" i="43" s="1"/>
  <c r="D302" i="42" a="1"/>
  <c r="D304" i="42" s="1"/>
  <c r="G304" i="42" s="1"/>
  <c r="B299" i="42"/>
  <c r="A302" i="42" a="1"/>
  <c r="Q279" i="43" l="1"/>
  <c r="R282" i="43"/>
  <c r="Q278" i="43"/>
  <c r="Q280" i="43"/>
  <c r="Q276" i="43"/>
  <c r="Q282" i="43"/>
  <c r="R277" i="43"/>
  <c r="R279" i="43"/>
  <c r="R280" i="43"/>
  <c r="Q281" i="43"/>
  <c r="Q283" i="43"/>
  <c r="R278" i="43"/>
  <c r="Q284" i="43"/>
  <c r="R281" i="43"/>
  <c r="R276" i="43"/>
  <c r="R284" i="43"/>
  <c r="Q277" i="43"/>
  <c r="D303" i="42"/>
  <c r="G303" i="42" s="1"/>
  <c r="D308" i="42"/>
  <c r="G308" i="42" s="1"/>
  <c r="D305" i="42"/>
  <c r="G305" i="42" s="1"/>
  <c r="D310" i="42"/>
  <c r="G310" i="42" s="1"/>
  <c r="D306" i="42"/>
  <c r="G306" i="42" s="1"/>
  <c r="D307" i="42"/>
  <c r="G307" i="42" s="1"/>
  <c r="D309" i="42"/>
  <c r="G309" i="42" s="1"/>
  <c r="D302" i="42"/>
  <c r="G302" i="42" s="1"/>
  <c r="A307" i="42"/>
  <c r="A303" i="42"/>
  <c r="A310" i="42"/>
  <c r="A306" i="42"/>
  <c r="A302" i="42"/>
  <c r="A309" i="42"/>
  <c r="A305" i="42"/>
  <c r="A308" i="42"/>
  <c r="A304" i="42"/>
  <c r="O289" i="42"/>
  <c r="O290" i="42"/>
  <c r="A289" i="43" l="1" a="1"/>
  <c r="D289" i="43" a="1"/>
  <c r="O291" i="42"/>
  <c r="B312" i="42"/>
  <c r="A315" i="42" a="1"/>
  <c r="A295" i="43" l="1"/>
  <c r="A293" i="43"/>
  <c r="A289" i="43"/>
  <c r="A291" i="43"/>
  <c r="A292" i="43"/>
  <c r="A294" i="43"/>
  <c r="A296" i="43"/>
  <c r="A290" i="43"/>
  <c r="A297" i="43"/>
  <c r="D296" i="43"/>
  <c r="D294" i="43"/>
  <c r="D297" i="43"/>
  <c r="D290" i="43"/>
  <c r="D293" i="43"/>
  <c r="D295" i="43"/>
  <c r="D289" i="43"/>
  <c r="D291" i="43"/>
  <c r="D292" i="43"/>
  <c r="A321" i="42"/>
  <c r="A317" i="42"/>
  <c r="A320" i="42"/>
  <c r="A316" i="42"/>
  <c r="A323" i="42"/>
  <c r="A319" i="42"/>
  <c r="A315" i="42"/>
  <c r="A322" i="42"/>
  <c r="A318" i="42"/>
  <c r="N294" i="42"/>
  <c r="O293" i="42" s="1"/>
  <c r="N293" i="42"/>
  <c r="D302" i="43" l="1" a="1"/>
  <c r="A302" i="43" a="1"/>
  <c r="B299" i="43"/>
  <c r="O294" i="42"/>
  <c r="Q289" i="42" s="1" a="1"/>
  <c r="B325" i="42"/>
  <c r="A328" i="42" a="1"/>
  <c r="D305" i="43" l="1"/>
  <c r="G305" i="43" s="1"/>
  <c r="D310" i="43"/>
  <c r="G310" i="43" s="1"/>
  <c r="D303" i="43"/>
  <c r="G303" i="43" s="1"/>
  <c r="D302" i="43"/>
  <c r="G302" i="43" s="1"/>
  <c r="D304" i="43"/>
  <c r="G304" i="43" s="1"/>
  <c r="D307" i="43"/>
  <c r="G307" i="43" s="1"/>
  <c r="D306" i="43"/>
  <c r="G306" i="43" s="1"/>
  <c r="D309" i="43"/>
  <c r="G309" i="43" s="1"/>
  <c r="D308" i="43"/>
  <c r="G308" i="43" s="1"/>
  <c r="O290" i="43"/>
  <c r="O289" i="43"/>
  <c r="A306" i="43"/>
  <c r="A304" i="43"/>
  <c r="A302" i="43"/>
  <c r="A303" i="43"/>
  <c r="A305" i="43"/>
  <c r="A310" i="43"/>
  <c r="A309" i="43"/>
  <c r="A307" i="43"/>
  <c r="A308" i="43"/>
  <c r="A335" i="42"/>
  <c r="F335" i="42" s="1"/>
  <c r="A331" i="42"/>
  <c r="F331" i="42" s="1"/>
  <c r="A334" i="42"/>
  <c r="F334" i="42" s="1"/>
  <c r="A330" i="42"/>
  <c r="F330" i="42" s="1"/>
  <c r="A333" i="42"/>
  <c r="F333" i="42" s="1"/>
  <c r="A329" i="42"/>
  <c r="F329" i="42" s="1"/>
  <c r="A336" i="42"/>
  <c r="F336" i="42" s="1"/>
  <c r="A328" i="42"/>
  <c r="A332" i="42"/>
  <c r="F332" i="42" s="1"/>
  <c r="R297" i="42"/>
  <c r="R295" i="42"/>
  <c r="R293" i="42"/>
  <c r="R291" i="42"/>
  <c r="R289" i="42"/>
  <c r="Q297" i="42"/>
  <c r="Q295" i="42"/>
  <c r="Q293" i="42"/>
  <c r="Q291" i="42"/>
  <c r="Q289" i="42"/>
  <c r="R296" i="42"/>
  <c r="R294" i="42"/>
  <c r="R292" i="42"/>
  <c r="R290" i="42"/>
  <c r="Q294" i="42"/>
  <c r="Q290" i="42"/>
  <c r="Q296" i="42"/>
  <c r="Q292" i="42"/>
  <c r="O291" i="43" l="1"/>
  <c r="N294" i="43" s="1"/>
  <c r="O293" i="43" s="1"/>
  <c r="A315" i="43" a="1"/>
  <c r="B312" i="43"/>
  <c r="B338" i="42"/>
  <c r="F328" i="42"/>
  <c r="B302" i="42" a="1"/>
  <c r="C302" i="42" a="1"/>
  <c r="N293" i="43" l="1"/>
  <c r="O294" i="43" s="1"/>
  <c r="A319" i="43"/>
  <c r="A317" i="43"/>
  <c r="A321" i="43"/>
  <c r="A315" i="43"/>
  <c r="A322" i="43"/>
  <c r="A316" i="43"/>
  <c r="A323" i="43"/>
  <c r="A318" i="43"/>
  <c r="A320" i="43"/>
  <c r="C307" i="42"/>
  <c r="C303" i="42"/>
  <c r="C310" i="42"/>
  <c r="C306" i="42"/>
  <c r="C302" i="42"/>
  <c r="C309" i="42"/>
  <c r="C305" i="42"/>
  <c r="C304" i="42"/>
  <c r="C308" i="42"/>
  <c r="B309" i="42"/>
  <c r="F309" i="42" s="1"/>
  <c r="B305" i="42"/>
  <c r="F305" i="42" s="1"/>
  <c r="B308" i="42"/>
  <c r="F308" i="42" s="1"/>
  <c r="B304" i="42"/>
  <c r="F304" i="42" s="1"/>
  <c r="B307" i="42"/>
  <c r="F307" i="42" s="1"/>
  <c r="B303" i="42"/>
  <c r="F303" i="42" s="1"/>
  <c r="B306" i="42"/>
  <c r="F306" i="42" s="1"/>
  <c r="B302" i="42"/>
  <c r="F302" i="42" s="1"/>
  <c r="B310" i="42"/>
  <c r="F310" i="42" s="1"/>
  <c r="Q289" i="43" l="1" a="1"/>
  <c r="Q297" i="43" s="1"/>
  <c r="A328" i="43" a="1"/>
  <c r="B325" i="43"/>
  <c r="I302" i="42"/>
  <c r="J302" i="42"/>
  <c r="J304" i="42"/>
  <c r="I304" i="42"/>
  <c r="J306" i="42"/>
  <c r="I306" i="42"/>
  <c r="J308" i="42"/>
  <c r="I308" i="42"/>
  <c r="J303" i="42"/>
  <c r="I303" i="42"/>
  <c r="I305" i="42"/>
  <c r="J305" i="42"/>
  <c r="J310" i="42"/>
  <c r="I310" i="42"/>
  <c r="J307" i="42"/>
  <c r="I307" i="42"/>
  <c r="I309" i="42"/>
  <c r="J309" i="42"/>
  <c r="C315" i="42" a="1"/>
  <c r="R289" i="43" l="1"/>
  <c r="R293" i="43"/>
  <c r="Q291" i="43"/>
  <c r="R292" i="43"/>
  <c r="R291" i="43"/>
  <c r="Q290" i="43"/>
  <c r="R294" i="43"/>
  <c r="Q296" i="43"/>
  <c r="R297" i="43"/>
  <c r="Q293" i="43"/>
  <c r="Q294" i="43"/>
  <c r="Q295" i="43"/>
  <c r="Q292" i="43"/>
  <c r="R295" i="43"/>
  <c r="R290" i="43"/>
  <c r="R296" i="43"/>
  <c r="Q289" i="43"/>
  <c r="A330" i="43"/>
  <c r="F330" i="43" s="1"/>
  <c r="A333" i="43"/>
  <c r="F333" i="43" s="1"/>
  <c r="A335" i="43"/>
  <c r="F335" i="43" s="1"/>
  <c r="A329" i="43"/>
  <c r="F329" i="43" s="1"/>
  <c r="A332" i="43"/>
  <c r="F332" i="43" s="1"/>
  <c r="A334" i="43"/>
  <c r="F334" i="43" s="1"/>
  <c r="A328" i="43"/>
  <c r="A331" i="43"/>
  <c r="F331" i="43" s="1"/>
  <c r="A336" i="43"/>
  <c r="F336" i="43" s="1"/>
  <c r="C321" i="42"/>
  <c r="F321" i="42" s="1"/>
  <c r="C317" i="42"/>
  <c r="F317" i="42" s="1"/>
  <c r="C320" i="42"/>
  <c r="F320" i="42" s="1"/>
  <c r="C316" i="42"/>
  <c r="F316" i="42" s="1"/>
  <c r="C323" i="42"/>
  <c r="F323" i="42" s="1"/>
  <c r="C319" i="42"/>
  <c r="F319" i="42" s="1"/>
  <c r="C315" i="42"/>
  <c r="F315" i="42" s="1"/>
  <c r="C318" i="42"/>
  <c r="F318" i="42" s="1"/>
  <c r="C322" i="42"/>
  <c r="F322" i="42" s="1"/>
  <c r="L305" i="42"/>
  <c r="K305" i="42"/>
  <c r="K310" i="42"/>
  <c r="L310" i="42"/>
  <c r="K303" i="42"/>
  <c r="L303" i="42"/>
  <c r="K306" i="42"/>
  <c r="L306" i="42"/>
  <c r="J311" i="42"/>
  <c r="L309" i="42"/>
  <c r="K309" i="42"/>
  <c r="K307" i="42"/>
  <c r="L307" i="42"/>
  <c r="K308" i="42"/>
  <c r="L308" i="42"/>
  <c r="L304" i="42"/>
  <c r="K304" i="42"/>
  <c r="L302" i="42"/>
  <c r="I311" i="42"/>
  <c r="K302" i="42"/>
  <c r="C302" i="43" l="1" a="1"/>
  <c r="C305" i="43" s="1"/>
  <c r="B302" i="43" a="1"/>
  <c r="B308" i="43" s="1"/>
  <c r="F308" i="43" s="1"/>
  <c r="J308" i="43" s="1"/>
  <c r="F328" i="43"/>
  <c r="B338" i="43"/>
  <c r="L311" i="42"/>
  <c r="O302" i="42" s="1"/>
  <c r="K311" i="42"/>
  <c r="O303" i="42" s="1"/>
  <c r="C304" i="43" l="1"/>
  <c r="C307" i="43"/>
  <c r="C310" i="43"/>
  <c r="C306" i="43"/>
  <c r="C309" i="43"/>
  <c r="B304" i="43"/>
  <c r="F304" i="43" s="1"/>
  <c r="J304" i="43" s="1"/>
  <c r="C302" i="43"/>
  <c r="C308" i="43"/>
  <c r="C303" i="43"/>
  <c r="I308" i="43"/>
  <c r="K308" i="43" s="1"/>
  <c r="B309" i="43"/>
  <c r="F309" i="43" s="1"/>
  <c r="J309" i="43" s="1"/>
  <c r="B306" i="43"/>
  <c r="F306" i="43" s="1"/>
  <c r="J306" i="43" s="1"/>
  <c r="B305" i="43"/>
  <c r="F305" i="43" s="1"/>
  <c r="I305" i="43" s="1"/>
  <c r="B303" i="43"/>
  <c r="F303" i="43" s="1"/>
  <c r="B302" i="43"/>
  <c r="F302" i="43" s="1"/>
  <c r="B310" i="43"/>
  <c r="F310" i="43" s="1"/>
  <c r="B307" i="43"/>
  <c r="F307" i="43" s="1"/>
  <c r="L308" i="43"/>
  <c r="O304" i="42"/>
  <c r="I309" i="43" l="1"/>
  <c r="L309" i="43" s="1"/>
  <c r="I304" i="43"/>
  <c r="K304" i="43" s="1"/>
  <c r="C315" i="43" a="1"/>
  <c r="I306" i="43"/>
  <c r="I303" i="43"/>
  <c r="J303" i="43"/>
  <c r="J305" i="43"/>
  <c r="I302" i="43"/>
  <c r="J302" i="43"/>
  <c r="J307" i="43"/>
  <c r="I307" i="43"/>
  <c r="J310" i="43"/>
  <c r="I310" i="43"/>
  <c r="N307" i="42"/>
  <c r="O306" i="42" s="1"/>
  <c r="N306" i="42"/>
  <c r="K309" i="43" l="1"/>
  <c r="L304" i="43"/>
  <c r="C323" i="43"/>
  <c r="F323" i="43" s="1"/>
  <c r="C318" i="43"/>
  <c r="F318" i="43" s="1"/>
  <c r="C316" i="43"/>
  <c r="F316" i="43" s="1"/>
  <c r="C319" i="43"/>
  <c r="F319" i="43" s="1"/>
  <c r="C321" i="43"/>
  <c r="F321" i="43" s="1"/>
  <c r="C320" i="43"/>
  <c r="F320" i="43" s="1"/>
  <c r="C315" i="43"/>
  <c r="F315" i="43" s="1"/>
  <c r="C317" i="43"/>
  <c r="F317" i="43" s="1"/>
  <c r="C322" i="43"/>
  <c r="F322" i="43" s="1"/>
  <c r="K306" i="43"/>
  <c r="L306" i="43"/>
  <c r="L302" i="43"/>
  <c r="L305" i="43"/>
  <c r="K305" i="43"/>
  <c r="J311" i="43"/>
  <c r="K302" i="43"/>
  <c r="K303" i="43"/>
  <c r="L303" i="43"/>
  <c r="L310" i="43"/>
  <c r="K310" i="43"/>
  <c r="L307" i="43"/>
  <c r="I311" i="43"/>
  <c r="K307" i="43"/>
  <c r="O307" i="42"/>
  <c r="Q302" i="42" s="1" a="1"/>
  <c r="K311" i="43" l="1"/>
  <c r="O303" i="43" s="1"/>
  <c r="L311" i="43"/>
  <c r="O302" i="43" s="1"/>
  <c r="Q309" i="42"/>
  <c r="Q307" i="42"/>
  <c r="Q305" i="42"/>
  <c r="Q303" i="42"/>
  <c r="R310" i="42"/>
  <c r="R308" i="42"/>
  <c r="R306" i="42"/>
  <c r="R304" i="42"/>
  <c r="R302" i="42"/>
  <c r="Q310" i="42"/>
  <c r="Q308" i="42"/>
  <c r="Q306" i="42"/>
  <c r="Q304" i="42"/>
  <c r="Q302" i="42"/>
  <c r="R305" i="42"/>
  <c r="R309" i="42"/>
  <c r="R307" i="42"/>
  <c r="R303" i="42"/>
  <c r="O304" i="43" l="1"/>
  <c r="N307" i="43" s="1"/>
  <c r="O306" i="43" s="1"/>
  <c r="B315" i="42" a="1"/>
  <c r="D315" i="42" a="1"/>
  <c r="N306" i="43" l="1"/>
  <c r="O307" i="43" s="1"/>
  <c r="Q302" i="43" s="1" a="1"/>
  <c r="R310" i="43" s="1"/>
  <c r="D323" i="42"/>
  <c r="G323" i="42" s="1"/>
  <c r="D319" i="42"/>
  <c r="G319" i="42" s="1"/>
  <c r="D315" i="42"/>
  <c r="G315" i="42" s="1"/>
  <c r="D322" i="42"/>
  <c r="G322" i="42" s="1"/>
  <c r="D318" i="42"/>
  <c r="G318" i="42" s="1"/>
  <c r="D321" i="42"/>
  <c r="G321" i="42" s="1"/>
  <c r="D317" i="42"/>
  <c r="G317" i="42" s="1"/>
  <c r="D316" i="42"/>
  <c r="G316" i="42" s="1"/>
  <c r="D320" i="42"/>
  <c r="G320" i="42" s="1"/>
  <c r="B323" i="42"/>
  <c r="B319" i="42"/>
  <c r="B315" i="42"/>
  <c r="B322" i="42"/>
  <c r="B318" i="42"/>
  <c r="B321" i="42"/>
  <c r="B317" i="42"/>
  <c r="B320" i="42"/>
  <c r="B316" i="42"/>
  <c r="Q303" i="43" l="1"/>
  <c r="R305" i="43"/>
  <c r="Q305" i="43"/>
  <c r="R304" i="43"/>
  <c r="R307" i="43"/>
  <c r="Q308" i="43"/>
  <c r="Q306" i="43"/>
  <c r="Q304" i="43"/>
  <c r="Q302" i="43"/>
  <c r="Q307" i="43"/>
  <c r="R309" i="43"/>
  <c r="R306" i="43"/>
  <c r="R302" i="43"/>
  <c r="Q309" i="43"/>
  <c r="R303" i="43"/>
  <c r="R308" i="43"/>
  <c r="Q310" i="43"/>
  <c r="B328" i="42" a="1"/>
  <c r="J316" i="42"/>
  <c r="I316" i="42"/>
  <c r="I322" i="42"/>
  <c r="J322" i="42"/>
  <c r="I317" i="42"/>
  <c r="J317" i="42"/>
  <c r="J315" i="42"/>
  <c r="I315" i="42"/>
  <c r="I321" i="42"/>
  <c r="J321" i="42"/>
  <c r="J319" i="42"/>
  <c r="I319" i="42"/>
  <c r="J320" i="42"/>
  <c r="I320" i="42"/>
  <c r="J318" i="42"/>
  <c r="I318" i="42"/>
  <c r="J323" i="42"/>
  <c r="I323" i="42"/>
  <c r="D315" i="43" l="1" a="1"/>
  <c r="D320" i="43" s="1"/>
  <c r="G320" i="43" s="1"/>
  <c r="J320" i="43" s="1"/>
  <c r="B315" i="43" a="1"/>
  <c r="B322" i="43" s="1"/>
  <c r="J324" i="42"/>
  <c r="L322" i="42"/>
  <c r="K322" i="42"/>
  <c r="L323" i="42"/>
  <c r="K323" i="42"/>
  <c r="L320" i="42"/>
  <c r="K320" i="42"/>
  <c r="L316" i="42"/>
  <c r="K316" i="42"/>
  <c r="L321" i="42"/>
  <c r="K321" i="42"/>
  <c r="L317" i="42"/>
  <c r="K317" i="42"/>
  <c r="L318" i="42"/>
  <c r="K318" i="42"/>
  <c r="L319" i="42"/>
  <c r="K319" i="42"/>
  <c r="L315" i="42"/>
  <c r="I324" i="42"/>
  <c r="K315" i="42"/>
  <c r="B333" i="42"/>
  <c r="G333" i="42" s="1"/>
  <c r="B329" i="42"/>
  <c r="G329" i="42" s="1"/>
  <c r="B336" i="42"/>
  <c r="G336" i="42" s="1"/>
  <c r="B332" i="42"/>
  <c r="G332" i="42" s="1"/>
  <c r="B328" i="42"/>
  <c r="G328" i="42" s="1"/>
  <c r="B335" i="42"/>
  <c r="G335" i="42" s="1"/>
  <c r="B331" i="42"/>
  <c r="G331" i="42" s="1"/>
  <c r="B334" i="42"/>
  <c r="G334" i="42" s="1"/>
  <c r="B330" i="42"/>
  <c r="G330" i="42" s="1"/>
  <c r="B315" i="43" l="1"/>
  <c r="D322" i="43"/>
  <c r="G322" i="43" s="1"/>
  <c r="I322" i="43" s="1"/>
  <c r="B320" i="43"/>
  <c r="B318" i="43"/>
  <c r="B316" i="43"/>
  <c r="D315" i="43"/>
  <c r="G315" i="43" s="1"/>
  <c r="J315" i="43" s="1"/>
  <c r="B319" i="43"/>
  <c r="B317" i="43"/>
  <c r="D323" i="43"/>
  <c r="G323" i="43" s="1"/>
  <c r="B321" i="43"/>
  <c r="B323" i="43"/>
  <c r="D319" i="43"/>
  <c r="G319" i="43" s="1"/>
  <c r="D321" i="43"/>
  <c r="G321" i="43" s="1"/>
  <c r="D317" i="43"/>
  <c r="G317" i="43" s="1"/>
  <c r="D318" i="43"/>
  <c r="G318" i="43" s="1"/>
  <c r="J318" i="43" s="1"/>
  <c r="D316" i="43"/>
  <c r="G316" i="43" s="1"/>
  <c r="J316" i="43" s="1"/>
  <c r="I320" i="43"/>
  <c r="K320" i="43" s="1"/>
  <c r="K324" i="42"/>
  <c r="O316" i="42" s="1"/>
  <c r="J334" i="42"/>
  <c r="I334" i="42"/>
  <c r="I332" i="42"/>
  <c r="J332" i="42"/>
  <c r="J331" i="42"/>
  <c r="I331" i="42"/>
  <c r="I336" i="42"/>
  <c r="J336" i="42"/>
  <c r="J335" i="42"/>
  <c r="I335" i="42"/>
  <c r="I329" i="42"/>
  <c r="J329" i="42"/>
  <c r="L324" i="42"/>
  <c r="O315" i="42" s="1"/>
  <c r="J330" i="42"/>
  <c r="I330" i="42"/>
  <c r="J328" i="42"/>
  <c r="I328" i="42"/>
  <c r="I333" i="42"/>
  <c r="J333" i="42"/>
  <c r="I318" i="43" l="1"/>
  <c r="K318" i="43" s="1"/>
  <c r="J322" i="43"/>
  <c r="B328" i="43" a="1"/>
  <c r="B336" i="43" s="1"/>
  <c r="G336" i="43" s="1"/>
  <c r="I336" i="43" s="1"/>
  <c r="I315" i="43"/>
  <c r="K315" i="43" s="1"/>
  <c r="I323" i="43"/>
  <c r="J323" i="43"/>
  <c r="L320" i="43"/>
  <c r="I316" i="43"/>
  <c r="I321" i="43"/>
  <c r="J321" i="43"/>
  <c r="I319" i="43"/>
  <c r="J319" i="43"/>
  <c r="J317" i="43"/>
  <c r="I317" i="43"/>
  <c r="L318" i="43"/>
  <c r="O317" i="42"/>
  <c r="N319" i="42" s="1"/>
  <c r="J337" i="42"/>
  <c r="L330" i="42"/>
  <c r="K330" i="42"/>
  <c r="L329" i="42"/>
  <c r="K329" i="42"/>
  <c r="L336" i="42"/>
  <c r="K336" i="42"/>
  <c r="L332" i="42"/>
  <c r="K332" i="42"/>
  <c r="L333" i="42"/>
  <c r="K333" i="42"/>
  <c r="K335" i="42"/>
  <c r="L335" i="42"/>
  <c r="K331" i="42"/>
  <c r="L331" i="42"/>
  <c r="L334" i="42"/>
  <c r="K334" i="42"/>
  <c r="I337" i="42"/>
  <c r="K328" i="42"/>
  <c r="L328" i="42"/>
  <c r="B334" i="43" l="1"/>
  <c r="G334" i="43" s="1"/>
  <c r="I334" i="43" s="1"/>
  <c r="B329" i="43"/>
  <c r="G329" i="43" s="1"/>
  <c r="I329" i="43" s="1"/>
  <c r="B335" i="43"/>
  <c r="G335" i="43" s="1"/>
  <c r="J335" i="43" s="1"/>
  <c r="B330" i="43"/>
  <c r="G330" i="43" s="1"/>
  <c r="J330" i="43" s="1"/>
  <c r="B333" i="43"/>
  <c r="G333" i="43" s="1"/>
  <c r="J333" i="43" s="1"/>
  <c r="B332" i="43"/>
  <c r="G332" i="43" s="1"/>
  <c r="J332" i="43" s="1"/>
  <c r="B328" i="43"/>
  <c r="G328" i="43" s="1"/>
  <c r="L322" i="43"/>
  <c r="K322" i="43"/>
  <c r="B331" i="43"/>
  <c r="G331" i="43" s="1"/>
  <c r="I331" i="43" s="1"/>
  <c r="J336" i="43"/>
  <c r="K336" i="43" s="1"/>
  <c r="L315" i="43"/>
  <c r="L323" i="43"/>
  <c r="I332" i="43"/>
  <c r="L332" i="43" s="1"/>
  <c r="I324" i="43"/>
  <c r="K323" i="43"/>
  <c r="K319" i="43"/>
  <c r="J324" i="43"/>
  <c r="L321" i="43"/>
  <c r="K317" i="43"/>
  <c r="L317" i="43"/>
  <c r="K321" i="43"/>
  <c r="L319" i="43"/>
  <c r="K316" i="43"/>
  <c r="L316" i="43"/>
  <c r="J331" i="43"/>
  <c r="L331" i="43" s="1"/>
  <c r="N320" i="42"/>
  <c r="O319" i="42" s="1"/>
  <c r="O320" i="42"/>
  <c r="L337" i="42"/>
  <c r="O328" i="42" s="1"/>
  <c r="K337" i="42"/>
  <c r="O329" i="42" s="1"/>
  <c r="J334" i="43" l="1"/>
  <c r="L334" i="43" s="1"/>
  <c r="J329" i="43"/>
  <c r="K329" i="43" s="1"/>
  <c r="K332" i="43"/>
  <c r="L336" i="43"/>
  <c r="I335" i="43"/>
  <c r="L335" i="43" s="1"/>
  <c r="I333" i="43"/>
  <c r="I330" i="43"/>
  <c r="J328" i="43"/>
  <c r="I328" i="43"/>
  <c r="K331" i="43"/>
  <c r="L324" i="43"/>
  <c r="O315" i="43" s="1"/>
  <c r="K324" i="43"/>
  <c r="O316" i="43" s="1"/>
  <c r="Q315" i="42" a="1"/>
  <c r="R316" i="42" s="1"/>
  <c r="O330" i="42"/>
  <c r="J337" i="43" l="1"/>
  <c r="K334" i="43"/>
  <c r="L329" i="43"/>
  <c r="K335" i="43"/>
  <c r="I337" i="43"/>
  <c r="L330" i="43"/>
  <c r="K330" i="43"/>
  <c r="L333" i="43"/>
  <c r="K333" i="43"/>
  <c r="K328" i="43"/>
  <c r="L328" i="43"/>
  <c r="O317" i="43"/>
  <c r="N320" i="43" s="1"/>
  <c r="O319" i="43" s="1"/>
  <c r="R315" i="42"/>
  <c r="Q321" i="42"/>
  <c r="Q320" i="42"/>
  <c r="R318" i="42"/>
  <c r="Q317" i="42"/>
  <c r="R319" i="42"/>
  <c r="Q315" i="42"/>
  <c r="R321" i="42"/>
  <c r="R320" i="42"/>
  <c r="Q323" i="42"/>
  <c r="Q318" i="42"/>
  <c r="R323" i="42"/>
  <c r="Q322" i="42"/>
  <c r="R322" i="42"/>
  <c r="Q319" i="42"/>
  <c r="R317" i="42"/>
  <c r="Q316" i="42"/>
  <c r="N333" i="42"/>
  <c r="O332" i="42" s="1"/>
  <c r="N332" i="42"/>
  <c r="K337" i="43" l="1"/>
  <c r="O329" i="43" s="1"/>
  <c r="L337" i="43"/>
  <c r="O328" i="43" s="1"/>
  <c r="N319" i="43"/>
  <c r="O320" i="43" s="1"/>
  <c r="Q315" i="43" s="1" a="1"/>
  <c r="Q318" i="43" s="1"/>
  <c r="D328" i="42" a="1"/>
  <c r="D333" i="42" s="1"/>
  <c r="C328" i="42" a="1"/>
  <c r="C332" i="42" s="1"/>
  <c r="O333" i="42"/>
  <c r="Q328" i="42" s="1" a="1"/>
  <c r="O330" i="43" l="1"/>
  <c r="N333" i="43" s="1"/>
  <c r="O332" i="43" s="1"/>
  <c r="Q322" i="43"/>
  <c r="Q316" i="43"/>
  <c r="R321" i="43"/>
  <c r="Q315" i="43"/>
  <c r="R316" i="43"/>
  <c r="R322" i="43"/>
  <c r="Q320" i="43"/>
  <c r="R317" i="43"/>
  <c r="Q323" i="43"/>
  <c r="R323" i="43"/>
  <c r="R320" i="43"/>
  <c r="R318" i="43"/>
  <c r="Q321" i="43"/>
  <c r="Q317" i="43"/>
  <c r="Q319" i="43"/>
  <c r="R319" i="43"/>
  <c r="R315" i="43"/>
  <c r="C329" i="42"/>
  <c r="D336" i="42"/>
  <c r="D330" i="42"/>
  <c r="D331" i="42"/>
  <c r="D332" i="42"/>
  <c r="D335" i="42"/>
  <c r="D329" i="42"/>
  <c r="D334" i="42"/>
  <c r="D328" i="42"/>
  <c r="C331" i="42"/>
  <c r="C328" i="42"/>
  <c r="C336" i="42"/>
  <c r="C330" i="42"/>
  <c r="C333" i="42"/>
  <c r="C334" i="42"/>
  <c r="C335" i="42"/>
  <c r="Q336" i="42"/>
  <c r="Q334" i="42"/>
  <c r="Q332" i="42"/>
  <c r="Q330" i="42"/>
  <c r="Q328" i="42"/>
  <c r="R335" i="42"/>
  <c r="R333" i="42"/>
  <c r="R331" i="42"/>
  <c r="R329" i="42"/>
  <c r="Q335" i="42"/>
  <c r="Q333" i="42"/>
  <c r="Q331" i="42"/>
  <c r="Q329" i="42"/>
  <c r="R332" i="42"/>
  <c r="R336" i="42"/>
  <c r="R328" i="42"/>
  <c r="R334" i="42"/>
  <c r="R330" i="42"/>
  <c r="C328" i="43" l="1" a="1"/>
  <c r="C335" i="43" s="1"/>
  <c r="N332" i="43"/>
  <c r="D328" i="43" a="1"/>
  <c r="D332" i="43" s="1"/>
  <c r="D341" i="42" a="1"/>
  <c r="D343" i="42" s="1"/>
  <c r="C341" i="42" a="1"/>
  <c r="C348" i="42" s="1"/>
  <c r="G348" i="42" s="1"/>
  <c r="A341" i="42" a="1"/>
  <c r="B341" i="42" a="1"/>
  <c r="C336" i="43" l="1"/>
  <c r="C329" i="43"/>
  <c r="C328" i="43"/>
  <c r="C332" i="43"/>
  <c r="C331" i="43"/>
  <c r="C334" i="43"/>
  <c r="C333" i="43"/>
  <c r="C330" i="43"/>
  <c r="O333" i="43"/>
  <c r="Q328" i="43" s="1" a="1"/>
  <c r="D331" i="43"/>
  <c r="D333" i="43"/>
  <c r="D336" i="43"/>
  <c r="D330" i="43"/>
  <c r="D334" i="43"/>
  <c r="D335" i="43"/>
  <c r="D329" i="43"/>
  <c r="D328" i="43"/>
  <c r="D348" i="42"/>
  <c r="D342" i="42"/>
  <c r="D344" i="42"/>
  <c r="D347" i="42"/>
  <c r="D349" i="42"/>
  <c r="D341" i="42"/>
  <c r="D346" i="42"/>
  <c r="D345" i="42"/>
  <c r="C347" i="42"/>
  <c r="G347" i="42" s="1"/>
  <c r="C344" i="42"/>
  <c r="G344" i="42" s="1"/>
  <c r="C345" i="42"/>
  <c r="G345" i="42" s="1"/>
  <c r="C349" i="42"/>
  <c r="G349" i="42" s="1"/>
  <c r="C343" i="42"/>
  <c r="G343" i="42" s="1"/>
  <c r="C342" i="42"/>
  <c r="G342" i="42" s="1"/>
  <c r="C341" i="42"/>
  <c r="G341" i="42" s="1"/>
  <c r="C346" i="42"/>
  <c r="G346" i="42" s="1"/>
  <c r="B347" i="42"/>
  <c r="B343" i="42"/>
  <c r="B346" i="42"/>
  <c r="B342" i="42"/>
  <c r="B349" i="42"/>
  <c r="B345" i="42"/>
  <c r="B341" i="42"/>
  <c r="B344" i="42"/>
  <c r="B348" i="42"/>
  <c r="A349" i="42"/>
  <c r="F349" i="42" s="1"/>
  <c r="A345" i="42"/>
  <c r="F345" i="42" s="1"/>
  <c r="A341" i="42"/>
  <c r="A348" i="42"/>
  <c r="F348" i="42" s="1"/>
  <c r="A344" i="42"/>
  <c r="F344" i="42" s="1"/>
  <c r="A347" i="42"/>
  <c r="F347" i="42" s="1"/>
  <c r="A343" i="42"/>
  <c r="F343" i="42" s="1"/>
  <c r="A346" i="42"/>
  <c r="F346" i="42" s="1"/>
  <c r="A342" i="42"/>
  <c r="F342" i="42" s="1"/>
  <c r="C341" i="43" l="1" a="1"/>
  <c r="C347" i="43" s="1"/>
  <c r="G347" i="43" s="1"/>
  <c r="R335" i="43"/>
  <c r="R334" i="43"/>
  <c r="R332" i="43"/>
  <c r="Q334" i="43"/>
  <c r="Q328" i="43"/>
  <c r="R336" i="43"/>
  <c r="Q333" i="43"/>
  <c r="Q329" i="43"/>
  <c r="Q336" i="43"/>
  <c r="Q332" i="43"/>
  <c r="Q331" i="43"/>
  <c r="R329" i="43"/>
  <c r="R331" i="43"/>
  <c r="Q330" i="43"/>
  <c r="Q335" i="43"/>
  <c r="R333" i="43"/>
  <c r="R330" i="43"/>
  <c r="R328" i="43"/>
  <c r="D341" i="43" a="1"/>
  <c r="D344" i="43" s="1"/>
  <c r="D354" i="42" a="1"/>
  <c r="D360" i="42" s="1"/>
  <c r="G360" i="42" s="1"/>
  <c r="J347" i="42"/>
  <c r="I347" i="42"/>
  <c r="J345" i="42"/>
  <c r="I345" i="42"/>
  <c r="J342" i="42"/>
  <c r="I342" i="42"/>
  <c r="J344" i="42"/>
  <c r="I344" i="42"/>
  <c r="J349" i="42"/>
  <c r="I349" i="42"/>
  <c r="B354" i="42" a="1"/>
  <c r="J346" i="42"/>
  <c r="I346" i="42"/>
  <c r="J348" i="42"/>
  <c r="I348" i="42"/>
  <c r="J343" i="42"/>
  <c r="I343" i="42"/>
  <c r="B351" i="42"/>
  <c r="F341" i="42"/>
  <c r="C342" i="43" l="1"/>
  <c r="G342" i="43" s="1"/>
  <c r="C345" i="43"/>
  <c r="G345" i="43" s="1"/>
  <c r="C348" i="43"/>
  <c r="G348" i="43" s="1"/>
  <c r="C346" i="43"/>
  <c r="G346" i="43" s="1"/>
  <c r="C349" i="43"/>
  <c r="G349" i="43" s="1"/>
  <c r="C344" i="43"/>
  <c r="G344" i="43" s="1"/>
  <c r="C343" i="43"/>
  <c r="G343" i="43" s="1"/>
  <c r="C341" i="43"/>
  <c r="G341" i="43" s="1"/>
  <c r="B341" i="43" a="1"/>
  <c r="A341" i="43" a="1"/>
  <c r="D341" i="43"/>
  <c r="D348" i="43"/>
  <c r="D343" i="43"/>
  <c r="D342" i="43"/>
  <c r="D346" i="43"/>
  <c r="D347" i="43"/>
  <c r="D345" i="43"/>
  <c r="D349" i="43"/>
  <c r="D362" i="42"/>
  <c r="G362" i="42" s="1"/>
  <c r="D357" i="42"/>
  <c r="G357" i="42" s="1"/>
  <c r="D355" i="42"/>
  <c r="G355" i="42" s="1"/>
  <c r="D361" i="42"/>
  <c r="G361" i="42" s="1"/>
  <c r="D359" i="42"/>
  <c r="G359" i="42" s="1"/>
  <c r="D354" i="42"/>
  <c r="G354" i="42" s="1"/>
  <c r="D356" i="42"/>
  <c r="G356" i="42" s="1"/>
  <c r="D358" i="42"/>
  <c r="G358" i="42" s="1"/>
  <c r="J341" i="42"/>
  <c r="J350" i="42" s="1"/>
  <c r="I341" i="42"/>
  <c r="L344" i="42"/>
  <c r="K344" i="42"/>
  <c r="L345" i="42"/>
  <c r="K345" i="42"/>
  <c r="L348" i="42"/>
  <c r="K348" i="42"/>
  <c r="B361" i="42"/>
  <c r="B357" i="42"/>
  <c r="B360" i="42"/>
  <c r="B356" i="42"/>
  <c r="B359" i="42"/>
  <c r="B355" i="42"/>
  <c r="B362" i="42"/>
  <c r="B354" i="42"/>
  <c r="B358" i="42"/>
  <c r="K343" i="42"/>
  <c r="L343" i="42"/>
  <c r="L349" i="42"/>
  <c r="K349" i="42"/>
  <c r="L342" i="42"/>
  <c r="K342" i="42"/>
  <c r="L347" i="42"/>
  <c r="K347" i="42"/>
  <c r="L346" i="42"/>
  <c r="K346" i="42"/>
  <c r="A347" i="43" l="1"/>
  <c r="F347" i="43" s="1"/>
  <c r="A341" i="43"/>
  <c r="A343" i="43"/>
  <c r="F343" i="43" s="1"/>
  <c r="A348" i="43"/>
  <c r="F348" i="43" s="1"/>
  <c r="A344" i="43"/>
  <c r="F344" i="43" s="1"/>
  <c r="A346" i="43"/>
  <c r="F346" i="43" s="1"/>
  <c r="A349" i="43"/>
  <c r="F349" i="43" s="1"/>
  <c r="A342" i="43"/>
  <c r="F342" i="43" s="1"/>
  <c r="A345" i="43"/>
  <c r="F345" i="43" s="1"/>
  <c r="B345" i="43"/>
  <c r="B347" i="43"/>
  <c r="B341" i="43"/>
  <c r="B343" i="43"/>
  <c r="B348" i="43"/>
  <c r="B346" i="43"/>
  <c r="B349" i="43"/>
  <c r="B344" i="43"/>
  <c r="B342" i="43"/>
  <c r="D354" i="43" a="1"/>
  <c r="D359" i="43" s="1"/>
  <c r="G359" i="43" s="1"/>
  <c r="L341" i="42"/>
  <c r="L350" i="42" s="1"/>
  <c r="I350" i="42"/>
  <c r="K341" i="42"/>
  <c r="K350" i="42" s="1"/>
  <c r="B367" i="42" a="1"/>
  <c r="B354" i="43" l="1" a="1"/>
  <c r="I342" i="43"/>
  <c r="J342" i="43"/>
  <c r="I348" i="43"/>
  <c r="J348" i="43"/>
  <c r="I349" i="43"/>
  <c r="J349" i="43"/>
  <c r="I343" i="43"/>
  <c r="J343" i="43"/>
  <c r="I346" i="43"/>
  <c r="J346" i="43"/>
  <c r="F341" i="43"/>
  <c r="B351" i="43"/>
  <c r="J345" i="43"/>
  <c r="I345" i="43"/>
  <c r="J344" i="43"/>
  <c r="I344" i="43"/>
  <c r="I347" i="43"/>
  <c r="J347" i="43"/>
  <c r="D357" i="43"/>
  <c r="G357" i="43" s="1"/>
  <c r="D355" i="43"/>
  <c r="G355" i="43" s="1"/>
  <c r="D358" i="43"/>
  <c r="G358" i="43" s="1"/>
  <c r="D361" i="43"/>
  <c r="G361" i="43" s="1"/>
  <c r="D356" i="43"/>
  <c r="G356" i="43" s="1"/>
  <c r="D354" i="43"/>
  <c r="G354" i="43" s="1"/>
  <c r="D360" i="43"/>
  <c r="G360" i="43" s="1"/>
  <c r="D362" i="43"/>
  <c r="G362" i="43" s="1"/>
  <c r="O342" i="42"/>
  <c r="B375" i="42"/>
  <c r="F375" i="42" s="1"/>
  <c r="B371" i="42"/>
  <c r="F371" i="42" s="1"/>
  <c r="B367" i="42"/>
  <c r="F367" i="42" s="1"/>
  <c r="B374" i="42"/>
  <c r="F374" i="42" s="1"/>
  <c r="B370" i="42"/>
  <c r="F370" i="42" s="1"/>
  <c r="B373" i="42"/>
  <c r="F373" i="42" s="1"/>
  <c r="B369" i="42"/>
  <c r="F369" i="42" s="1"/>
  <c r="B368" i="42"/>
  <c r="F368" i="42" s="1"/>
  <c r="B372" i="42"/>
  <c r="F372" i="42" s="1"/>
  <c r="O341" i="42"/>
  <c r="L346" i="43" l="1"/>
  <c r="L342" i="43"/>
  <c r="L343" i="43"/>
  <c r="I341" i="43"/>
  <c r="J341" i="43"/>
  <c r="K343" i="43"/>
  <c r="K348" i="43"/>
  <c r="L348" i="43"/>
  <c r="K345" i="43"/>
  <c r="L345" i="43"/>
  <c r="K347" i="43"/>
  <c r="L347" i="43"/>
  <c r="K346" i="43"/>
  <c r="K349" i="43"/>
  <c r="L349" i="43"/>
  <c r="K342" i="43"/>
  <c r="K344" i="43"/>
  <c r="L344" i="43"/>
  <c r="B357" i="43"/>
  <c r="B355" i="43"/>
  <c r="B354" i="43"/>
  <c r="B360" i="43"/>
  <c r="B358" i="43"/>
  <c r="B356" i="43"/>
  <c r="B362" i="43"/>
  <c r="B361" i="43"/>
  <c r="B359" i="43"/>
  <c r="O343" i="42"/>
  <c r="N346" i="42" s="1"/>
  <c r="O345" i="42" s="1"/>
  <c r="B367" i="43" l="1" a="1"/>
  <c r="B368" i="43" s="1"/>
  <c r="F368" i="43" s="1"/>
  <c r="L341" i="43"/>
  <c r="L350" i="43" s="1"/>
  <c r="J350" i="43"/>
  <c r="K341" i="43"/>
  <c r="K350" i="43" s="1"/>
  <c r="I350" i="43"/>
  <c r="N345" i="42"/>
  <c r="O346" i="42" s="1"/>
  <c r="B367" i="43" l="1"/>
  <c r="F367" i="43" s="1"/>
  <c r="O342" i="43"/>
  <c r="B369" i="43"/>
  <c r="F369" i="43" s="1"/>
  <c r="B370" i="43"/>
  <c r="F370" i="43" s="1"/>
  <c r="B372" i="43"/>
  <c r="F372" i="43" s="1"/>
  <c r="B373" i="43"/>
  <c r="F373" i="43" s="1"/>
  <c r="B374" i="43"/>
  <c r="F374" i="43" s="1"/>
  <c r="B375" i="43"/>
  <c r="F375" i="43" s="1"/>
  <c r="B371" i="43"/>
  <c r="F371" i="43" s="1"/>
  <c r="O341" i="43"/>
  <c r="O343" i="43" s="1"/>
  <c r="Q341" i="42" a="1"/>
  <c r="R345" i="42" s="1"/>
  <c r="N346" i="43" l="1"/>
  <c r="O345" i="43" s="1"/>
  <c r="N345" i="43"/>
  <c r="O346" i="43" s="1"/>
  <c r="Q346" i="42"/>
  <c r="R341" i="42"/>
  <c r="R342" i="42"/>
  <c r="R347" i="42"/>
  <c r="R346" i="42"/>
  <c r="Q341" i="42"/>
  <c r="Q348" i="42"/>
  <c r="Q345" i="42"/>
  <c r="R349" i="42"/>
  <c r="Q342" i="42"/>
  <c r="R344" i="42"/>
  <c r="Q349" i="42"/>
  <c r="Q343" i="42"/>
  <c r="R343" i="42"/>
  <c r="Q344" i="42"/>
  <c r="R348" i="42"/>
  <c r="Q347" i="42"/>
  <c r="Q341" i="43" l="1" a="1"/>
  <c r="A354" i="42" a="1"/>
  <c r="A362" i="42" s="1"/>
  <c r="F362" i="42" s="1"/>
  <c r="C354" i="42" a="1"/>
  <c r="C358" i="42" s="1"/>
  <c r="Q343" i="43" l="1"/>
  <c r="R347" i="43"/>
  <c r="Q344" i="43"/>
  <c r="Q347" i="43"/>
  <c r="Q341" i="43"/>
  <c r="R342" i="43"/>
  <c r="R343" i="43"/>
  <c r="R344" i="43"/>
  <c r="R349" i="43"/>
  <c r="Q349" i="43"/>
  <c r="R345" i="43"/>
  <c r="Q346" i="43"/>
  <c r="R341" i="43"/>
  <c r="Q342" i="43"/>
  <c r="Q345" i="43"/>
  <c r="Q348" i="43"/>
  <c r="R348" i="43"/>
  <c r="R346" i="43"/>
  <c r="A361" i="42"/>
  <c r="F361" i="42" s="1"/>
  <c r="J361" i="42" s="1"/>
  <c r="A355" i="42"/>
  <c r="F355" i="42" s="1"/>
  <c r="I355" i="42" s="1"/>
  <c r="A360" i="42"/>
  <c r="F360" i="42" s="1"/>
  <c r="J360" i="42" s="1"/>
  <c r="A354" i="42"/>
  <c r="F354" i="42" s="1"/>
  <c r="A359" i="42"/>
  <c r="F359" i="42" s="1"/>
  <c r="J359" i="42" s="1"/>
  <c r="A356" i="42"/>
  <c r="F356" i="42" s="1"/>
  <c r="I356" i="42" s="1"/>
  <c r="A358" i="42"/>
  <c r="F358" i="42" s="1"/>
  <c r="J358" i="42" s="1"/>
  <c r="A357" i="42"/>
  <c r="F357" i="42" s="1"/>
  <c r="I357" i="42" s="1"/>
  <c r="C361" i="42"/>
  <c r="C355" i="42"/>
  <c r="C356" i="42"/>
  <c r="C354" i="42"/>
  <c r="C359" i="42"/>
  <c r="C357" i="42"/>
  <c r="C362" i="42"/>
  <c r="C360" i="42"/>
  <c r="J362" i="42"/>
  <c r="I362" i="42"/>
  <c r="C354" i="43" l="1" a="1"/>
  <c r="C362" i="43" s="1"/>
  <c r="A354" i="43" a="1"/>
  <c r="A355" i="43" s="1"/>
  <c r="F355" i="43" s="1"/>
  <c r="I361" i="42"/>
  <c r="L361" i="42" s="1"/>
  <c r="J356" i="42"/>
  <c r="K356" i="42" s="1"/>
  <c r="I360" i="42"/>
  <c r="K360" i="42" s="1"/>
  <c r="J355" i="42"/>
  <c r="L355" i="42" s="1"/>
  <c r="B364" i="42"/>
  <c r="I358" i="42"/>
  <c r="K358" i="42" s="1"/>
  <c r="J357" i="42"/>
  <c r="L357" i="42" s="1"/>
  <c r="C367" i="42" a="1"/>
  <c r="C369" i="42" s="1"/>
  <c r="G369" i="42" s="1"/>
  <c r="I359" i="42"/>
  <c r="L359" i="42" s="1"/>
  <c r="I354" i="42"/>
  <c r="J354" i="42"/>
  <c r="K362" i="42"/>
  <c r="L362" i="42"/>
  <c r="C361" i="43" l="1"/>
  <c r="C360" i="43"/>
  <c r="A362" i="43"/>
  <c r="F362" i="43" s="1"/>
  <c r="J362" i="43" s="1"/>
  <c r="C354" i="43"/>
  <c r="A354" i="43"/>
  <c r="C358" i="43"/>
  <c r="C357" i="43"/>
  <c r="C359" i="43"/>
  <c r="A358" i="43"/>
  <c r="F358" i="43" s="1"/>
  <c r="I358" i="43" s="1"/>
  <c r="C355" i="43"/>
  <c r="C356" i="43"/>
  <c r="A357" i="43"/>
  <c r="F357" i="43" s="1"/>
  <c r="J357" i="43" s="1"/>
  <c r="A359" i="43"/>
  <c r="F359" i="43" s="1"/>
  <c r="I359" i="43" s="1"/>
  <c r="A356" i="43"/>
  <c r="F356" i="43" s="1"/>
  <c r="J356" i="43" s="1"/>
  <c r="A360" i="43"/>
  <c r="F360" i="43" s="1"/>
  <c r="J360" i="43" s="1"/>
  <c r="A361" i="43"/>
  <c r="F361" i="43" s="1"/>
  <c r="J361" i="43" s="1"/>
  <c r="I355" i="43"/>
  <c r="J355" i="43"/>
  <c r="I362" i="43"/>
  <c r="F354" i="43"/>
  <c r="K359" i="42"/>
  <c r="K361" i="42"/>
  <c r="L356" i="42"/>
  <c r="K355" i="42"/>
  <c r="L360" i="42"/>
  <c r="L358" i="42"/>
  <c r="C373" i="42"/>
  <c r="G373" i="42" s="1"/>
  <c r="I373" i="42" s="1"/>
  <c r="C370" i="42"/>
  <c r="G370" i="42" s="1"/>
  <c r="J370" i="42" s="1"/>
  <c r="C368" i="42"/>
  <c r="G368" i="42" s="1"/>
  <c r="J368" i="42" s="1"/>
  <c r="C374" i="42"/>
  <c r="G374" i="42" s="1"/>
  <c r="I374" i="42" s="1"/>
  <c r="C375" i="42"/>
  <c r="G375" i="42" s="1"/>
  <c r="I375" i="42" s="1"/>
  <c r="C367" i="42"/>
  <c r="G367" i="42" s="1"/>
  <c r="I367" i="42" s="1"/>
  <c r="C372" i="42"/>
  <c r="G372" i="42" s="1"/>
  <c r="J372" i="42" s="1"/>
  <c r="C371" i="42"/>
  <c r="G371" i="42" s="1"/>
  <c r="I371" i="42" s="1"/>
  <c r="J363" i="42"/>
  <c r="K357" i="42"/>
  <c r="L354" i="42"/>
  <c r="I363" i="42"/>
  <c r="K354" i="42"/>
  <c r="I369" i="42"/>
  <c r="J369" i="42"/>
  <c r="J359" i="43" l="1"/>
  <c r="C367" i="43" a="1"/>
  <c r="C375" i="43" s="1"/>
  <c r="G375" i="43" s="1"/>
  <c r="J358" i="43"/>
  <c r="L358" i="43" s="1"/>
  <c r="I360" i="43"/>
  <c r="K360" i="43" s="1"/>
  <c r="I357" i="43"/>
  <c r="L357" i="43" s="1"/>
  <c r="I356" i="43"/>
  <c r="L356" i="43" s="1"/>
  <c r="K359" i="43"/>
  <c r="K362" i="43"/>
  <c r="I361" i="43"/>
  <c r="K361" i="43" s="1"/>
  <c r="B364" i="43"/>
  <c r="K355" i="43"/>
  <c r="I354" i="43"/>
  <c r="J354" i="43"/>
  <c r="L355" i="43"/>
  <c r="K358" i="43"/>
  <c r="L360" i="43"/>
  <c r="L359" i="43"/>
  <c r="L362" i="43"/>
  <c r="L363" i="42"/>
  <c r="O354" i="42" s="1"/>
  <c r="J373" i="42"/>
  <c r="L373" i="42" s="1"/>
  <c r="J375" i="42"/>
  <c r="L375" i="42" s="1"/>
  <c r="I370" i="42"/>
  <c r="K370" i="42" s="1"/>
  <c r="I368" i="42"/>
  <c r="K368" i="42" s="1"/>
  <c r="J374" i="42"/>
  <c r="L374" i="42" s="1"/>
  <c r="I372" i="42"/>
  <c r="L372" i="42" s="1"/>
  <c r="J367" i="42"/>
  <c r="J371" i="42"/>
  <c r="L371" i="42" s="1"/>
  <c r="K363" i="42"/>
  <c r="O355" i="42" s="1"/>
  <c r="L369" i="42"/>
  <c r="K369" i="42"/>
  <c r="K356" i="43" l="1"/>
  <c r="C372" i="43"/>
  <c r="G372" i="43" s="1"/>
  <c r="I372" i="43" s="1"/>
  <c r="C373" i="43"/>
  <c r="G373" i="43" s="1"/>
  <c r="I373" i="43" s="1"/>
  <c r="C368" i="43"/>
  <c r="G368" i="43" s="1"/>
  <c r="I368" i="43" s="1"/>
  <c r="C374" i="43"/>
  <c r="G374" i="43" s="1"/>
  <c r="I374" i="43" s="1"/>
  <c r="C367" i="43"/>
  <c r="G367" i="43" s="1"/>
  <c r="I367" i="43" s="1"/>
  <c r="C369" i="43"/>
  <c r="G369" i="43" s="1"/>
  <c r="I369" i="43" s="1"/>
  <c r="K357" i="43"/>
  <c r="C370" i="43"/>
  <c r="G370" i="43" s="1"/>
  <c r="J370" i="43" s="1"/>
  <c r="C371" i="43"/>
  <c r="G371" i="43" s="1"/>
  <c r="J371" i="43" s="1"/>
  <c r="L361" i="43"/>
  <c r="J363" i="43"/>
  <c r="K354" i="43"/>
  <c r="J372" i="43"/>
  <c r="L354" i="43"/>
  <c r="I363" i="43"/>
  <c r="J374" i="43"/>
  <c r="J375" i="43"/>
  <c r="I375" i="43"/>
  <c r="K375" i="42"/>
  <c r="K373" i="42"/>
  <c r="K371" i="42"/>
  <c r="L370" i="42"/>
  <c r="L368" i="42"/>
  <c r="K374" i="42"/>
  <c r="J376" i="42"/>
  <c r="K367" i="42"/>
  <c r="L367" i="42"/>
  <c r="K372" i="42"/>
  <c r="I376" i="42"/>
  <c r="O356" i="42"/>
  <c r="N359" i="42" s="1"/>
  <c r="O358" i="42" s="1"/>
  <c r="I370" i="43" l="1"/>
  <c r="J373" i="43"/>
  <c r="L373" i="43" s="1"/>
  <c r="J368" i="43"/>
  <c r="L368" i="43" s="1"/>
  <c r="J369" i="43"/>
  <c r="L369" i="43" s="1"/>
  <c r="J367" i="43"/>
  <c r="K367" i="43" s="1"/>
  <c r="I371" i="43"/>
  <c r="L371" i="43" s="1"/>
  <c r="K363" i="43"/>
  <c r="O355" i="43" s="1"/>
  <c r="L363" i="43"/>
  <c r="O354" i="43" s="1"/>
  <c r="K370" i="43"/>
  <c r="K373" i="43"/>
  <c r="K372" i="43"/>
  <c r="L372" i="43"/>
  <c r="K375" i="43"/>
  <c r="L375" i="43"/>
  <c r="L370" i="43"/>
  <c r="K368" i="43"/>
  <c r="L374" i="43"/>
  <c r="K374" i="43"/>
  <c r="L376" i="42"/>
  <c r="K376" i="42"/>
  <c r="N358" i="42"/>
  <c r="O359" i="42" s="1"/>
  <c r="Q354" i="42" s="1" a="1"/>
  <c r="K369" i="43" l="1"/>
  <c r="J376" i="43"/>
  <c r="L367" i="43"/>
  <c r="L376" i="43" s="1"/>
  <c r="K371" i="43"/>
  <c r="K376" i="43" s="1"/>
  <c r="I376" i="43"/>
  <c r="O356" i="43"/>
  <c r="N359" i="43" s="1"/>
  <c r="O358" i="43" s="1"/>
  <c r="Q361" i="42"/>
  <c r="Q359" i="42"/>
  <c r="Q357" i="42"/>
  <c r="Q355" i="42"/>
  <c r="R362" i="42"/>
  <c r="R360" i="42"/>
  <c r="R358" i="42"/>
  <c r="R356" i="42"/>
  <c r="R354" i="42"/>
  <c r="Q362" i="42"/>
  <c r="Q360" i="42"/>
  <c r="Q358" i="42"/>
  <c r="Q356" i="42"/>
  <c r="Q354" i="42"/>
  <c r="R355" i="42"/>
  <c r="R359" i="42"/>
  <c r="R361" i="42"/>
  <c r="R357" i="42"/>
  <c r="N358" i="43" l="1"/>
  <c r="O359" i="43" s="1"/>
  <c r="Q354" i="43" s="1" a="1"/>
  <c r="D367" i="42" a="1"/>
  <c r="D374" i="42" s="1"/>
  <c r="A367" i="42" a="1"/>
  <c r="R356" i="43" l="1"/>
  <c r="R358" i="43"/>
  <c r="R361" i="43"/>
  <c r="Q362" i="43"/>
  <c r="Q354" i="43"/>
  <c r="Q357" i="43"/>
  <c r="R357" i="43"/>
  <c r="Q361" i="43"/>
  <c r="R362" i="43"/>
  <c r="Q359" i="43"/>
  <c r="R359" i="43"/>
  <c r="Q358" i="43"/>
  <c r="Q355" i="43"/>
  <c r="Q360" i="43"/>
  <c r="R355" i="43"/>
  <c r="R360" i="43"/>
  <c r="R354" i="43"/>
  <c r="Q356" i="43"/>
  <c r="D372" i="42"/>
  <c r="D368" i="42"/>
  <c r="D370" i="42"/>
  <c r="D367" i="42"/>
  <c r="D369" i="42"/>
  <c r="D371" i="42"/>
  <c r="D373" i="42"/>
  <c r="D375" i="42"/>
  <c r="A373" i="42"/>
  <c r="A369" i="42"/>
  <c r="A372" i="42"/>
  <c r="A368" i="42"/>
  <c r="A375" i="42"/>
  <c r="A371" i="42"/>
  <c r="A367" i="42"/>
  <c r="A370" i="42"/>
  <c r="A374" i="42"/>
  <c r="D367" i="43" l="1" a="1"/>
  <c r="D373" i="43" s="1"/>
  <c r="A367" i="43" a="1"/>
  <c r="A370" i="43" s="1"/>
  <c r="D380" i="42" a="1"/>
  <c r="D384" i="42" s="1"/>
  <c r="G384" i="42" s="1"/>
  <c r="B377" i="42"/>
  <c r="A380" i="42" a="1"/>
  <c r="D370" i="43" l="1"/>
  <c r="D374" i="43"/>
  <c r="D372" i="43"/>
  <c r="D368" i="43"/>
  <c r="D369" i="43"/>
  <c r="D375" i="43"/>
  <c r="A375" i="43"/>
  <c r="D371" i="43"/>
  <c r="D367" i="43"/>
  <c r="A371" i="43"/>
  <c r="A369" i="43"/>
  <c r="A372" i="43"/>
  <c r="A367" i="43"/>
  <c r="A368" i="43"/>
  <c r="A374" i="43"/>
  <c r="A373" i="43"/>
  <c r="D383" i="42"/>
  <c r="G383" i="42" s="1"/>
  <c r="D388" i="42"/>
  <c r="G388" i="42" s="1"/>
  <c r="D387" i="42"/>
  <c r="G387" i="42" s="1"/>
  <c r="D381" i="42"/>
  <c r="G381" i="42" s="1"/>
  <c r="D380" i="42"/>
  <c r="G380" i="42" s="1"/>
  <c r="D382" i="42"/>
  <c r="G382" i="42" s="1"/>
  <c r="D385" i="42"/>
  <c r="G385" i="42" s="1"/>
  <c r="D386" i="42"/>
  <c r="G386" i="42" s="1"/>
  <c r="A387" i="42"/>
  <c r="A383" i="42"/>
  <c r="A386" i="42"/>
  <c r="A382" i="42"/>
  <c r="A385" i="42"/>
  <c r="A381" i="42"/>
  <c r="A384" i="42"/>
  <c r="A388" i="42"/>
  <c r="A380" i="42"/>
  <c r="O367" i="42"/>
  <c r="O368" i="42"/>
  <c r="D380" i="43" l="1" a="1"/>
  <c r="D383" i="43" s="1"/>
  <c r="G383" i="43" s="1"/>
  <c r="B377" i="43"/>
  <c r="O367" i="43" s="1"/>
  <c r="A380" i="43" a="1"/>
  <c r="A388" i="43" s="1"/>
  <c r="O369" i="42"/>
  <c r="B390" i="42"/>
  <c r="A393" i="42" a="1"/>
  <c r="O368" i="43" l="1"/>
  <c r="D380" i="43"/>
  <c r="G380" i="43" s="1"/>
  <c r="D381" i="43"/>
  <c r="G381" i="43" s="1"/>
  <c r="A382" i="43"/>
  <c r="D386" i="43"/>
  <c r="G386" i="43" s="1"/>
  <c r="D388" i="43"/>
  <c r="G388" i="43" s="1"/>
  <c r="D387" i="43"/>
  <c r="G387" i="43" s="1"/>
  <c r="D382" i="43"/>
  <c r="G382" i="43" s="1"/>
  <c r="D385" i="43"/>
  <c r="G385" i="43" s="1"/>
  <c r="A380" i="43"/>
  <c r="D384" i="43"/>
  <c r="G384" i="43" s="1"/>
  <c r="A385" i="43"/>
  <c r="A384" i="43"/>
  <c r="A381" i="43"/>
  <c r="A387" i="43"/>
  <c r="A386" i="43"/>
  <c r="A383" i="43"/>
  <c r="O369" i="43"/>
  <c r="N371" i="42"/>
  <c r="N372" i="42"/>
  <c r="O371" i="42" s="1"/>
  <c r="A401" i="42"/>
  <c r="A397" i="42"/>
  <c r="A393" i="42"/>
  <c r="A400" i="42"/>
  <c r="A396" i="42"/>
  <c r="A399" i="42"/>
  <c r="A395" i="42"/>
  <c r="A394" i="42"/>
  <c r="A398" i="42"/>
  <c r="A393" i="43" l="1" a="1"/>
  <c r="A398" i="43" s="1"/>
  <c r="B390" i="43"/>
  <c r="N372" i="43"/>
  <c r="O371" i="43" s="1"/>
  <c r="N371" i="43"/>
  <c r="O372" i="43" s="1"/>
  <c r="B403" i="42"/>
  <c r="A406" i="42" a="1"/>
  <c r="O372" i="42"/>
  <c r="Q367" i="42" s="1" a="1"/>
  <c r="A395" i="43" l="1"/>
  <c r="A397" i="43"/>
  <c r="A394" i="43"/>
  <c r="A393" i="43"/>
  <c r="A396" i="43"/>
  <c r="A400" i="43"/>
  <c r="A401" i="43"/>
  <c r="A399" i="43"/>
  <c r="Q367" i="43" a="1"/>
  <c r="A411" i="42"/>
  <c r="F411" i="42" s="1"/>
  <c r="A407" i="42"/>
  <c r="F407" i="42" s="1"/>
  <c r="A414" i="42"/>
  <c r="F414" i="42" s="1"/>
  <c r="A410" i="42"/>
  <c r="F410" i="42" s="1"/>
  <c r="A406" i="42"/>
  <c r="A413" i="42"/>
  <c r="F413" i="42" s="1"/>
  <c r="A409" i="42"/>
  <c r="F409" i="42" s="1"/>
  <c r="A412" i="42"/>
  <c r="F412" i="42" s="1"/>
  <c r="A408" i="42"/>
  <c r="F408" i="42" s="1"/>
  <c r="R374" i="42"/>
  <c r="R372" i="42"/>
  <c r="R370" i="42"/>
  <c r="R368" i="42"/>
  <c r="Q374" i="42"/>
  <c r="Q372" i="42"/>
  <c r="Q370" i="42"/>
  <c r="Q368" i="42"/>
  <c r="R375" i="42"/>
  <c r="R373" i="42"/>
  <c r="R371" i="42"/>
  <c r="R369" i="42"/>
  <c r="R367" i="42"/>
  <c r="Q373" i="42"/>
  <c r="Q369" i="42"/>
  <c r="Q375" i="42"/>
  <c r="Q371" i="42"/>
  <c r="Q367" i="42"/>
  <c r="A406" i="43" l="1" a="1"/>
  <c r="A407" i="43" s="1"/>
  <c r="F407" i="43" s="1"/>
  <c r="B403" i="43"/>
  <c r="Q374" i="43"/>
  <c r="R374" i="43"/>
  <c r="R372" i="43"/>
  <c r="R370" i="43"/>
  <c r="Q373" i="43"/>
  <c r="Q372" i="43"/>
  <c r="R371" i="43"/>
  <c r="R369" i="43"/>
  <c r="Q371" i="43"/>
  <c r="R367" i="43"/>
  <c r="Q368" i="43"/>
  <c r="Q375" i="43"/>
  <c r="R375" i="43"/>
  <c r="R368" i="43"/>
  <c r="Q370" i="43"/>
  <c r="Q369" i="43"/>
  <c r="Q367" i="43"/>
  <c r="R373" i="43"/>
  <c r="C380" i="42" a="1"/>
  <c r="B380" i="42" a="1"/>
  <c r="B416" i="42"/>
  <c r="F406" i="42"/>
  <c r="A410" i="43" l="1"/>
  <c r="F410" i="43" s="1"/>
  <c r="A412" i="43"/>
  <c r="F412" i="43" s="1"/>
  <c r="A406" i="43"/>
  <c r="A414" i="43"/>
  <c r="F414" i="43" s="1"/>
  <c r="A413" i="43"/>
  <c r="F413" i="43" s="1"/>
  <c r="A409" i="43"/>
  <c r="F409" i="43" s="1"/>
  <c r="A411" i="43"/>
  <c r="F411" i="43" s="1"/>
  <c r="A408" i="43"/>
  <c r="F408" i="43" s="1"/>
  <c r="C380" i="43" a="1"/>
  <c r="B380" i="43" a="1"/>
  <c r="F406" i="43"/>
  <c r="B385" i="42"/>
  <c r="F385" i="42" s="1"/>
  <c r="B381" i="42"/>
  <c r="F381" i="42" s="1"/>
  <c r="B388" i="42"/>
  <c r="F388" i="42" s="1"/>
  <c r="B384" i="42"/>
  <c r="F384" i="42" s="1"/>
  <c r="B380" i="42"/>
  <c r="F380" i="42" s="1"/>
  <c r="B387" i="42"/>
  <c r="F387" i="42" s="1"/>
  <c r="B383" i="42"/>
  <c r="F383" i="42" s="1"/>
  <c r="B382" i="42"/>
  <c r="F382" i="42" s="1"/>
  <c r="B386" i="42"/>
  <c r="F386" i="42" s="1"/>
  <c r="C387" i="42"/>
  <c r="C383" i="42"/>
  <c r="C386" i="42"/>
  <c r="C382" i="42"/>
  <c r="C385" i="42"/>
  <c r="C381" i="42"/>
  <c r="C380" i="42"/>
  <c r="C388" i="42"/>
  <c r="C384" i="42"/>
  <c r="B416" i="43" l="1"/>
  <c r="C387" i="43"/>
  <c r="C388" i="43"/>
  <c r="C386" i="43"/>
  <c r="C382" i="43"/>
  <c r="C384" i="43"/>
  <c r="C383" i="43"/>
  <c r="C381" i="43"/>
  <c r="C385" i="43"/>
  <c r="C380" i="43"/>
  <c r="B385" i="43"/>
  <c r="F385" i="43" s="1"/>
  <c r="B380" i="43"/>
  <c r="F380" i="43" s="1"/>
  <c r="B386" i="43"/>
  <c r="F386" i="43" s="1"/>
  <c r="B381" i="43"/>
  <c r="F381" i="43" s="1"/>
  <c r="B383" i="43"/>
  <c r="F383" i="43" s="1"/>
  <c r="B388" i="43"/>
  <c r="F388" i="43" s="1"/>
  <c r="B382" i="43"/>
  <c r="F382" i="43" s="1"/>
  <c r="B384" i="43"/>
  <c r="F384" i="43" s="1"/>
  <c r="B387" i="43"/>
  <c r="F387" i="43" s="1"/>
  <c r="C393" i="42" a="1"/>
  <c r="C393" i="42" s="1"/>
  <c r="F393" i="42" s="1"/>
  <c r="J382" i="42"/>
  <c r="I382" i="42"/>
  <c r="I384" i="42"/>
  <c r="J384" i="42"/>
  <c r="J383" i="42"/>
  <c r="I383" i="42"/>
  <c r="I388" i="42"/>
  <c r="J388" i="42"/>
  <c r="J387" i="42"/>
  <c r="I387" i="42"/>
  <c r="I381" i="42"/>
  <c r="J381" i="42"/>
  <c r="I386" i="42"/>
  <c r="J386" i="42"/>
  <c r="J380" i="42"/>
  <c r="I380" i="42"/>
  <c r="I385" i="42"/>
  <c r="J385" i="42"/>
  <c r="C393" i="43" l="1" a="1"/>
  <c r="C393" i="43" s="1"/>
  <c r="F393" i="43" s="1"/>
  <c r="I384" i="43"/>
  <c r="J384" i="43"/>
  <c r="J381" i="43"/>
  <c r="I381" i="43"/>
  <c r="I382" i="43"/>
  <c r="J382" i="43"/>
  <c r="J386" i="43"/>
  <c r="I386" i="43"/>
  <c r="J388" i="43"/>
  <c r="I388" i="43"/>
  <c r="J380" i="43"/>
  <c r="I380" i="43"/>
  <c r="J387" i="43"/>
  <c r="I387" i="43"/>
  <c r="I383" i="43"/>
  <c r="J383" i="43"/>
  <c r="J385" i="43"/>
  <c r="I385" i="43"/>
  <c r="C398" i="42"/>
  <c r="F398" i="42" s="1"/>
  <c r="C397" i="42"/>
  <c r="F397" i="42" s="1"/>
  <c r="C401" i="42"/>
  <c r="F401" i="42" s="1"/>
  <c r="C399" i="42"/>
  <c r="F399" i="42" s="1"/>
  <c r="C396" i="42"/>
  <c r="F396" i="42" s="1"/>
  <c r="C394" i="42"/>
  <c r="F394" i="42" s="1"/>
  <c r="C400" i="42"/>
  <c r="F400" i="42" s="1"/>
  <c r="C395" i="42"/>
  <c r="F395" i="42" s="1"/>
  <c r="L381" i="42"/>
  <c r="K381" i="42"/>
  <c r="L384" i="42"/>
  <c r="K384" i="42"/>
  <c r="L385" i="42"/>
  <c r="K385" i="42"/>
  <c r="K387" i="42"/>
  <c r="L387" i="42"/>
  <c r="K383" i="42"/>
  <c r="L383" i="42"/>
  <c r="L382" i="42"/>
  <c r="K382" i="42"/>
  <c r="I389" i="42"/>
  <c r="K380" i="42"/>
  <c r="L380" i="42"/>
  <c r="L386" i="42"/>
  <c r="K386" i="42"/>
  <c r="L388" i="42"/>
  <c r="K388" i="42"/>
  <c r="J389" i="42"/>
  <c r="C400" i="43" l="1"/>
  <c r="F400" i="43" s="1"/>
  <c r="C395" i="43"/>
  <c r="F395" i="43" s="1"/>
  <c r="C397" i="43"/>
  <c r="F397" i="43" s="1"/>
  <c r="K383" i="43"/>
  <c r="C399" i="43"/>
  <c r="F399" i="43" s="1"/>
  <c r="C394" i="43"/>
  <c r="F394" i="43" s="1"/>
  <c r="L384" i="43"/>
  <c r="C398" i="43"/>
  <c r="F398" i="43" s="1"/>
  <c r="C401" i="43"/>
  <c r="F401" i="43" s="1"/>
  <c r="K382" i="43"/>
  <c r="C396" i="43"/>
  <c r="F396" i="43" s="1"/>
  <c r="K386" i="43"/>
  <c r="L386" i="43"/>
  <c r="L383" i="43"/>
  <c r="J389" i="43"/>
  <c r="L381" i="43"/>
  <c r="K381" i="43"/>
  <c r="L385" i="43"/>
  <c r="K385" i="43"/>
  <c r="K387" i="43"/>
  <c r="L387" i="43"/>
  <c r="L388" i="43"/>
  <c r="K388" i="43"/>
  <c r="L382" i="43"/>
  <c r="K384" i="43"/>
  <c r="K380" i="43"/>
  <c r="I389" i="43"/>
  <c r="L380" i="43"/>
  <c r="L389" i="42"/>
  <c r="O380" i="42" s="1"/>
  <c r="K389" i="42"/>
  <c r="O381" i="42" s="1"/>
  <c r="L389" i="43" l="1"/>
  <c r="O380" i="43" s="1"/>
  <c r="K389" i="43"/>
  <c r="O381" i="43" s="1"/>
  <c r="O382" i="42"/>
  <c r="N385" i="42" s="1"/>
  <c r="O384" i="42" s="1"/>
  <c r="O382" i="43" l="1"/>
  <c r="N385" i="43" s="1"/>
  <c r="O384" i="43" s="1"/>
  <c r="N384" i="42"/>
  <c r="O385" i="42" s="1"/>
  <c r="Q380" i="42" s="1" a="1"/>
  <c r="N384" i="43" l="1"/>
  <c r="O385" i="43" s="1"/>
  <c r="Q388" i="42"/>
  <c r="Q386" i="42"/>
  <c r="Q384" i="42"/>
  <c r="Q382" i="42"/>
  <c r="Q380" i="42"/>
  <c r="R387" i="42"/>
  <c r="R385" i="42"/>
  <c r="R383" i="42"/>
  <c r="R381" i="42"/>
  <c r="Q387" i="42"/>
  <c r="Q385" i="42"/>
  <c r="Q383" i="42"/>
  <c r="Q381" i="42"/>
  <c r="R382" i="42"/>
  <c r="R386" i="42"/>
  <c r="R380" i="42"/>
  <c r="R388" i="42"/>
  <c r="R384" i="42"/>
  <c r="Q380" i="43" l="1" a="1"/>
  <c r="R387" i="43" s="1"/>
  <c r="B393" i="42" a="1"/>
  <c r="B394" i="42" s="1"/>
  <c r="D393" i="42" a="1"/>
  <c r="Q388" i="43" l="1"/>
  <c r="R386" i="43"/>
  <c r="Q384" i="43"/>
  <c r="R384" i="43"/>
  <c r="Q383" i="43"/>
  <c r="Q381" i="43"/>
  <c r="R380" i="43"/>
  <c r="R383" i="43"/>
  <c r="R382" i="43"/>
  <c r="Q386" i="43"/>
  <c r="Q387" i="43"/>
  <c r="R388" i="43"/>
  <c r="R381" i="43"/>
  <c r="Q382" i="43"/>
  <c r="Q380" i="43"/>
  <c r="B393" i="43" s="1" a="1"/>
  <c r="R385" i="43"/>
  <c r="Q385" i="43"/>
  <c r="B397" i="42"/>
  <c r="B399" i="42"/>
  <c r="B401" i="42"/>
  <c r="B396" i="42"/>
  <c r="B398" i="42"/>
  <c r="B393" i="42"/>
  <c r="B395" i="42"/>
  <c r="B400" i="42"/>
  <c r="D399" i="42"/>
  <c r="G399" i="42" s="1"/>
  <c r="D395" i="42"/>
  <c r="G395" i="42" s="1"/>
  <c r="D398" i="42"/>
  <c r="G398" i="42" s="1"/>
  <c r="D394" i="42"/>
  <c r="G394" i="42" s="1"/>
  <c r="D401" i="42"/>
  <c r="G401" i="42" s="1"/>
  <c r="D397" i="42"/>
  <c r="G397" i="42" s="1"/>
  <c r="D393" i="42"/>
  <c r="G393" i="42" s="1"/>
  <c r="D396" i="42"/>
  <c r="G396" i="42" s="1"/>
  <c r="D400" i="42"/>
  <c r="G400" i="42" s="1"/>
  <c r="D393" i="43" l="1" a="1"/>
  <c r="D400" i="43" s="1"/>
  <c r="G400" i="43" s="1"/>
  <c r="I400" i="43" s="1"/>
  <c r="B401" i="43"/>
  <c r="B399" i="43"/>
  <c r="B397" i="43"/>
  <c r="B400" i="43"/>
  <c r="B395" i="43"/>
  <c r="B393" i="43"/>
  <c r="B396" i="43"/>
  <c r="B394" i="43"/>
  <c r="B398" i="43"/>
  <c r="B406" i="42" a="1"/>
  <c r="B409" i="42" s="1"/>
  <c r="G409" i="42" s="1"/>
  <c r="I396" i="42"/>
  <c r="J396" i="42"/>
  <c r="J394" i="42"/>
  <c r="I394" i="42"/>
  <c r="I393" i="42"/>
  <c r="J393" i="42"/>
  <c r="J398" i="42"/>
  <c r="I398" i="42"/>
  <c r="J397" i="42"/>
  <c r="I397" i="42"/>
  <c r="J395" i="42"/>
  <c r="I395" i="42"/>
  <c r="I400" i="42"/>
  <c r="J400" i="42"/>
  <c r="J401" i="42"/>
  <c r="I401" i="42"/>
  <c r="J399" i="42"/>
  <c r="I399" i="42"/>
  <c r="J400" i="43" l="1"/>
  <c r="K400" i="43" s="1"/>
  <c r="D398" i="43"/>
  <c r="G398" i="43" s="1"/>
  <c r="J398" i="43" s="1"/>
  <c r="D394" i="43"/>
  <c r="G394" i="43" s="1"/>
  <c r="J394" i="43" s="1"/>
  <c r="D399" i="43"/>
  <c r="G399" i="43" s="1"/>
  <c r="D397" i="43"/>
  <c r="G397" i="43" s="1"/>
  <c r="I397" i="43" s="1"/>
  <c r="D395" i="43"/>
  <c r="G395" i="43" s="1"/>
  <c r="J395" i="43" s="1"/>
  <c r="D401" i="43"/>
  <c r="G401" i="43" s="1"/>
  <c r="J401" i="43" s="1"/>
  <c r="D396" i="43"/>
  <c r="G396" i="43" s="1"/>
  <c r="D393" i="43"/>
  <c r="G393" i="43" s="1"/>
  <c r="J393" i="43" s="1"/>
  <c r="I398" i="43"/>
  <c r="L398" i="43" s="1"/>
  <c r="L400" i="43"/>
  <c r="B406" i="43" a="1"/>
  <c r="B413" i="42"/>
  <c r="G413" i="42" s="1"/>
  <c r="J413" i="42" s="1"/>
  <c r="B411" i="42"/>
  <c r="G411" i="42" s="1"/>
  <c r="J411" i="42" s="1"/>
  <c r="B406" i="42"/>
  <c r="G406" i="42" s="1"/>
  <c r="J406" i="42" s="1"/>
  <c r="B414" i="42"/>
  <c r="G414" i="42" s="1"/>
  <c r="J414" i="42" s="1"/>
  <c r="B408" i="42"/>
  <c r="G408" i="42" s="1"/>
  <c r="I408" i="42" s="1"/>
  <c r="B410" i="42"/>
  <c r="G410" i="42" s="1"/>
  <c r="J410" i="42" s="1"/>
  <c r="B412" i="42"/>
  <c r="G412" i="42" s="1"/>
  <c r="J412" i="42" s="1"/>
  <c r="B407" i="42"/>
  <c r="G407" i="42" s="1"/>
  <c r="J407" i="42" s="1"/>
  <c r="L401" i="42"/>
  <c r="K401" i="42"/>
  <c r="K395" i="42"/>
  <c r="L395" i="42"/>
  <c r="L394" i="42"/>
  <c r="K394" i="42"/>
  <c r="L399" i="42"/>
  <c r="K399" i="42"/>
  <c r="L397" i="42"/>
  <c r="K397" i="42"/>
  <c r="J402" i="42"/>
  <c r="I409" i="42"/>
  <c r="J409" i="42"/>
  <c r="L398" i="42"/>
  <c r="K398" i="42"/>
  <c r="L400" i="42"/>
  <c r="K400" i="42"/>
  <c r="L393" i="42"/>
  <c r="I402" i="42"/>
  <c r="K393" i="42"/>
  <c r="L396" i="42"/>
  <c r="K396" i="42"/>
  <c r="J397" i="43" l="1"/>
  <c r="K397" i="43" s="1"/>
  <c r="I395" i="43"/>
  <c r="L395" i="43" s="1"/>
  <c r="I394" i="43"/>
  <c r="L394" i="43" s="1"/>
  <c r="K398" i="43"/>
  <c r="J399" i="43"/>
  <c r="I399" i="43"/>
  <c r="I396" i="43"/>
  <c r="J396" i="43"/>
  <c r="I401" i="43"/>
  <c r="L401" i="43" s="1"/>
  <c r="I393" i="43"/>
  <c r="B411" i="43"/>
  <c r="G411" i="43" s="1"/>
  <c r="B409" i="43"/>
  <c r="G409" i="43" s="1"/>
  <c r="B412" i="43"/>
  <c r="G412" i="43" s="1"/>
  <c r="B408" i="43"/>
  <c r="G408" i="43" s="1"/>
  <c r="B407" i="43"/>
  <c r="G407" i="43" s="1"/>
  <c r="B413" i="43"/>
  <c r="G413" i="43" s="1"/>
  <c r="B414" i="43"/>
  <c r="G414" i="43" s="1"/>
  <c r="B406" i="43"/>
  <c r="G406" i="43" s="1"/>
  <c r="B410" i="43"/>
  <c r="G410" i="43" s="1"/>
  <c r="I413" i="42"/>
  <c r="L413" i="42" s="1"/>
  <c r="I406" i="42"/>
  <c r="L406" i="42" s="1"/>
  <c r="I411" i="42"/>
  <c r="K411" i="42" s="1"/>
  <c r="J408" i="42"/>
  <c r="L408" i="42" s="1"/>
  <c r="I414" i="42"/>
  <c r="L414" i="42" s="1"/>
  <c r="I412" i="42"/>
  <c r="K412" i="42" s="1"/>
  <c r="I407" i="42"/>
  <c r="K407" i="42" s="1"/>
  <c r="I410" i="42"/>
  <c r="K410" i="42" s="1"/>
  <c r="K402" i="42"/>
  <c r="O394" i="42" s="1"/>
  <c r="L402" i="42"/>
  <c r="O393" i="42" s="1"/>
  <c r="L409" i="42"/>
  <c r="K409" i="42"/>
  <c r="J402" i="43" l="1"/>
  <c r="L397" i="43"/>
  <c r="K394" i="43"/>
  <c r="K395" i="43"/>
  <c r="L399" i="43"/>
  <c r="K399" i="43"/>
  <c r="K401" i="43"/>
  <c r="K396" i="43"/>
  <c r="L396" i="43"/>
  <c r="K393" i="43"/>
  <c r="I402" i="43"/>
  <c r="L393" i="43"/>
  <c r="K414" i="42"/>
  <c r="I412" i="43"/>
  <c r="J412" i="43"/>
  <c r="I413" i="43"/>
  <c r="J413" i="43"/>
  <c r="J409" i="43"/>
  <c r="I409" i="43"/>
  <c r="J410" i="43"/>
  <c r="I410" i="43"/>
  <c r="I407" i="43"/>
  <c r="J407" i="43"/>
  <c r="I411" i="43"/>
  <c r="J411" i="43"/>
  <c r="I406" i="43"/>
  <c r="J406" i="43"/>
  <c r="J408" i="43"/>
  <c r="I408" i="43"/>
  <c r="I414" i="43"/>
  <c r="J414" i="43"/>
  <c r="K413" i="42"/>
  <c r="K406" i="42"/>
  <c r="J415" i="42"/>
  <c r="K408" i="42"/>
  <c r="L411" i="42"/>
  <c r="L407" i="42"/>
  <c r="I415" i="42"/>
  <c r="L412" i="42"/>
  <c r="L410" i="42"/>
  <c r="O395" i="42"/>
  <c r="N398" i="42" s="1"/>
  <c r="O397" i="42" s="1"/>
  <c r="L402" i="43" l="1"/>
  <c r="O393" i="43" s="1"/>
  <c r="K402" i="43"/>
  <c r="O394" i="43" s="1"/>
  <c r="L412" i="43"/>
  <c r="K409" i="43"/>
  <c r="L409" i="43"/>
  <c r="K411" i="43"/>
  <c r="L411" i="43"/>
  <c r="K413" i="43"/>
  <c r="L413" i="43"/>
  <c r="K414" i="43"/>
  <c r="L414" i="43"/>
  <c r="I415" i="43"/>
  <c r="L406" i="43"/>
  <c r="K407" i="43"/>
  <c r="L407" i="43"/>
  <c r="K412" i="43"/>
  <c r="K406" i="43"/>
  <c r="J415" i="43"/>
  <c r="K408" i="43"/>
  <c r="L408" i="43"/>
  <c r="K410" i="43"/>
  <c r="L410" i="43"/>
  <c r="K415" i="42"/>
  <c r="O407" i="42" s="1"/>
  <c r="L415" i="42"/>
  <c r="O406" i="42" s="1"/>
  <c r="N397" i="42"/>
  <c r="O398" i="42" s="1"/>
  <c r="O395" i="43" l="1"/>
  <c r="N398" i="43" s="1"/>
  <c r="O397" i="43" s="1"/>
  <c r="K415" i="43"/>
  <c r="O407" i="43" s="1"/>
  <c r="L415" i="43"/>
  <c r="O406" i="43" s="1"/>
  <c r="Q393" i="42" a="1"/>
  <c r="R397" i="42" s="1"/>
  <c r="O408" i="42"/>
  <c r="N410" i="42" s="1"/>
  <c r="O411" i="42" s="1"/>
  <c r="N397" i="43" l="1"/>
  <c r="O398" i="43" s="1"/>
  <c r="Q393" i="43" a="1"/>
  <c r="R400" i="43" s="1"/>
  <c r="O408" i="43"/>
  <c r="Q401" i="42"/>
  <c r="Q396" i="42"/>
  <c r="Q393" i="42"/>
  <c r="R394" i="42"/>
  <c r="R399" i="42"/>
  <c r="Q400" i="42"/>
  <c r="R396" i="42"/>
  <c r="Q395" i="42"/>
  <c r="R393" i="42"/>
  <c r="R401" i="42"/>
  <c r="Q398" i="42"/>
  <c r="R398" i="42"/>
  <c r="Q397" i="42"/>
  <c r="R395" i="42"/>
  <c r="Q394" i="42"/>
  <c r="R400" i="42"/>
  <c r="Q399" i="42"/>
  <c r="N411" i="42"/>
  <c r="O410" i="42" s="1"/>
  <c r="Q406" i="42" s="1" a="1"/>
  <c r="Q409" i="42" s="1"/>
  <c r="R399" i="43" l="1"/>
  <c r="Q398" i="43"/>
  <c r="R395" i="43"/>
  <c r="R397" i="43"/>
  <c r="R394" i="43"/>
  <c r="Q400" i="43"/>
  <c r="R398" i="43"/>
  <c r="R396" i="43"/>
  <c r="Q397" i="43"/>
  <c r="Q394" i="43"/>
  <c r="R393" i="43"/>
  <c r="Q399" i="43"/>
  <c r="Q396" i="43"/>
  <c r="Q401" i="43"/>
  <c r="Q395" i="43"/>
  <c r="R401" i="43"/>
  <c r="Q393" i="43"/>
  <c r="N410" i="43"/>
  <c r="O411" i="43" s="1"/>
  <c r="N411" i="43"/>
  <c r="O410" i="43" s="1"/>
  <c r="D406" i="42" a="1"/>
  <c r="D408" i="42" s="1"/>
  <c r="C406" i="42" a="1"/>
  <c r="C411" i="42" s="1"/>
  <c r="Q413" i="42"/>
  <c r="R409" i="42"/>
  <c r="Q406" i="42"/>
  <c r="R406" i="42"/>
  <c r="R412" i="42"/>
  <c r="R414" i="42"/>
  <c r="Q410" i="42"/>
  <c r="R411" i="42"/>
  <c r="Q414" i="42"/>
  <c r="Q407" i="42"/>
  <c r="R407" i="42"/>
  <c r="Q408" i="42"/>
  <c r="R408" i="42"/>
  <c r="Q411" i="42"/>
  <c r="R413" i="42"/>
  <c r="Q412" i="42"/>
  <c r="R410" i="42"/>
  <c r="D406" i="43" l="1" a="1"/>
  <c r="D410" i="43" s="1"/>
  <c r="C406" i="43" a="1"/>
  <c r="C409" i="43" s="1"/>
  <c r="Q406" i="43" a="1"/>
  <c r="D407" i="42"/>
  <c r="D412" i="42"/>
  <c r="D409" i="42"/>
  <c r="D406" i="42"/>
  <c r="C410" i="42"/>
  <c r="D410" i="42"/>
  <c r="D411" i="42"/>
  <c r="D413" i="42"/>
  <c r="D414" i="42"/>
  <c r="C413" i="42"/>
  <c r="C408" i="42"/>
  <c r="C414" i="42"/>
  <c r="C409" i="42"/>
  <c r="C407" i="42"/>
  <c r="C412" i="42"/>
  <c r="C406" i="42"/>
  <c r="B419" i="42" a="1"/>
  <c r="B423" i="42" s="1"/>
  <c r="A419" i="42" a="1"/>
  <c r="A421" i="42" s="1"/>
  <c r="F421" i="42" s="1"/>
  <c r="D413" i="43" l="1"/>
  <c r="D406" i="43"/>
  <c r="C407" i="43"/>
  <c r="D407" i="43"/>
  <c r="D411" i="43"/>
  <c r="D408" i="43"/>
  <c r="D409" i="43"/>
  <c r="D412" i="43"/>
  <c r="D414" i="43"/>
  <c r="C413" i="43"/>
  <c r="C411" i="43"/>
  <c r="C406" i="43"/>
  <c r="C414" i="43"/>
  <c r="C408" i="43"/>
  <c r="C412" i="43"/>
  <c r="C410" i="43"/>
  <c r="Q414" i="43"/>
  <c r="Q406" i="43"/>
  <c r="R408" i="43"/>
  <c r="R411" i="43"/>
  <c r="R413" i="43"/>
  <c r="Q410" i="43"/>
  <c r="R412" i="43"/>
  <c r="Q411" i="43"/>
  <c r="Q409" i="43"/>
  <c r="Q408" i="43"/>
  <c r="R410" i="43"/>
  <c r="Q407" i="43"/>
  <c r="R409" i="43"/>
  <c r="Q412" i="43"/>
  <c r="R414" i="43"/>
  <c r="R406" i="43"/>
  <c r="R407" i="43"/>
  <c r="Q413" i="43"/>
  <c r="D419" i="42" a="1"/>
  <c r="D423" i="42" s="1"/>
  <c r="C419" i="42" a="1"/>
  <c r="C421" i="42" s="1"/>
  <c r="G421" i="42" s="1"/>
  <c r="B420" i="42"/>
  <c r="B426" i="42"/>
  <c r="B424" i="42"/>
  <c r="B419" i="42"/>
  <c r="B421" i="42"/>
  <c r="B427" i="42"/>
  <c r="B422" i="42"/>
  <c r="A424" i="42"/>
  <c r="F424" i="42" s="1"/>
  <c r="B425" i="42"/>
  <c r="A419" i="42"/>
  <c r="F419" i="42" s="1"/>
  <c r="A422" i="42"/>
  <c r="F422" i="42" s="1"/>
  <c r="A427" i="42"/>
  <c r="F427" i="42" s="1"/>
  <c r="A425" i="42"/>
  <c r="F425" i="42" s="1"/>
  <c r="A426" i="42"/>
  <c r="F426" i="42" s="1"/>
  <c r="A420" i="42"/>
  <c r="F420" i="42" s="1"/>
  <c r="A423" i="42"/>
  <c r="F423" i="42" s="1"/>
  <c r="D419" i="43" l="1" a="1"/>
  <c r="D427" i="43" s="1"/>
  <c r="C419" i="43" a="1"/>
  <c r="C420" i="43" s="1"/>
  <c r="G420" i="43" s="1"/>
  <c r="D421" i="43"/>
  <c r="B419" i="43" a="1"/>
  <c r="B422" i="43" s="1"/>
  <c r="A419" i="43" a="1"/>
  <c r="D425" i="42"/>
  <c r="D426" i="42"/>
  <c r="D427" i="42"/>
  <c r="C419" i="42"/>
  <c r="G419" i="42" s="1"/>
  <c r="J419" i="42" s="1"/>
  <c r="C424" i="42"/>
  <c r="G424" i="42" s="1"/>
  <c r="J424" i="42" s="1"/>
  <c r="C425" i="42"/>
  <c r="G425" i="42" s="1"/>
  <c r="I425" i="42" s="1"/>
  <c r="D420" i="42"/>
  <c r="D422" i="42"/>
  <c r="D419" i="42"/>
  <c r="D421" i="42"/>
  <c r="D424" i="42"/>
  <c r="C422" i="42"/>
  <c r="G422" i="42" s="1"/>
  <c r="J422" i="42" s="1"/>
  <c r="C427" i="42"/>
  <c r="G427" i="42" s="1"/>
  <c r="J427" i="42" s="1"/>
  <c r="C426" i="42"/>
  <c r="G426" i="42" s="1"/>
  <c r="I426" i="42" s="1"/>
  <c r="C420" i="42"/>
  <c r="G420" i="42" s="1"/>
  <c r="J420" i="42" s="1"/>
  <c r="J421" i="42"/>
  <c r="I421" i="42"/>
  <c r="C423" i="42"/>
  <c r="G423" i="42" s="1"/>
  <c r="J423" i="42" s="1"/>
  <c r="B432" i="42" a="1"/>
  <c r="B437" i="42" s="1"/>
  <c r="B429" i="42"/>
  <c r="D424" i="43" l="1"/>
  <c r="D420" i="43"/>
  <c r="D423" i="43"/>
  <c r="D419" i="43"/>
  <c r="D426" i="43"/>
  <c r="D425" i="43"/>
  <c r="D422" i="43"/>
  <c r="C427" i="43"/>
  <c r="G427" i="43" s="1"/>
  <c r="C426" i="43"/>
  <c r="G426" i="43" s="1"/>
  <c r="C421" i="43"/>
  <c r="G421" i="43" s="1"/>
  <c r="C419" i="43"/>
  <c r="G419" i="43" s="1"/>
  <c r="C423" i="43"/>
  <c r="G423" i="43" s="1"/>
  <c r="C425" i="43"/>
  <c r="G425" i="43" s="1"/>
  <c r="C422" i="43"/>
  <c r="G422" i="43" s="1"/>
  <c r="C424" i="43"/>
  <c r="G424" i="43" s="1"/>
  <c r="B421" i="43"/>
  <c r="B426" i="43"/>
  <c r="J425" i="42"/>
  <c r="K425" i="42" s="1"/>
  <c r="B424" i="43"/>
  <c r="B425" i="43"/>
  <c r="B420" i="43"/>
  <c r="B427" i="43"/>
  <c r="B419" i="43"/>
  <c r="B423" i="43"/>
  <c r="A427" i="43"/>
  <c r="F427" i="43" s="1"/>
  <c r="A419" i="43"/>
  <c r="A425" i="43"/>
  <c r="F425" i="43" s="1"/>
  <c r="A422" i="43"/>
  <c r="F422" i="43" s="1"/>
  <c r="A424" i="43"/>
  <c r="F424" i="43" s="1"/>
  <c r="A426" i="43"/>
  <c r="F426" i="43" s="1"/>
  <c r="A421" i="43"/>
  <c r="F421" i="43" s="1"/>
  <c r="A420" i="43"/>
  <c r="F420" i="43" s="1"/>
  <c r="A423" i="43"/>
  <c r="F423" i="43" s="1"/>
  <c r="I424" i="42"/>
  <c r="K424" i="42" s="1"/>
  <c r="I419" i="42"/>
  <c r="K419" i="42" s="1"/>
  <c r="D432" i="42" a="1"/>
  <c r="D437" i="42" s="1"/>
  <c r="G437" i="42" s="1"/>
  <c r="I422" i="42"/>
  <c r="L422" i="42" s="1"/>
  <c r="I427" i="42"/>
  <c r="L427" i="42" s="1"/>
  <c r="L421" i="42"/>
  <c r="J426" i="42"/>
  <c r="K426" i="42" s="1"/>
  <c r="I420" i="42"/>
  <c r="L420" i="42" s="1"/>
  <c r="K421" i="42"/>
  <c r="I423" i="42"/>
  <c r="K423" i="42" s="1"/>
  <c r="B439" i="42"/>
  <c r="B436" i="42"/>
  <c r="B434" i="42"/>
  <c r="B440" i="42"/>
  <c r="B435" i="42"/>
  <c r="B433" i="42"/>
  <c r="B438" i="42"/>
  <c r="B432" i="42"/>
  <c r="D432" i="43" l="1" a="1"/>
  <c r="D440" i="43" s="1"/>
  <c r="G440" i="43" s="1"/>
  <c r="D434" i="43"/>
  <c r="G434" i="43" s="1"/>
  <c r="L425" i="42"/>
  <c r="D439" i="43"/>
  <c r="G439" i="43" s="1"/>
  <c r="D437" i="43"/>
  <c r="G437" i="43" s="1"/>
  <c r="D438" i="43"/>
  <c r="G438" i="43" s="1"/>
  <c r="D436" i="43"/>
  <c r="G436" i="43" s="1"/>
  <c r="D432" i="43"/>
  <c r="G432" i="43" s="1"/>
  <c r="D433" i="43"/>
  <c r="G433" i="43" s="1"/>
  <c r="D435" i="43"/>
  <c r="G435" i="43" s="1"/>
  <c r="B432" i="43" a="1"/>
  <c r="B437" i="43" s="1"/>
  <c r="L419" i="42"/>
  <c r="I421" i="43"/>
  <c r="J421" i="43"/>
  <c r="J425" i="43"/>
  <c r="I425" i="43"/>
  <c r="I426" i="43"/>
  <c r="J426" i="43"/>
  <c r="B429" i="43"/>
  <c r="F419" i="43"/>
  <c r="I423" i="43"/>
  <c r="J423" i="43"/>
  <c r="J424" i="43"/>
  <c r="I424" i="43"/>
  <c r="J427" i="43"/>
  <c r="I427" i="43"/>
  <c r="I420" i="43"/>
  <c r="J420" i="43"/>
  <c r="I422" i="43"/>
  <c r="J422" i="43"/>
  <c r="L424" i="42"/>
  <c r="D432" i="42"/>
  <c r="G432" i="42" s="1"/>
  <c r="D440" i="42"/>
  <c r="G440" i="42" s="1"/>
  <c r="D435" i="42"/>
  <c r="G435" i="42" s="1"/>
  <c r="D433" i="42"/>
  <c r="G433" i="42" s="1"/>
  <c r="D438" i="42"/>
  <c r="G438" i="42" s="1"/>
  <c r="D434" i="42"/>
  <c r="G434" i="42" s="1"/>
  <c r="D436" i="42"/>
  <c r="G436" i="42" s="1"/>
  <c r="D439" i="42"/>
  <c r="G439" i="42" s="1"/>
  <c r="K422" i="42"/>
  <c r="K427" i="42"/>
  <c r="J428" i="42"/>
  <c r="L426" i="42"/>
  <c r="K420" i="42"/>
  <c r="L423" i="42"/>
  <c r="I428" i="42"/>
  <c r="B445" i="42" a="1"/>
  <c r="B447" i="42" s="1"/>
  <c r="F447" i="42" s="1"/>
  <c r="B434" i="43" l="1"/>
  <c r="B440" i="43"/>
  <c r="B439" i="43"/>
  <c r="B433" i="43"/>
  <c r="B438" i="43"/>
  <c r="B436" i="43"/>
  <c r="B432" i="43"/>
  <c r="B435" i="43"/>
  <c r="L422" i="43"/>
  <c r="K422" i="43"/>
  <c r="K426" i="43"/>
  <c r="L426" i="43"/>
  <c r="K421" i="43"/>
  <c r="L421" i="43"/>
  <c r="L424" i="43"/>
  <c r="K424" i="43"/>
  <c r="J419" i="43"/>
  <c r="J428" i="43" s="1"/>
  <c r="I419" i="43"/>
  <c r="K425" i="43"/>
  <c r="L425" i="43"/>
  <c r="K420" i="43"/>
  <c r="L420" i="43"/>
  <c r="L427" i="43"/>
  <c r="K427" i="43"/>
  <c r="L423" i="43"/>
  <c r="K423" i="43"/>
  <c r="K428" i="42"/>
  <c r="O420" i="42" s="1"/>
  <c r="L428" i="42"/>
  <c r="O419" i="42" s="1"/>
  <c r="B451" i="42"/>
  <c r="F451" i="42" s="1"/>
  <c r="B448" i="42"/>
  <c r="F448" i="42" s="1"/>
  <c r="B453" i="42"/>
  <c r="F453" i="42" s="1"/>
  <c r="B446" i="42"/>
  <c r="F446" i="42" s="1"/>
  <c r="B452" i="42"/>
  <c r="F452" i="42" s="1"/>
  <c r="B445" i="42"/>
  <c r="F445" i="42" s="1"/>
  <c r="B450" i="42"/>
  <c r="F450" i="42" s="1"/>
  <c r="B449" i="42"/>
  <c r="F449" i="42" s="1"/>
  <c r="B445" i="43" l="1" a="1"/>
  <c r="B447" i="43" s="1"/>
  <c r="F447" i="43" s="1"/>
  <c r="L419" i="43"/>
  <c r="L428" i="43" s="1"/>
  <c r="I428" i="43"/>
  <c r="K419" i="43"/>
  <c r="K428" i="43" s="1"/>
  <c r="O421" i="42"/>
  <c r="N423" i="42" s="1"/>
  <c r="O424" i="42" s="1"/>
  <c r="O420" i="43" l="1"/>
  <c r="B452" i="43"/>
  <c r="F452" i="43" s="1"/>
  <c r="B445" i="43"/>
  <c r="F445" i="43" s="1"/>
  <c r="B449" i="43"/>
  <c r="F449" i="43" s="1"/>
  <c r="B450" i="43"/>
  <c r="F450" i="43" s="1"/>
  <c r="B446" i="43"/>
  <c r="F446" i="43" s="1"/>
  <c r="B451" i="43"/>
  <c r="F451" i="43" s="1"/>
  <c r="B448" i="43"/>
  <c r="F448" i="43" s="1"/>
  <c r="B453" i="43"/>
  <c r="F453" i="43" s="1"/>
  <c r="O419" i="43"/>
  <c r="O421" i="43" s="1"/>
  <c r="N424" i="43" s="1"/>
  <c r="O423" i="43" s="1"/>
  <c r="N424" i="42"/>
  <c r="O423" i="42" s="1"/>
  <c r="Q419" i="42" s="1" a="1"/>
  <c r="R420" i="42" s="1"/>
  <c r="N423" i="43" l="1"/>
  <c r="O424" i="43" s="1"/>
  <c r="Q419" i="43" s="1" a="1"/>
  <c r="Q421" i="42"/>
  <c r="R421" i="42"/>
  <c r="Q422" i="42"/>
  <c r="R422" i="42"/>
  <c r="Q423" i="42"/>
  <c r="R423" i="42"/>
  <c r="Q424" i="42"/>
  <c r="Q425" i="42"/>
  <c r="R424" i="42"/>
  <c r="Q420" i="42"/>
  <c r="Q426" i="42"/>
  <c r="Q427" i="42"/>
  <c r="R427" i="42"/>
  <c r="R426" i="42"/>
  <c r="R425" i="42"/>
  <c r="Q419" i="42"/>
  <c r="R419" i="42"/>
  <c r="R425" i="43" l="1"/>
  <c r="Q420" i="43"/>
  <c r="Q419" i="43"/>
  <c r="Q423" i="43"/>
  <c r="R420" i="43"/>
  <c r="R426" i="43"/>
  <c r="R427" i="43"/>
  <c r="R421" i="43"/>
  <c r="R423" i="43"/>
  <c r="Q426" i="43"/>
  <c r="R424" i="43"/>
  <c r="R422" i="43"/>
  <c r="Q421" i="43"/>
  <c r="Q425" i="43"/>
  <c r="R419" i="43"/>
  <c r="Q422" i="43"/>
  <c r="Q424" i="43"/>
  <c r="Q427" i="43"/>
  <c r="A432" i="42" a="1"/>
  <c r="A439" i="42" s="1"/>
  <c r="F439" i="42" s="1"/>
  <c r="J439" i="42" s="1"/>
  <c r="C432" i="42" a="1"/>
  <c r="C435" i="42" s="1"/>
  <c r="C432" i="43" l="1" a="1"/>
  <c r="A432" i="43" a="1"/>
  <c r="C436" i="42"/>
  <c r="C437" i="42"/>
  <c r="A436" i="42"/>
  <c r="F436" i="42" s="1"/>
  <c r="J436" i="42" s="1"/>
  <c r="A432" i="42"/>
  <c r="F432" i="42" s="1"/>
  <c r="J432" i="42" s="1"/>
  <c r="A433" i="42"/>
  <c r="F433" i="42" s="1"/>
  <c r="J433" i="42" s="1"/>
  <c r="A435" i="42"/>
  <c r="F435" i="42" s="1"/>
  <c r="A438" i="42"/>
  <c r="F438" i="42" s="1"/>
  <c r="I438" i="42" s="1"/>
  <c r="C434" i="42"/>
  <c r="A440" i="42"/>
  <c r="F440" i="42" s="1"/>
  <c r="J440" i="42" s="1"/>
  <c r="A437" i="42"/>
  <c r="F437" i="42" s="1"/>
  <c r="J437" i="42" s="1"/>
  <c r="C432" i="42"/>
  <c r="C439" i="42"/>
  <c r="A434" i="42"/>
  <c r="F434" i="42" s="1"/>
  <c r="J434" i="42" s="1"/>
  <c r="C440" i="42"/>
  <c r="C438" i="42"/>
  <c r="C433" i="42"/>
  <c r="I439" i="42"/>
  <c r="K439" i="42" s="1"/>
  <c r="C437" i="43" l="1"/>
  <c r="C439" i="43"/>
  <c r="C438" i="43"/>
  <c r="C435" i="43"/>
  <c r="C432" i="43"/>
  <c r="C434" i="43"/>
  <c r="C433" i="43"/>
  <c r="C436" i="43"/>
  <c r="C440" i="43"/>
  <c r="A432" i="43"/>
  <c r="A434" i="43"/>
  <c r="F434" i="43" s="1"/>
  <c r="A437" i="43"/>
  <c r="F437" i="43" s="1"/>
  <c r="A436" i="43"/>
  <c r="F436" i="43" s="1"/>
  <c r="A439" i="43"/>
  <c r="F439" i="43" s="1"/>
  <c r="A433" i="43"/>
  <c r="F433" i="43" s="1"/>
  <c r="A435" i="43"/>
  <c r="F435" i="43" s="1"/>
  <c r="A438" i="43"/>
  <c r="F438" i="43" s="1"/>
  <c r="A440" i="43"/>
  <c r="F440" i="43" s="1"/>
  <c r="I436" i="42"/>
  <c r="L436" i="42" s="1"/>
  <c r="I440" i="42"/>
  <c r="L440" i="42" s="1"/>
  <c r="I433" i="42"/>
  <c r="L433" i="42" s="1"/>
  <c r="C445" i="42" a="1"/>
  <c r="C449" i="42" s="1"/>
  <c r="G449" i="42" s="1"/>
  <c r="I432" i="42"/>
  <c r="K432" i="42" s="1"/>
  <c r="J438" i="42"/>
  <c r="K438" i="42" s="1"/>
  <c r="I435" i="42"/>
  <c r="J435" i="42"/>
  <c r="I434" i="42"/>
  <c r="K434" i="42" s="1"/>
  <c r="B442" i="42"/>
  <c r="I437" i="42"/>
  <c r="L439" i="42"/>
  <c r="K436" i="42"/>
  <c r="J438" i="43" l="1"/>
  <c r="I438" i="43"/>
  <c r="J436" i="43"/>
  <c r="I436" i="43"/>
  <c r="C445" i="43" a="1"/>
  <c r="J435" i="43"/>
  <c r="I435" i="43"/>
  <c r="I437" i="43"/>
  <c r="J437" i="43"/>
  <c r="J433" i="43"/>
  <c r="I433" i="43"/>
  <c r="I434" i="43"/>
  <c r="J434" i="43"/>
  <c r="I440" i="43"/>
  <c r="J440" i="43"/>
  <c r="I439" i="43"/>
  <c r="J439" i="43"/>
  <c r="F432" i="43"/>
  <c r="B442" i="43"/>
  <c r="K433" i="42"/>
  <c r="K440" i="42"/>
  <c r="C453" i="42"/>
  <c r="G453" i="42" s="1"/>
  <c r="J453" i="42" s="1"/>
  <c r="C446" i="42"/>
  <c r="G446" i="42" s="1"/>
  <c r="J446" i="42" s="1"/>
  <c r="C448" i="42"/>
  <c r="G448" i="42" s="1"/>
  <c r="I448" i="42" s="1"/>
  <c r="C450" i="42"/>
  <c r="G450" i="42" s="1"/>
  <c r="I450" i="42" s="1"/>
  <c r="C452" i="42"/>
  <c r="G452" i="42" s="1"/>
  <c r="I452" i="42" s="1"/>
  <c r="C445" i="42"/>
  <c r="G445" i="42" s="1"/>
  <c r="I445" i="42" s="1"/>
  <c r="C447" i="42"/>
  <c r="G447" i="42" s="1"/>
  <c r="I447" i="42" s="1"/>
  <c r="C451" i="42"/>
  <c r="G451" i="42" s="1"/>
  <c r="J451" i="42" s="1"/>
  <c r="J441" i="42"/>
  <c r="L438" i="42"/>
  <c r="L432" i="42"/>
  <c r="L435" i="42"/>
  <c r="K435" i="42"/>
  <c r="L437" i="42"/>
  <c r="K437" i="42"/>
  <c r="I441" i="42"/>
  <c r="L434" i="42"/>
  <c r="J449" i="42"/>
  <c r="I449" i="42"/>
  <c r="L440" i="43" l="1"/>
  <c r="L439" i="43"/>
  <c r="L434" i="43"/>
  <c r="C453" i="43"/>
  <c r="G453" i="43" s="1"/>
  <c r="C447" i="43"/>
  <c r="G447" i="43" s="1"/>
  <c r="C446" i="43"/>
  <c r="G446" i="43" s="1"/>
  <c r="C452" i="43"/>
  <c r="G452" i="43" s="1"/>
  <c r="C445" i="43"/>
  <c r="G445" i="43" s="1"/>
  <c r="C450" i="43"/>
  <c r="G450" i="43" s="1"/>
  <c r="C451" i="43"/>
  <c r="G451" i="43" s="1"/>
  <c r="C449" i="43"/>
  <c r="G449" i="43" s="1"/>
  <c r="C448" i="43"/>
  <c r="G448" i="43" s="1"/>
  <c r="K439" i="43"/>
  <c r="K434" i="43"/>
  <c r="L437" i="43"/>
  <c r="K437" i="43"/>
  <c r="L436" i="43"/>
  <c r="K436" i="43"/>
  <c r="K433" i="43"/>
  <c r="L433" i="43"/>
  <c r="K435" i="43"/>
  <c r="L435" i="43"/>
  <c r="I432" i="43"/>
  <c r="J432" i="43"/>
  <c r="J441" i="43" s="1"/>
  <c r="K440" i="43"/>
  <c r="L438" i="43"/>
  <c r="K438" i="43"/>
  <c r="J450" i="42"/>
  <c r="K450" i="42" s="1"/>
  <c r="I453" i="42"/>
  <c r="K453" i="42" s="1"/>
  <c r="J445" i="42"/>
  <c r="K445" i="42" s="1"/>
  <c r="I446" i="42"/>
  <c r="L446" i="42" s="1"/>
  <c r="J448" i="42"/>
  <c r="L448" i="42" s="1"/>
  <c r="I451" i="42"/>
  <c r="L451" i="42" s="1"/>
  <c r="J452" i="42"/>
  <c r="K452" i="42" s="1"/>
  <c r="K441" i="42"/>
  <c r="O433" i="42" s="1"/>
  <c r="J447" i="42"/>
  <c r="K447" i="42" s="1"/>
  <c r="L441" i="42"/>
  <c r="O432" i="42" s="1"/>
  <c r="L449" i="42"/>
  <c r="K449" i="42"/>
  <c r="I448" i="43" l="1"/>
  <c r="J448" i="43"/>
  <c r="I445" i="43"/>
  <c r="J445" i="43"/>
  <c r="I453" i="43"/>
  <c r="J453" i="43"/>
  <c r="L432" i="43"/>
  <c r="L441" i="43" s="1"/>
  <c r="I441" i="43"/>
  <c r="K432" i="43"/>
  <c r="K441" i="43" s="1"/>
  <c r="J449" i="43"/>
  <c r="I449" i="43"/>
  <c r="J452" i="43"/>
  <c r="I452" i="43"/>
  <c r="J451" i="43"/>
  <c r="I451" i="43"/>
  <c r="J446" i="43"/>
  <c r="I446" i="43"/>
  <c r="I450" i="43"/>
  <c r="J450" i="43"/>
  <c r="J447" i="43"/>
  <c r="I447" i="43"/>
  <c r="L450" i="42"/>
  <c r="L453" i="42"/>
  <c r="K446" i="42"/>
  <c r="L445" i="42"/>
  <c r="K448" i="42"/>
  <c r="J454" i="42"/>
  <c r="L452" i="42"/>
  <c r="I454" i="42"/>
  <c r="L447" i="42"/>
  <c r="K451" i="42"/>
  <c r="O434" i="42"/>
  <c r="N437" i="42" s="1"/>
  <c r="O436" i="42" s="1"/>
  <c r="O432" i="43" l="1"/>
  <c r="O433" i="43"/>
  <c r="K453" i="43"/>
  <c r="L448" i="43"/>
  <c r="L447" i="43"/>
  <c r="K447" i="43"/>
  <c r="L446" i="43"/>
  <c r="K446" i="43"/>
  <c r="K452" i="43"/>
  <c r="L452" i="43"/>
  <c r="K445" i="43"/>
  <c r="J454" i="43"/>
  <c r="L451" i="43"/>
  <c r="K451" i="43"/>
  <c r="L445" i="43"/>
  <c r="I454" i="43"/>
  <c r="L449" i="43"/>
  <c r="K449" i="43"/>
  <c r="K450" i="43"/>
  <c r="L450" i="43"/>
  <c r="L453" i="43"/>
  <c r="K448" i="43"/>
  <c r="K454" i="42"/>
  <c r="L454" i="42"/>
  <c r="N436" i="42"/>
  <c r="O437" i="42" s="1"/>
  <c r="Q432" i="42" s="1" a="1"/>
  <c r="Q440" i="42" s="1"/>
  <c r="O434" i="43" l="1"/>
  <c r="N436" i="43" s="1"/>
  <c r="L454" i="43"/>
  <c r="K454" i="43"/>
  <c r="R440" i="42"/>
  <c r="R438" i="42"/>
  <c r="Q434" i="42"/>
  <c r="Q432" i="42"/>
  <c r="R435" i="42"/>
  <c r="Q438" i="42"/>
  <c r="Q436" i="42"/>
  <c r="Q435" i="42"/>
  <c r="R434" i="42"/>
  <c r="R433" i="42"/>
  <c r="R439" i="42"/>
  <c r="Q437" i="42"/>
  <c r="R437" i="42"/>
  <c r="Q433" i="42"/>
  <c r="Q439" i="42"/>
  <c r="R432" i="42"/>
  <c r="R436" i="42"/>
  <c r="N437" i="43" l="1"/>
  <c r="O436" i="43" s="1"/>
  <c r="O437" i="43"/>
  <c r="D445" i="42" a="1"/>
  <c r="D447" i="42" s="1"/>
  <c r="A445" i="42" a="1"/>
  <c r="A447" i="42" s="1"/>
  <c r="Q432" i="43" l="1" a="1"/>
  <c r="Q433" i="43" s="1"/>
  <c r="D445" i="42"/>
  <c r="D446" i="42"/>
  <c r="D448" i="42"/>
  <c r="D450" i="42"/>
  <c r="D451" i="42"/>
  <c r="D449" i="42"/>
  <c r="D452" i="42"/>
  <c r="D453" i="42"/>
  <c r="A449" i="42"/>
  <c r="A452" i="42"/>
  <c r="A451" i="42"/>
  <c r="A450" i="42"/>
  <c r="A448" i="42"/>
  <c r="A445" i="42"/>
  <c r="A453" i="42"/>
  <c r="A446" i="42"/>
  <c r="Q436" i="43" l="1"/>
  <c r="R432" i="43"/>
  <c r="Q439" i="43"/>
  <c r="Q437" i="43"/>
  <c r="Q434" i="43"/>
  <c r="Q435" i="43"/>
  <c r="R435" i="43"/>
  <c r="Q440" i="43"/>
  <c r="R433" i="43"/>
  <c r="R438" i="43"/>
  <c r="Q432" i="43"/>
  <c r="R436" i="43"/>
  <c r="R440" i="43"/>
  <c r="R439" i="43"/>
  <c r="R437" i="43"/>
  <c r="R434" i="43"/>
  <c r="Q438" i="43"/>
  <c r="D458" i="42" a="1"/>
  <c r="D465" i="42" s="1"/>
  <c r="G465" i="42" s="1"/>
  <c r="B455" i="42"/>
  <c r="O445" i="42" s="1"/>
  <c r="A458" i="42" a="1"/>
  <c r="A459" i="42" s="1"/>
  <c r="A445" i="43" l="1" a="1"/>
  <c r="A450" i="43" s="1"/>
  <c r="D445" i="43" a="1"/>
  <c r="D461" i="42"/>
  <c r="G461" i="42" s="1"/>
  <c r="D459" i="42"/>
  <c r="G459" i="42" s="1"/>
  <c r="D460" i="42"/>
  <c r="G460" i="42" s="1"/>
  <c r="D464" i="42"/>
  <c r="G464" i="42" s="1"/>
  <c r="D462" i="42"/>
  <c r="G462" i="42" s="1"/>
  <c r="D463" i="42"/>
  <c r="G463" i="42" s="1"/>
  <c r="D466" i="42"/>
  <c r="G466" i="42" s="1"/>
  <c r="D458" i="42"/>
  <c r="G458" i="42" s="1"/>
  <c r="O446" i="42"/>
  <c r="O447" i="42" s="1"/>
  <c r="A458" i="42"/>
  <c r="A462" i="42"/>
  <c r="A463" i="42"/>
  <c r="A464" i="42"/>
  <c r="A465" i="42"/>
  <c r="A466" i="42"/>
  <c r="A461" i="42"/>
  <c r="A460" i="42"/>
  <c r="A451" i="43" l="1"/>
  <c r="A449" i="43"/>
  <c r="A452" i="43"/>
  <c r="A447" i="43"/>
  <c r="A446" i="43"/>
  <c r="A453" i="43"/>
  <c r="A448" i="43"/>
  <c r="A445" i="43"/>
  <c r="D453" i="43"/>
  <c r="D449" i="43"/>
  <c r="D447" i="43"/>
  <c r="D451" i="43"/>
  <c r="D452" i="43"/>
  <c r="D446" i="43"/>
  <c r="D448" i="43"/>
  <c r="D450" i="43"/>
  <c r="D445" i="43"/>
  <c r="A471" i="42" a="1"/>
  <c r="A476" i="42" s="1"/>
  <c r="N449" i="42"/>
  <c r="O450" i="42" s="1"/>
  <c r="N450" i="42"/>
  <c r="O449" i="42" s="1"/>
  <c r="B468" i="42"/>
  <c r="B455" i="43" l="1"/>
  <c r="O446" i="43" s="1"/>
  <c r="A458" i="43" a="1"/>
  <c r="A463" i="43" s="1"/>
  <c r="D458" i="43" a="1"/>
  <c r="D463" i="43" s="1"/>
  <c r="G463" i="43" s="1"/>
  <c r="Q445" i="42" a="1"/>
  <c r="R449" i="42" s="1"/>
  <c r="A479" i="42"/>
  <c r="A471" i="42"/>
  <c r="A472" i="42"/>
  <c r="A475" i="42"/>
  <c r="A474" i="42"/>
  <c r="A477" i="42"/>
  <c r="A478" i="42"/>
  <c r="A473" i="42"/>
  <c r="O445" i="43" l="1"/>
  <c r="D466" i="43"/>
  <c r="G466" i="43" s="1"/>
  <c r="A458" i="43"/>
  <c r="A466" i="43"/>
  <c r="D458" i="43"/>
  <c r="G458" i="43" s="1"/>
  <c r="A461" i="43"/>
  <c r="A462" i="43"/>
  <c r="D462" i="43"/>
  <c r="G462" i="43" s="1"/>
  <c r="A465" i="43"/>
  <c r="D459" i="43"/>
  <c r="G459" i="43" s="1"/>
  <c r="A460" i="43"/>
  <c r="A459" i="43"/>
  <c r="D460" i="43"/>
  <c r="G460" i="43" s="1"/>
  <c r="D461" i="43"/>
  <c r="G461" i="43" s="1"/>
  <c r="A464" i="43"/>
  <c r="D465" i="43"/>
  <c r="G465" i="43" s="1"/>
  <c r="D464" i="43"/>
  <c r="G464" i="43" s="1"/>
  <c r="O447" i="43"/>
  <c r="R451" i="42"/>
  <c r="R445" i="42"/>
  <c r="R453" i="42"/>
  <c r="Q450" i="42"/>
  <c r="R447" i="42"/>
  <c r="Q445" i="42"/>
  <c r="R448" i="42"/>
  <c r="Q448" i="42"/>
  <c r="Q451" i="42"/>
  <c r="Q449" i="42"/>
  <c r="Q446" i="42"/>
  <c r="Q452" i="42"/>
  <c r="R446" i="42"/>
  <c r="R452" i="42"/>
  <c r="R450" i="42"/>
  <c r="Q453" i="42"/>
  <c r="Q447" i="42"/>
  <c r="B481" i="42"/>
  <c r="A484" i="42" a="1"/>
  <c r="A490" i="42" s="1"/>
  <c r="F490" i="42" s="1"/>
  <c r="A471" i="43" l="1" a="1"/>
  <c r="A473" i="43" s="1"/>
  <c r="B468" i="43"/>
  <c r="N449" i="43"/>
  <c r="O450" i="43" s="1"/>
  <c r="N450" i="43"/>
  <c r="O449" i="43" s="1"/>
  <c r="A478" i="43"/>
  <c r="B458" i="42" a="1"/>
  <c r="B459" i="42" s="1"/>
  <c r="F459" i="42" s="1"/>
  <c r="J459" i="42" s="1"/>
  <c r="C458" i="42" a="1"/>
  <c r="C463" i="42" s="1"/>
  <c r="A492" i="42"/>
  <c r="F492" i="42" s="1"/>
  <c r="A489" i="42"/>
  <c r="F489" i="42" s="1"/>
  <c r="A486" i="42"/>
  <c r="F486" i="42" s="1"/>
  <c r="A484" i="42"/>
  <c r="F484" i="42" s="1"/>
  <c r="A488" i="42"/>
  <c r="F488" i="42" s="1"/>
  <c r="A487" i="42"/>
  <c r="F487" i="42" s="1"/>
  <c r="A491" i="42"/>
  <c r="F491" i="42" s="1"/>
  <c r="A485" i="42"/>
  <c r="F485" i="42" s="1"/>
  <c r="A472" i="43" l="1"/>
  <c r="A471" i="43"/>
  <c r="A475" i="43"/>
  <c r="A474" i="43"/>
  <c r="A479" i="43"/>
  <c r="A477" i="43"/>
  <c r="A476" i="43"/>
  <c r="B465" i="42"/>
  <c r="F465" i="42" s="1"/>
  <c r="I465" i="42" s="1"/>
  <c r="Q445" i="43" a="1"/>
  <c r="R451" i="43" s="1"/>
  <c r="B464" i="42"/>
  <c r="F464" i="42" s="1"/>
  <c r="I464" i="42" s="1"/>
  <c r="B458" i="42"/>
  <c r="F458" i="42" s="1"/>
  <c r="I458" i="42" s="1"/>
  <c r="I459" i="42"/>
  <c r="K459" i="42" s="1"/>
  <c r="B462" i="42"/>
  <c r="F462" i="42" s="1"/>
  <c r="J462" i="42" s="1"/>
  <c r="B463" i="42"/>
  <c r="F463" i="42" s="1"/>
  <c r="J463" i="42" s="1"/>
  <c r="B466" i="42"/>
  <c r="F466" i="42" s="1"/>
  <c r="I466" i="42" s="1"/>
  <c r="B461" i="42"/>
  <c r="F461" i="42" s="1"/>
  <c r="J461" i="42" s="1"/>
  <c r="B460" i="42"/>
  <c r="F460" i="42" s="1"/>
  <c r="I460" i="42" s="1"/>
  <c r="C465" i="42"/>
  <c r="C466" i="42"/>
  <c r="C461" i="42"/>
  <c r="C458" i="42"/>
  <c r="C464" i="42"/>
  <c r="C459" i="42"/>
  <c r="C462" i="42"/>
  <c r="C460" i="42"/>
  <c r="B494" i="42"/>
  <c r="B481" i="43" l="1"/>
  <c r="A484" i="43" a="1"/>
  <c r="A492" i="43" s="1"/>
  <c r="F492" i="43" s="1"/>
  <c r="J464" i="42"/>
  <c r="L464" i="42" s="1"/>
  <c r="J465" i="42"/>
  <c r="L465" i="42" s="1"/>
  <c r="I463" i="42"/>
  <c r="K463" i="42" s="1"/>
  <c r="R449" i="43"/>
  <c r="R445" i="43"/>
  <c r="R452" i="43"/>
  <c r="R448" i="43"/>
  <c r="Q451" i="43"/>
  <c r="Q452" i="43"/>
  <c r="Q448" i="43"/>
  <c r="R453" i="43"/>
  <c r="Q450" i="43"/>
  <c r="R450" i="43"/>
  <c r="Q447" i="43"/>
  <c r="Q445" i="43"/>
  <c r="R447" i="43"/>
  <c r="Q446" i="43"/>
  <c r="R446" i="43"/>
  <c r="Q453" i="43"/>
  <c r="Q449" i="43"/>
  <c r="L459" i="42"/>
  <c r="I461" i="42"/>
  <c r="L461" i="42" s="1"/>
  <c r="J458" i="42"/>
  <c r="L458" i="42" s="1"/>
  <c r="I462" i="42"/>
  <c r="K462" i="42" s="1"/>
  <c r="J466" i="42"/>
  <c r="K466" i="42" s="1"/>
  <c r="J460" i="42"/>
  <c r="K460" i="42" s="1"/>
  <c r="C471" i="42" a="1"/>
  <c r="C473" i="42" s="1"/>
  <c r="F473" i="42" s="1"/>
  <c r="A490" i="43" l="1"/>
  <c r="F490" i="43" s="1"/>
  <c r="A484" i="43"/>
  <c r="A488" i="43"/>
  <c r="F488" i="43" s="1"/>
  <c r="A489" i="43"/>
  <c r="F489" i="43" s="1"/>
  <c r="A485" i="43"/>
  <c r="F485" i="43" s="1"/>
  <c r="A486" i="43"/>
  <c r="F486" i="43" s="1"/>
  <c r="A487" i="43"/>
  <c r="F487" i="43" s="1"/>
  <c r="A491" i="43"/>
  <c r="F491" i="43" s="1"/>
  <c r="K464" i="42"/>
  <c r="L463" i="42"/>
  <c r="K465" i="42"/>
  <c r="C458" i="43" a="1"/>
  <c r="C462" i="43" s="1"/>
  <c r="B458" i="43" a="1"/>
  <c r="B460" i="43" s="1"/>
  <c r="F460" i="43" s="1"/>
  <c r="F484" i="43"/>
  <c r="K461" i="42"/>
  <c r="I467" i="42"/>
  <c r="L462" i="42"/>
  <c r="L460" i="42"/>
  <c r="K458" i="42"/>
  <c r="J467" i="42"/>
  <c r="L466" i="42"/>
  <c r="C475" i="42"/>
  <c r="F475" i="42" s="1"/>
  <c r="C476" i="42"/>
  <c r="F476" i="42" s="1"/>
  <c r="C479" i="42"/>
  <c r="F479" i="42" s="1"/>
  <c r="C472" i="42"/>
  <c r="F472" i="42" s="1"/>
  <c r="C474" i="42"/>
  <c r="F474" i="42" s="1"/>
  <c r="C478" i="42"/>
  <c r="F478" i="42" s="1"/>
  <c r="C477" i="42"/>
  <c r="F477" i="42" s="1"/>
  <c r="C471" i="42"/>
  <c r="F471" i="42" s="1"/>
  <c r="B494" i="43" l="1"/>
  <c r="C461" i="43"/>
  <c r="C466" i="43"/>
  <c r="K467" i="42"/>
  <c r="C459" i="43"/>
  <c r="C464" i="43"/>
  <c r="C465" i="43"/>
  <c r="C463" i="43"/>
  <c r="B462" i="43"/>
  <c r="F462" i="43" s="1"/>
  <c r="I462" i="43" s="1"/>
  <c r="C460" i="43"/>
  <c r="B465" i="43"/>
  <c r="F465" i="43" s="1"/>
  <c r="I465" i="43" s="1"/>
  <c r="B459" i="43"/>
  <c r="F459" i="43" s="1"/>
  <c r="J459" i="43" s="1"/>
  <c r="C458" i="43"/>
  <c r="B461" i="43"/>
  <c r="F461" i="43" s="1"/>
  <c r="J461" i="43" s="1"/>
  <c r="B458" i="43"/>
  <c r="F458" i="43" s="1"/>
  <c r="J458" i="43" s="1"/>
  <c r="B464" i="43"/>
  <c r="F464" i="43" s="1"/>
  <c r="I464" i="43" s="1"/>
  <c r="B466" i="43"/>
  <c r="F466" i="43" s="1"/>
  <c r="I466" i="43" s="1"/>
  <c r="B463" i="43"/>
  <c r="F463" i="43" s="1"/>
  <c r="I463" i="43" s="1"/>
  <c r="J465" i="43"/>
  <c r="I461" i="43"/>
  <c r="J460" i="43"/>
  <c r="I460" i="43"/>
  <c r="L467" i="42"/>
  <c r="O458" i="42" s="1"/>
  <c r="O459" i="42"/>
  <c r="I459" i="43" l="1"/>
  <c r="C471" i="43" a="1"/>
  <c r="C475" i="43" s="1"/>
  <c r="F475" i="43" s="1"/>
  <c r="J463" i="43"/>
  <c r="K463" i="43" s="1"/>
  <c r="J464" i="43"/>
  <c r="K464" i="43" s="1"/>
  <c r="J462" i="43"/>
  <c r="L462" i="43" s="1"/>
  <c r="I458" i="43"/>
  <c r="L458" i="43" s="1"/>
  <c r="J466" i="43"/>
  <c r="L466" i="43" s="1"/>
  <c r="L463" i="43"/>
  <c r="K461" i="43"/>
  <c r="L461" i="43"/>
  <c r="K459" i="43"/>
  <c r="L459" i="43"/>
  <c r="K460" i="43"/>
  <c r="L460" i="43"/>
  <c r="K466" i="43"/>
  <c r="L465" i="43"/>
  <c r="K465" i="43"/>
  <c r="O460" i="42"/>
  <c r="N463" i="42" s="1"/>
  <c r="O462" i="42" s="1"/>
  <c r="L464" i="43" l="1"/>
  <c r="C476" i="43"/>
  <c r="F476" i="43" s="1"/>
  <c r="C473" i="43"/>
  <c r="F473" i="43" s="1"/>
  <c r="C478" i="43"/>
  <c r="F478" i="43" s="1"/>
  <c r="C474" i="43"/>
  <c r="F474" i="43" s="1"/>
  <c r="C472" i="43"/>
  <c r="F472" i="43" s="1"/>
  <c r="C471" i="43"/>
  <c r="F471" i="43" s="1"/>
  <c r="C477" i="43"/>
  <c r="F477" i="43" s="1"/>
  <c r="K462" i="43"/>
  <c r="C479" i="43"/>
  <c r="F479" i="43" s="1"/>
  <c r="K458" i="43"/>
  <c r="K467" i="43" s="1"/>
  <c r="J467" i="43"/>
  <c r="I467" i="43"/>
  <c r="L467" i="43"/>
  <c r="N462" i="42"/>
  <c r="O463" i="42" s="1"/>
  <c r="Q458" i="42" s="1" a="1"/>
  <c r="Q459" i="42" s="1"/>
  <c r="O459" i="43" l="1"/>
  <c r="O458" i="43"/>
  <c r="Q462" i="42"/>
  <c r="R458" i="42"/>
  <c r="R464" i="42"/>
  <c r="R462" i="42"/>
  <c r="R459" i="42"/>
  <c r="Q460" i="42"/>
  <c r="Q458" i="42"/>
  <c r="R461" i="42"/>
  <c r="Q465" i="42"/>
  <c r="R465" i="42"/>
  <c r="R463" i="42"/>
  <c r="Q466" i="42"/>
  <c r="R460" i="42"/>
  <c r="R466" i="42"/>
  <c r="Q463" i="42"/>
  <c r="Q461" i="42"/>
  <c r="Q464" i="42"/>
  <c r="O460" i="43" l="1"/>
  <c r="N462" i="43" s="1"/>
  <c r="O463" i="43" s="1"/>
  <c r="B471" i="42" a="1"/>
  <c r="B478" i="42" s="1"/>
  <c r="D471" i="42" a="1"/>
  <c r="D475" i="42" s="1"/>
  <c r="G475" i="42" s="1"/>
  <c r="J475" i="42" s="1"/>
  <c r="N463" i="43" l="1"/>
  <c r="O462" i="43" s="1"/>
  <c r="Q458" i="43" s="1" a="1"/>
  <c r="Q466" i="43" s="1"/>
  <c r="D474" i="42"/>
  <c r="G474" i="42" s="1"/>
  <c r="J474" i="42" s="1"/>
  <c r="B479" i="42"/>
  <c r="B474" i="42"/>
  <c r="D471" i="42"/>
  <c r="G471" i="42" s="1"/>
  <c r="J471" i="42" s="1"/>
  <c r="B476" i="42"/>
  <c r="D473" i="42"/>
  <c r="G473" i="42" s="1"/>
  <c r="J473" i="42" s="1"/>
  <c r="I475" i="42"/>
  <c r="L475" i="42" s="1"/>
  <c r="D472" i="42"/>
  <c r="G472" i="42" s="1"/>
  <c r="I472" i="42" s="1"/>
  <c r="B477" i="42"/>
  <c r="B471" i="42"/>
  <c r="D477" i="42"/>
  <c r="G477" i="42" s="1"/>
  <c r="J477" i="42" s="1"/>
  <c r="D479" i="42"/>
  <c r="G479" i="42" s="1"/>
  <c r="J479" i="42" s="1"/>
  <c r="B475" i="42"/>
  <c r="D478" i="42"/>
  <c r="G478" i="42" s="1"/>
  <c r="J478" i="42" s="1"/>
  <c r="D476" i="42"/>
  <c r="G476" i="42" s="1"/>
  <c r="I476" i="42" s="1"/>
  <c r="B472" i="42"/>
  <c r="B473" i="42"/>
  <c r="R464" i="43" l="1"/>
  <c r="Q464" i="43"/>
  <c r="R463" i="43"/>
  <c r="Q461" i="43"/>
  <c r="Q460" i="43"/>
  <c r="R461" i="43"/>
  <c r="R462" i="43"/>
  <c r="R458" i="43"/>
  <c r="D471" i="43" s="1" a="1"/>
  <c r="D475" i="43" s="1"/>
  <c r="G475" i="43" s="1"/>
  <c r="I475" i="43" s="1"/>
  <c r="Q459" i="43"/>
  <c r="R465" i="43"/>
  <c r="R460" i="43"/>
  <c r="Q462" i="43"/>
  <c r="Q465" i="43"/>
  <c r="R466" i="43"/>
  <c r="R459" i="43"/>
  <c r="Q463" i="43"/>
  <c r="Q458" i="43"/>
  <c r="I474" i="42"/>
  <c r="K474" i="42" s="1"/>
  <c r="K475" i="42"/>
  <c r="I478" i="42"/>
  <c r="L478" i="42" s="1"/>
  <c r="I477" i="42"/>
  <c r="L477" i="42" s="1"/>
  <c r="J476" i="42"/>
  <c r="K476" i="42" s="1"/>
  <c r="B484" i="42" a="1"/>
  <c r="B489" i="42" s="1"/>
  <c r="G489" i="42" s="1"/>
  <c r="J489" i="42" s="1"/>
  <c r="I471" i="42"/>
  <c r="K471" i="42" s="1"/>
  <c r="I479" i="42"/>
  <c r="L479" i="42" s="1"/>
  <c r="I473" i="42"/>
  <c r="K473" i="42" s="1"/>
  <c r="J472" i="42"/>
  <c r="K472" i="42" s="1"/>
  <c r="B471" i="43" l="1" a="1"/>
  <c r="B475" i="43" s="1"/>
  <c r="B477" i="43"/>
  <c r="L474" i="42"/>
  <c r="D476" i="43"/>
  <c r="G476" i="43" s="1"/>
  <c r="J476" i="43" s="1"/>
  <c r="D478" i="43"/>
  <c r="G478" i="43" s="1"/>
  <c r="I478" i="43" s="1"/>
  <c r="D471" i="43"/>
  <c r="G471" i="43" s="1"/>
  <c r="J471" i="43" s="1"/>
  <c r="D474" i="43"/>
  <c r="G474" i="43" s="1"/>
  <c r="J474" i="43" s="1"/>
  <c r="D473" i="43"/>
  <c r="G473" i="43" s="1"/>
  <c r="J473" i="43" s="1"/>
  <c r="D479" i="43"/>
  <c r="G479" i="43" s="1"/>
  <c r="J479" i="43" s="1"/>
  <c r="D472" i="43"/>
  <c r="G472" i="43" s="1"/>
  <c r="I472" i="43" s="1"/>
  <c r="D477" i="43"/>
  <c r="G477" i="43" s="1"/>
  <c r="J477" i="43" s="1"/>
  <c r="K477" i="42"/>
  <c r="B491" i="42"/>
  <c r="G491" i="42" s="1"/>
  <c r="J491" i="42" s="1"/>
  <c r="L472" i="42"/>
  <c r="B490" i="42"/>
  <c r="G490" i="42" s="1"/>
  <c r="J490" i="42" s="1"/>
  <c r="B492" i="42"/>
  <c r="G492" i="42" s="1"/>
  <c r="J492" i="42" s="1"/>
  <c r="K479" i="42"/>
  <c r="I489" i="42"/>
  <c r="L489" i="42" s="1"/>
  <c r="B484" i="42"/>
  <c r="G484" i="42" s="1"/>
  <c r="I484" i="42" s="1"/>
  <c r="B486" i="42"/>
  <c r="G486" i="42" s="1"/>
  <c r="J486" i="42" s="1"/>
  <c r="B487" i="42"/>
  <c r="G487" i="42" s="1"/>
  <c r="I487" i="42" s="1"/>
  <c r="B488" i="42"/>
  <c r="G488" i="42" s="1"/>
  <c r="I488" i="42" s="1"/>
  <c r="B485" i="42"/>
  <c r="G485" i="42" s="1"/>
  <c r="K478" i="42"/>
  <c r="L476" i="42"/>
  <c r="I480" i="42"/>
  <c r="J480" i="42"/>
  <c r="L471" i="42"/>
  <c r="L473" i="42"/>
  <c r="J475" i="43"/>
  <c r="K475" i="43" s="1"/>
  <c r="B474" i="43" l="1"/>
  <c r="B472" i="43"/>
  <c r="B471" i="43"/>
  <c r="B479" i="43"/>
  <c r="B476" i="43"/>
  <c r="I474" i="43"/>
  <c r="K474" i="43" s="1"/>
  <c r="I477" i="43"/>
  <c r="L477" i="43" s="1"/>
  <c r="B473" i="43"/>
  <c r="B478" i="43"/>
  <c r="I491" i="42"/>
  <c r="K491" i="42" s="1"/>
  <c r="I479" i="43"/>
  <c r="K479" i="43" s="1"/>
  <c r="J478" i="43"/>
  <c r="L478" i="43" s="1"/>
  <c r="J472" i="43"/>
  <c r="L472" i="43" s="1"/>
  <c r="I473" i="43"/>
  <c r="K473" i="43" s="1"/>
  <c r="I476" i="43"/>
  <c r="L476" i="43" s="1"/>
  <c r="I471" i="43"/>
  <c r="L471" i="43" s="1"/>
  <c r="J488" i="42"/>
  <c r="L488" i="42" s="1"/>
  <c r="I486" i="42"/>
  <c r="K486" i="42" s="1"/>
  <c r="I492" i="42"/>
  <c r="K492" i="42" s="1"/>
  <c r="K478" i="43"/>
  <c r="J484" i="42"/>
  <c r="K484" i="42" s="1"/>
  <c r="I490" i="42"/>
  <c r="K490" i="42" s="1"/>
  <c r="L480" i="42"/>
  <c r="O471" i="42" s="1"/>
  <c r="K480" i="42"/>
  <c r="O472" i="42" s="1"/>
  <c r="K489" i="42"/>
  <c r="J487" i="42"/>
  <c r="L487" i="42" s="1"/>
  <c r="I485" i="42"/>
  <c r="J485" i="42"/>
  <c r="L474" i="43"/>
  <c r="L491" i="42"/>
  <c r="K477" i="43"/>
  <c r="L475" i="43"/>
  <c r="B484" i="43" l="1" a="1"/>
  <c r="K488" i="42"/>
  <c r="L479" i="43"/>
  <c r="K472" i="43"/>
  <c r="J480" i="43"/>
  <c r="L490" i="42"/>
  <c r="L492" i="42"/>
  <c r="K476" i="43"/>
  <c r="I480" i="43"/>
  <c r="L473" i="43"/>
  <c r="K471" i="43"/>
  <c r="L486" i="42"/>
  <c r="J493" i="42"/>
  <c r="O473" i="42"/>
  <c r="N475" i="42" s="1"/>
  <c r="O476" i="42" s="1"/>
  <c r="L484" i="42"/>
  <c r="I493" i="42"/>
  <c r="K485" i="42"/>
  <c r="K487" i="42"/>
  <c r="L485" i="42"/>
  <c r="L480" i="43"/>
  <c r="B487" i="43" l="1"/>
  <c r="G487" i="43" s="1"/>
  <c r="B485" i="43"/>
  <c r="G485" i="43" s="1"/>
  <c r="B492" i="43"/>
  <c r="G492" i="43" s="1"/>
  <c r="B484" i="43"/>
  <c r="G484" i="43" s="1"/>
  <c r="B486" i="43"/>
  <c r="G486" i="43" s="1"/>
  <c r="B489" i="43"/>
  <c r="G489" i="43" s="1"/>
  <c r="B491" i="43"/>
  <c r="G491" i="43" s="1"/>
  <c r="B490" i="43"/>
  <c r="G490" i="43" s="1"/>
  <c r="B488" i="43"/>
  <c r="G488" i="43" s="1"/>
  <c r="O471" i="43"/>
  <c r="K480" i="43"/>
  <c r="O472" i="43" s="1"/>
  <c r="L493" i="42"/>
  <c r="O484" i="42" s="1"/>
  <c r="N476" i="42"/>
  <c r="O475" i="42" s="1"/>
  <c r="Q471" i="42" s="1" a="1"/>
  <c r="R474" i="42" s="1"/>
  <c r="K493" i="42"/>
  <c r="O485" i="42" s="1"/>
  <c r="O473" i="43"/>
  <c r="N476" i="43" s="1"/>
  <c r="O475" i="43" s="1"/>
  <c r="I484" i="43" l="1"/>
  <c r="J484" i="43"/>
  <c r="J491" i="43"/>
  <c r="I491" i="43"/>
  <c r="I492" i="43"/>
  <c r="J492" i="43"/>
  <c r="L492" i="43" s="1"/>
  <c r="I490" i="43"/>
  <c r="J490" i="43"/>
  <c r="K490" i="43" s="1"/>
  <c r="J489" i="43"/>
  <c r="I489" i="43"/>
  <c r="J485" i="43"/>
  <c r="I485" i="43"/>
  <c r="I488" i="43"/>
  <c r="J488" i="43"/>
  <c r="L488" i="43" s="1"/>
  <c r="I486" i="43"/>
  <c r="J486" i="43"/>
  <c r="L486" i="43" s="1"/>
  <c r="J487" i="43"/>
  <c r="I487" i="43"/>
  <c r="O486" i="42"/>
  <c r="N489" i="42" s="1"/>
  <c r="O488" i="42" s="1"/>
  <c r="N475" i="43"/>
  <c r="O476" i="43" s="1"/>
  <c r="Q471" i="43" s="1" a="1"/>
  <c r="Q473" i="42"/>
  <c r="Q479" i="42"/>
  <c r="R477" i="42"/>
  <c r="Q476" i="42"/>
  <c r="R476" i="42"/>
  <c r="Q475" i="42"/>
  <c r="R471" i="42"/>
  <c r="R479" i="42"/>
  <c r="Q478" i="42"/>
  <c r="R478" i="42"/>
  <c r="Q477" i="42"/>
  <c r="R473" i="42"/>
  <c r="Q472" i="42"/>
  <c r="R472" i="42"/>
  <c r="Q471" i="42"/>
  <c r="R475" i="42"/>
  <c r="Q474" i="42"/>
  <c r="K485" i="43" l="1"/>
  <c r="L485" i="43"/>
  <c r="K486" i="43"/>
  <c r="L490" i="43"/>
  <c r="K491" i="43"/>
  <c r="L491" i="43"/>
  <c r="N488" i="42"/>
  <c r="O489" i="42" s="1"/>
  <c r="Q484" i="42" s="1" a="1"/>
  <c r="Q490" i="42" s="1"/>
  <c r="L487" i="43"/>
  <c r="K487" i="43"/>
  <c r="K489" i="43"/>
  <c r="L489" i="43"/>
  <c r="L484" i="43"/>
  <c r="L493" i="43" s="1"/>
  <c r="J493" i="43"/>
  <c r="K488" i="43"/>
  <c r="K492" i="43"/>
  <c r="I493" i="43"/>
  <c r="K484" i="43"/>
  <c r="K493" i="43" s="1"/>
  <c r="D484" i="42" a="1"/>
  <c r="D485" i="42" s="1"/>
  <c r="C484" i="42" a="1"/>
  <c r="C491" i="42" s="1"/>
  <c r="R479" i="43"/>
  <c r="R477" i="43"/>
  <c r="R475" i="43"/>
  <c r="R473" i="43"/>
  <c r="R471" i="43"/>
  <c r="Q478" i="43"/>
  <c r="Q476" i="43"/>
  <c r="Q474" i="43"/>
  <c r="Q472" i="43"/>
  <c r="Q477" i="43"/>
  <c r="Q473" i="43"/>
  <c r="R478" i="43"/>
  <c r="R474" i="43"/>
  <c r="R472" i="43"/>
  <c r="Q475" i="43"/>
  <c r="Q479" i="43"/>
  <c r="Q471" i="43"/>
  <c r="R476" i="43"/>
  <c r="R491" i="42" l="1"/>
  <c r="Q488" i="42"/>
  <c r="R485" i="42"/>
  <c r="Q484" i="42"/>
  <c r="A497" i="42" s="1" a="1"/>
  <c r="A505" i="42" s="1"/>
  <c r="F505" i="42" s="1"/>
  <c r="Q492" i="42"/>
  <c r="O484" i="43"/>
  <c r="Q491" i="42"/>
  <c r="R487" i="42"/>
  <c r="B497" i="42" s="1" a="1"/>
  <c r="B498" i="42" s="1"/>
  <c r="R486" i="42"/>
  <c r="R484" i="42"/>
  <c r="Q487" i="42"/>
  <c r="R488" i="42"/>
  <c r="Q485" i="42"/>
  <c r="R492" i="42"/>
  <c r="R489" i="42"/>
  <c r="R490" i="42"/>
  <c r="Q486" i="42"/>
  <c r="Q489" i="42"/>
  <c r="O485" i="43"/>
  <c r="D491" i="42"/>
  <c r="D488" i="42"/>
  <c r="D484" i="42"/>
  <c r="D492" i="42"/>
  <c r="C488" i="42"/>
  <c r="C485" i="42"/>
  <c r="C486" i="42"/>
  <c r="D489" i="42"/>
  <c r="D487" i="42"/>
  <c r="C484" i="42"/>
  <c r="C487" i="42"/>
  <c r="D486" i="42"/>
  <c r="D490" i="42"/>
  <c r="C490" i="42"/>
  <c r="C492" i="42"/>
  <c r="C489" i="42"/>
  <c r="D484" i="43" a="1"/>
  <c r="C484" i="43" a="1"/>
  <c r="O486" i="43" l="1"/>
  <c r="B501" i="42"/>
  <c r="B497" i="42"/>
  <c r="B503" i="42"/>
  <c r="B500" i="42"/>
  <c r="B504" i="42"/>
  <c r="B499" i="42"/>
  <c r="B505" i="42"/>
  <c r="B502" i="42"/>
  <c r="A502" i="42"/>
  <c r="F502" i="42" s="1"/>
  <c r="A498" i="42"/>
  <c r="F498" i="42" s="1"/>
  <c r="A500" i="42"/>
  <c r="F500" i="42" s="1"/>
  <c r="D497" i="42" a="1"/>
  <c r="D498" i="42" s="1"/>
  <c r="A504" i="42"/>
  <c r="F504" i="42" s="1"/>
  <c r="A499" i="42"/>
  <c r="F499" i="42" s="1"/>
  <c r="A497" i="42"/>
  <c r="A503" i="42"/>
  <c r="F503" i="42" s="1"/>
  <c r="A501" i="42"/>
  <c r="F501" i="42" s="1"/>
  <c r="C497" i="42" a="1"/>
  <c r="C504" i="42" s="1"/>
  <c r="G504" i="42" s="1"/>
  <c r="C492" i="43"/>
  <c r="C488" i="43"/>
  <c r="C484" i="43"/>
  <c r="C491" i="43"/>
  <c r="C486" i="43"/>
  <c r="C489" i="43"/>
  <c r="C487" i="43"/>
  <c r="C485" i="43"/>
  <c r="C490" i="43"/>
  <c r="D490" i="43"/>
  <c r="D486" i="43"/>
  <c r="D492" i="43"/>
  <c r="D487" i="43"/>
  <c r="D485" i="43"/>
  <c r="D491" i="43"/>
  <c r="D484" i="43"/>
  <c r="D489" i="43"/>
  <c r="D488" i="43"/>
  <c r="N489" i="43" l="1"/>
  <c r="O488" i="43" s="1"/>
  <c r="N488" i="43"/>
  <c r="O489" i="43" s="1"/>
  <c r="Q484" i="43" s="1" a="1"/>
  <c r="J504" i="42"/>
  <c r="B510" i="42" a="1"/>
  <c r="B515" i="42" s="1"/>
  <c r="D497" i="42"/>
  <c r="D499" i="42"/>
  <c r="D505" i="42"/>
  <c r="D504" i="42"/>
  <c r="D501" i="42"/>
  <c r="D500" i="42"/>
  <c r="B507" i="42"/>
  <c r="C502" i="42"/>
  <c r="G502" i="42" s="1"/>
  <c r="I502" i="42" s="1"/>
  <c r="D502" i="42"/>
  <c r="D503" i="42"/>
  <c r="C498" i="42"/>
  <c r="G498" i="42" s="1"/>
  <c r="J498" i="42" s="1"/>
  <c r="C497" i="42"/>
  <c r="G497" i="42" s="1"/>
  <c r="I504" i="42"/>
  <c r="C500" i="42"/>
  <c r="G500" i="42" s="1"/>
  <c r="I500" i="42" s="1"/>
  <c r="F497" i="42"/>
  <c r="C501" i="42"/>
  <c r="G501" i="42" s="1"/>
  <c r="I501" i="42" s="1"/>
  <c r="C499" i="42"/>
  <c r="G499" i="42" s="1"/>
  <c r="J499" i="42" s="1"/>
  <c r="C505" i="42"/>
  <c r="G505" i="42" s="1"/>
  <c r="J505" i="42" s="1"/>
  <c r="C503" i="42"/>
  <c r="G503" i="42" s="1"/>
  <c r="J503" i="42" s="1"/>
  <c r="C497" i="43" a="1"/>
  <c r="C501" i="43" s="1"/>
  <c r="D497" i="43" a="1"/>
  <c r="R485" i="43" l="1"/>
  <c r="Q492" i="43"/>
  <c r="R488" i="43"/>
  <c r="Q491" i="43"/>
  <c r="R491" i="43"/>
  <c r="R492" i="43"/>
  <c r="Q486" i="43"/>
  <c r="Q484" i="43"/>
  <c r="Q489" i="43"/>
  <c r="R489" i="43"/>
  <c r="R486" i="43"/>
  <c r="Q487" i="43"/>
  <c r="R487" i="43"/>
  <c r="R484" i="43"/>
  <c r="Q488" i="43"/>
  <c r="Q485" i="43"/>
  <c r="Q490" i="43"/>
  <c r="R490" i="43"/>
  <c r="B513" i="42"/>
  <c r="K504" i="42"/>
  <c r="B517" i="42"/>
  <c r="B510" i="42"/>
  <c r="B518" i="42"/>
  <c r="B514" i="42"/>
  <c r="B516" i="42"/>
  <c r="B511" i="42"/>
  <c r="B512" i="42"/>
  <c r="J500" i="42"/>
  <c r="L500" i="42" s="1"/>
  <c r="J497" i="42"/>
  <c r="J502" i="42"/>
  <c r="L502" i="42" s="1"/>
  <c r="L504" i="42"/>
  <c r="C498" i="43"/>
  <c r="G498" i="43" s="1"/>
  <c r="I497" i="42"/>
  <c r="J501" i="42"/>
  <c r="K501" i="42" s="1"/>
  <c r="D510" i="42" a="1"/>
  <c r="D517" i="42" s="1"/>
  <c r="G517" i="42" s="1"/>
  <c r="I503" i="42"/>
  <c r="L503" i="42" s="1"/>
  <c r="I498" i="42"/>
  <c r="L498" i="42" s="1"/>
  <c r="C502" i="43"/>
  <c r="I505" i="42"/>
  <c r="L505" i="42" s="1"/>
  <c r="I499" i="42"/>
  <c r="L499" i="42" s="1"/>
  <c r="C503" i="43"/>
  <c r="G503" i="43" s="1"/>
  <c r="C500" i="43"/>
  <c r="G500" i="43" s="1"/>
  <c r="C505" i="43"/>
  <c r="G505" i="43" s="1"/>
  <c r="C497" i="43"/>
  <c r="G497" i="43" s="1"/>
  <c r="C504" i="43"/>
  <c r="G504" i="43" s="1"/>
  <c r="C499" i="43"/>
  <c r="G499" i="43" s="1"/>
  <c r="D502" i="43"/>
  <c r="D498" i="43"/>
  <c r="D501" i="43"/>
  <c r="D500" i="43"/>
  <c r="D505" i="43"/>
  <c r="D499" i="43"/>
  <c r="D504" i="43"/>
  <c r="D497" i="43"/>
  <c r="D503" i="43"/>
  <c r="G502" i="43"/>
  <c r="G501" i="43"/>
  <c r="A497" i="43" l="1" a="1"/>
  <c r="B497" i="43" a="1"/>
  <c r="K502" i="42"/>
  <c r="K497" i="42"/>
  <c r="B523" i="42" a="1"/>
  <c r="B531" i="42" s="1"/>
  <c r="F531" i="42" s="1"/>
  <c r="J506" i="42"/>
  <c r="K503" i="42"/>
  <c r="K500" i="42"/>
  <c r="K498" i="42"/>
  <c r="D512" i="42"/>
  <c r="G512" i="42" s="1"/>
  <c r="D514" i="42"/>
  <c r="G514" i="42" s="1"/>
  <c r="D516" i="42"/>
  <c r="G516" i="42" s="1"/>
  <c r="L501" i="42"/>
  <c r="D515" i="42"/>
  <c r="G515" i="42" s="1"/>
  <c r="L497" i="42"/>
  <c r="D510" i="42"/>
  <c r="G510" i="42" s="1"/>
  <c r="D511" i="42"/>
  <c r="G511" i="42" s="1"/>
  <c r="D518" i="42"/>
  <c r="G518" i="42" s="1"/>
  <c r="D513" i="42"/>
  <c r="G513" i="42" s="1"/>
  <c r="K505" i="42"/>
  <c r="I506" i="42"/>
  <c r="K499" i="42"/>
  <c r="D510" i="43" a="1"/>
  <c r="B505" i="43" l="1"/>
  <c r="B497" i="43"/>
  <c r="B501" i="43"/>
  <c r="B500" i="43"/>
  <c r="B503" i="43"/>
  <c r="B502" i="43"/>
  <c r="B504" i="43"/>
  <c r="B499" i="43"/>
  <c r="B498" i="43"/>
  <c r="A504" i="43"/>
  <c r="F504" i="43" s="1"/>
  <c r="A502" i="43"/>
  <c r="F502" i="43" s="1"/>
  <c r="A497" i="43"/>
  <c r="A501" i="43"/>
  <c r="F501" i="43" s="1"/>
  <c r="A505" i="43"/>
  <c r="F505" i="43" s="1"/>
  <c r="A500" i="43"/>
  <c r="F500" i="43" s="1"/>
  <c r="A498" i="43"/>
  <c r="F498" i="43" s="1"/>
  <c r="A499" i="43"/>
  <c r="F499" i="43" s="1"/>
  <c r="A503" i="43"/>
  <c r="F503" i="43" s="1"/>
  <c r="B525" i="42"/>
  <c r="F525" i="42" s="1"/>
  <c r="B528" i="42"/>
  <c r="F528" i="42" s="1"/>
  <c r="B527" i="42"/>
  <c r="F527" i="42" s="1"/>
  <c r="B524" i="42"/>
  <c r="F524" i="42" s="1"/>
  <c r="B523" i="42"/>
  <c r="F523" i="42" s="1"/>
  <c r="B526" i="42"/>
  <c r="F526" i="42" s="1"/>
  <c r="B529" i="42"/>
  <c r="F529" i="42" s="1"/>
  <c r="B530" i="42"/>
  <c r="F530" i="42" s="1"/>
  <c r="L506" i="42"/>
  <c r="O497" i="42" s="1"/>
  <c r="K506" i="42"/>
  <c r="O498" i="42" s="1"/>
  <c r="D518" i="43"/>
  <c r="G518" i="43" s="1"/>
  <c r="D514" i="43"/>
  <c r="G514" i="43" s="1"/>
  <c r="D510" i="43"/>
  <c r="G510" i="43" s="1"/>
  <c r="D516" i="43"/>
  <c r="G516" i="43" s="1"/>
  <c r="D511" i="43"/>
  <c r="G511" i="43" s="1"/>
  <c r="D515" i="43"/>
  <c r="G515" i="43" s="1"/>
  <c r="D513" i="43"/>
  <c r="G513" i="43" s="1"/>
  <c r="D517" i="43"/>
  <c r="G517" i="43" s="1"/>
  <c r="D512" i="43"/>
  <c r="G512" i="43" s="1"/>
  <c r="I498" i="43" l="1"/>
  <c r="J498" i="43"/>
  <c r="F497" i="43"/>
  <c r="B507" i="43"/>
  <c r="J500" i="43"/>
  <c r="I500" i="43"/>
  <c r="I502" i="43"/>
  <c r="J502" i="43"/>
  <c r="J503" i="43"/>
  <c r="I503" i="43"/>
  <c r="J505" i="43"/>
  <c r="I505" i="43"/>
  <c r="I504" i="43"/>
  <c r="J504" i="43"/>
  <c r="B510" i="43" a="1"/>
  <c r="I499" i="43"/>
  <c r="J499" i="43"/>
  <c r="J501" i="43"/>
  <c r="I501" i="43"/>
  <c r="O499" i="42"/>
  <c r="N501" i="42" s="1"/>
  <c r="O502" i="42" s="1"/>
  <c r="L505" i="43" l="1"/>
  <c r="K505" i="43"/>
  <c r="B510" i="43"/>
  <c r="B517" i="43"/>
  <c r="B516" i="43"/>
  <c r="B515" i="43"/>
  <c r="B513" i="43"/>
  <c r="B512" i="43"/>
  <c r="B518" i="43"/>
  <c r="B514" i="43"/>
  <c r="B511" i="43"/>
  <c r="K502" i="43"/>
  <c r="L502" i="43"/>
  <c r="I497" i="43"/>
  <c r="J497" i="43"/>
  <c r="J506" i="43" s="1"/>
  <c r="K499" i="43"/>
  <c r="L499" i="43"/>
  <c r="L501" i="43"/>
  <c r="K501" i="43"/>
  <c r="K503" i="43"/>
  <c r="L503" i="43"/>
  <c r="K500" i="43"/>
  <c r="L500" i="43"/>
  <c r="L504" i="43"/>
  <c r="K504" i="43"/>
  <c r="L498" i="43"/>
  <c r="K498" i="43"/>
  <c r="N502" i="42"/>
  <c r="O501" i="42" s="1"/>
  <c r="Q497" i="42" s="1" a="1"/>
  <c r="R503" i="42" s="1"/>
  <c r="B523" i="43" l="1" a="1"/>
  <c r="I506" i="43"/>
  <c r="K497" i="43"/>
  <c r="K506" i="43" s="1"/>
  <c r="O498" i="43" s="1"/>
  <c r="L497" i="43"/>
  <c r="L506" i="43" s="1"/>
  <c r="O497" i="43" s="1"/>
  <c r="O499" i="43" s="1"/>
  <c r="N502" i="43" s="1"/>
  <c r="O501" i="43" s="1"/>
  <c r="Q500" i="42"/>
  <c r="R504" i="42"/>
  <c r="Q503" i="42"/>
  <c r="R501" i="42"/>
  <c r="Q504" i="42"/>
  <c r="R500" i="42"/>
  <c r="Q499" i="42"/>
  <c r="R497" i="42"/>
  <c r="R505" i="42"/>
  <c r="Q498" i="42"/>
  <c r="R502" i="42"/>
  <c r="Q501" i="42"/>
  <c r="R499" i="42"/>
  <c r="Q502" i="42"/>
  <c r="R498" i="42"/>
  <c r="Q497" i="42"/>
  <c r="Q505" i="42"/>
  <c r="B525" i="43" l="1"/>
  <c r="F525" i="43" s="1"/>
  <c r="B526" i="43"/>
  <c r="F526" i="43" s="1"/>
  <c r="B529" i="43"/>
  <c r="F529" i="43" s="1"/>
  <c r="B527" i="43"/>
  <c r="F527" i="43" s="1"/>
  <c r="B530" i="43"/>
  <c r="F530" i="43" s="1"/>
  <c r="B524" i="43"/>
  <c r="F524" i="43" s="1"/>
  <c r="B528" i="43"/>
  <c r="F528" i="43" s="1"/>
  <c r="B531" i="43"/>
  <c r="F531" i="43" s="1"/>
  <c r="B523" i="43"/>
  <c r="F523" i="43" s="1"/>
  <c r="C510" i="42" a="1"/>
  <c r="C514" i="42" s="1"/>
  <c r="A510" i="42" a="1"/>
  <c r="A515" i="42" s="1"/>
  <c r="F515" i="42" s="1"/>
  <c r="N501" i="43"/>
  <c r="O502" i="43" s="1"/>
  <c r="Q497" i="43" s="1" a="1"/>
  <c r="R498" i="43" s="1"/>
  <c r="A510" i="42" l="1"/>
  <c r="F510" i="42" s="1"/>
  <c r="A514" i="42"/>
  <c r="F514" i="42" s="1"/>
  <c r="J514" i="42" s="1"/>
  <c r="A516" i="42"/>
  <c r="F516" i="42" s="1"/>
  <c r="I516" i="42" s="1"/>
  <c r="C516" i="42"/>
  <c r="A512" i="42"/>
  <c r="F512" i="42" s="1"/>
  <c r="J512" i="42" s="1"/>
  <c r="C510" i="42"/>
  <c r="A513" i="42"/>
  <c r="F513" i="42" s="1"/>
  <c r="J513" i="42" s="1"/>
  <c r="A518" i="42"/>
  <c r="F518" i="42" s="1"/>
  <c r="J518" i="42" s="1"/>
  <c r="C511" i="42"/>
  <c r="A517" i="42"/>
  <c r="F517" i="42" s="1"/>
  <c r="J517" i="42" s="1"/>
  <c r="A511" i="42"/>
  <c r="F511" i="42" s="1"/>
  <c r="J511" i="42" s="1"/>
  <c r="C518" i="42"/>
  <c r="C512" i="42"/>
  <c r="C513" i="42"/>
  <c r="C515" i="42"/>
  <c r="C517" i="42"/>
  <c r="R501" i="43"/>
  <c r="Q501" i="43"/>
  <c r="R500" i="43"/>
  <c r="R503" i="43"/>
  <c r="Q498" i="43"/>
  <c r="Q504" i="43"/>
  <c r="Q502" i="43"/>
  <c r="Q497" i="43"/>
  <c r="Q505" i="43"/>
  <c r="R504" i="43"/>
  <c r="R499" i="43"/>
  <c r="R505" i="43"/>
  <c r="Q503" i="43"/>
  <c r="R502" i="43"/>
  <c r="Q500" i="43"/>
  <c r="R497" i="43"/>
  <c r="Q499" i="43"/>
  <c r="J515" i="42"/>
  <c r="I515" i="42"/>
  <c r="I514" i="42" l="1"/>
  <c r="I517" i="42"/>
  <c r="L517" i="42" s="1"/>
  <c r="J516" i="42"/>
  <c r="K516" i="42" s="1"/>
  <c r="I511" i="42"/>
  <c r="L511" i="42" s="1"/>
  <c r="I518" i="42"/>
  <c r="L518" i="42" s="1"/>
  <c r="I512" i="42"/>
  <c r="K512" i="42" s="1"/>
  <c r="I513" i="42"/>
  <c r="K513" i="42" s="1"/>
  <c r="B520" i="42"/>
  <c r="C523" i="42" a="1"/>
  <c r="C528" i="42" s="1"/>
  <c r="G528" i="42" s="1"/>
  <c r="J528" i="42" s="1"/>
  <c r="C510" i="43" a="1"/>
  <c r="C515" i="43" s="1"/>
  <c r="A510" i="43" a="1"/>
  <c r="A516" i="43" s="1"/>
  <c r="I510" i="42"/>
  <c r="J510" i="42"/>
  <c r="K514" i="42"/>
  <c r="L514" i="42"/>
  <c r="K515" i="42"/>
  <c r="L515" i="42"/>
  <c r="K511" i="42" l="1"/>
  <c r="K517" i="42"/>
  <c r="K518" i="42"/>
  <c r="L513" i="42"/>
  <c r="L512" i="42"/>
  <c r="L516" i="42"/>
  <c r="J519" i="42"/>
  <c r="C531" i="42"/>
  <c r="G531" i="42" s="1"/>
  <c r="I531" i="42" s="1"/>
  <c r="I528" i="42"/>
  <c r="K528" i="42" s="1"/>
  <c r="C525" i="42"/>
  <c r="G525" i="42" s="1"/>
  <c r="J525" i="42" s="1"/>
  <c r="C526" i="42"/>
  <c r="G526" i="42" s="1"/>
  <c r="I526" i="42" s="1"/>
  <c r="C529" i="42"/>
  <c r="G529" i="42" s="1"/>
  <c r="J529" i="42" s="1"/>
  <c r="C530" i="42"/>
  <c r="G530" i="42" s="1"/>
  <c r="J530" i="42" s="1"/>
  <c r="C527" i="42"/>
  <c r="G527" i="42" s="1"/>
  <c r="J527" i="42" s="1"/>
  <c r="C523" i="42"/>
  <c r="G523" i="42" s="1"/>
  <c r="J523" i="42" s="1"/>
  <c r="C524" i="42"/>
  <c r="G524" i="42" s="1"/>
  <c r="J524" i="42" s="1"/>
  <c r="C510" i="43"/>
  <c r="A517" i="43"/>
  <c r="F517" i="43" s="1"/>
  <c r="J517" i="43" s="1"/>
  <c r="C514" i="43"/>
  <c r="A514" i="43"/>
  <c r="F514" i="43" s="1"/>
  <c r="I514" i="43" s="1"/>
  <c r="A513" i="43"/>
  <c r="F513" i="43" s="1"/>
  <c r="I513" i="43" s="1"/>
  <c r="C512" i="43"/>
  <c r="A518" i="43"/>
  <c r="F518" i="43" s="1"/>
  <c r="I518" i="43" s="1"/>
  <c r="C513" i="43"/>
  <c r="C511" i="43"/>
  <c r="C516" i="43"/>
  <c r="A515" i="43"/>
  <c r="F515" i="43" s="1"/>
  <c r="J515" i="43" s="1"/>
  <c r="A512" i="43"/>
  <c r="F512" i="43" s="1"/>
  <c r="I512" i="43" s="1"/>
  <c r="C518" i="43"/>
  <c r="A511" i="43"/>
  <c r="F511" i="43" s="1"/>
  <c r="I511" i="43" s="1"/>
  <c r="A510" i="43"/>
  <c r="C517" i="43"/>
  <c r="F516" i="43"/>
  <c r="I516" i="43" s="1"/>
  <c r="L510" i="42"/>
  <c r="I519" i="42"/>
  <c r="K510" i="42"/>
  <c r="K519" i="42" l="1"/>
  <c r="O511" i="42" s="1"/>
  <c r="J526" i="42"/>
  <c r="K526" i="42" s="1"/>
  <c r="I524" i="42"/>
  <c r="L524" i="42" s="1"/>
  <c r="L519" i="42"/>
  <c r="O510" i="42" s="1"/>
  <c r="I530" i="42"/>
  <c r="K530" i="42" s="1"/>
  <c r="L528" i="42"/>
  <c r="I529" i="42"/>
  <c r="L529" i="42" s="1"/>
  <c r="J531" i="42"/>
  <c r="L531" i="42" s="1"/>
  <c r="I525" i="42"/>
  <c r="L525" i="42" s="1"/>
  <c r="I527" i="42"/>
  <c r="L527" i="42" s="1"/>
  <c r="I523" i="42"/>
  <c r="K523" i="42" s="1"/>
  <c r="J518" i="43"/>
  <c r="K518" i="43" s="1"/>
  <c r="B520" i="43"/>
  <c r="F510" i="43"/>
  <c r="J510" i="43" s="1"/>
  <c r="C523" i="43" a="1"/>
  <c r="C528" i="43" s="1"/>
  <c r="G528" i="43" s="1"/>
  <c r="J528" i="43" s="1"/>
  <c r="J512" i="43"/>
  <c r="K512" i="43" s="1"/>
  <c r="J514" i="43"/>
  <c r="K514" i="43" s="1"/>
  <c r="L526" i="42"/>
  <c r="J516" i="43"/>
  <c r="L516" i="43" s="1"/>
  <c r="J513" i="43"/>
  <c r="L513" i="43" s="1"/>
  <c r="J511" i="43"/>
  <c r="L511" i="43" s="1"/>
  <c r="I515" i="43"/>
  <c r="L515" i="43" s="1"/>
  <c r="I517" i="43"/>
  <c r="L517" i="43" s="1"/>
  <c r="K524" i="42" l="1"/>
  <c r="K529" i="42"/>
  <c r="L530" i="42"/>
  <c r="I510" i="43"/>
  <c r="I519" i="43" s="1"/>
  <c r="K531" i="42"/>
  <c r="K525" i="42"/>
  <c r="J532" i="42"/>
  <c r="I532" i="42"/>
  <c r="L523" i="42"/>
  <c r="K527" i="42"/>
  <c r="L518" i="43"/>
  <c r="C523" i="43"/>
  <c r="G523" i="43" s="1"/>
  <c r="J523" i="43" s="1"/>
  <c r="C530" i="43"/>
  <c r="C529" i="43"/>
  <c r="G529" i="43" s="1"/>
  <c r="I529" i="43" s="1"/>
  <c r="C527" i="43"/>
  <c r="G527" i="43" s="1"/>
  <c r="I527" i="43" s="1"/>
  <c r="C525" i="43"/>
  <c r="G525" i="43" s="1"/>
  <c r="I525" i="43" s="1"/>
  <c r="C524" i="43"/>
  <c r="G524" i="43" s="1"/>
  <c r="I524" i="43" s="1"/>
  <c r="C531" i="43"/>
  <c r="G531" i="43" s="1"/>
  <c r="I531" i="43" s="1"/>
  <c r="L512" i="43"/>
  <c r="C526" i="43"/>
  <c r="G526" i="43" s="1"/>
  <c r="I526" i="43" s="1"/>
  <c r="L514" i="43"/>
  <c r="I528" i="43"/>
  <c r="L528" i="43" s="1"/>
  <c r="K517" i="43"/>
  <c r="K513" i="43"/>
  <c r="G530" i="43"/>
  <c r="J530" i="43" s="1"/>
  <c r="K516" i="43"/>
  <c r="K511" i="43"/>
  <c r="J519" i="43"/>
  <c r="K515" i="43"/>
  <c r="O512" i="42"/>
  <c r="N514" i="42" s="1"/>
  <c r="K510" i="43" l="1"/>
  <c r="K519" i="43" s="1"/>
  <c r="O511" i="43" s="1"/>
  <c r="L532" i="42"/>
  <c r="L510" i="43"/>
  <c r="L519" i="43" s="1"/>
  <c r="O510" i="43" s="1"/>
  <c r="K532" i="42"/>
  <c r="I523" i="43"/>
  <c r="K523" i="43" s="1"/>
  <c r="J524" i="43"/>
  <c r="K524" i="43" s="1"/>
  <c r="K528" i="43"/>
  <c r="I530" i="43"/>
  <c r="L530" i="43" s="1"/>
  <c r="J526" i="43"/>
  <c r="K526" i="43" s="1"/>
  <c r="J529" i="43"/>
  <c r="K529" i="43" s="1"/>
  <c r="J527" i="43"/>
  <c r="J525" i="43"/>
  <c r="L525" i="43" s="1"/>
  <c r="J531" i="43"/>
  <c r="K531" i="43" s="1"/>
  <c r="N515" i="42"/>
  <c r="O514" i="42" s="1"/>
  <c r="O515" i="42"/>
  <c r="L523" i="43" l="1"/>
  <c r="L524" i="43"/>
  <c r="L529" i="43"/>
  <c r="J532" i="43"/>
  <c r="I532" i="43"/>
  <c r="K530" i="43"/>
  <c r="K525" i="43"/>
  <c r="L526" i="43"/>
  <c r="L527" i="43"/>
  <c r="K527" i="43"/>
  <c r="Q510" i="42" a="1"/>
  <c r="Q511" i="42" s="1"/>
  <c r="L531" i="43"/>
  <c r="O512" i="43"/>
  <c r="K532" i="43" l="1"/>
  <c r="L532" i="43"/>
  <c r="R511" i="42"/>
  <c r="Q516" i="42"/>
  <c r="R514" i="42"/>
  <c r="Q513" i="42"/>
  <c r="R513" i="42"/>
  <c r="Q510" i="42"/>
  <c r="Q518" i="42"/>
  <c r="R516" i="42"/>
  <c r="Q515" i="42"/>
  <c r="R515" i="42"/>
  <c r="Q512" i="42"/>
  <c r="R510" i="42"/>
  <c r="R518" i="42"/>
  <c r="Q517" i="42"/>
  <c r="R517" i="42"/>
  <c r="Q514" i="42"/>
  <c r="R512" i="42"/>
  <c r="N515" i="43"/>
  <c r="O514" i="43" s="1"/>
  <c r="N514" i="43"/>
  <c r="A523" i="42" l="1" a="1"/>
  <c r="A528" i="42" s="1"/>
  <c r="D523" i="42" a="1"/>
  <c r="D530" i="42" s="1"/>
  <c r="O515" i="43"/>
  <c r="Q510" i="43" s="1" a="1"/>
  <c r="A527" i="42" l="1"/>
  <c r="A525" i="42"/>
  <c r="A526" i="42"/>
  <c r="A531" i="42"/>
  <c r="A529" i="42"/>
  <c r="A530" i="42"/>
  <c r="A524" i="42"/>
  <c r="A523" i="42"/>
  <c r="D523" i="42"/>
  <c r="D525" i="42"/>
  <c r="D529" i="42"/>
  <c r="D527" i="42"/>
  <c r="D524" i="42"/>
  <c r="D526" i="42"/>
  <c r="D531" i="42"/>
  <c r="D528" i="42"/>
  <c r="Q518" i="43"/>
  <c r="Q516" i="43"/>
  <c r="Q514" i="43"/>
  <c r="Q512" i="43"/>
  <c r="Q510" i="43"/>
  <c r="R518" i="43"/>
  <c r="R516" i="43"/>
  <c r="R514" i="43"/>
  <c r="R512" i="43"/>
  <c r="R510" i="43"/>
  <c r="Q515" i="43"/>
  <c r="Q511" i="43"/>
  <c r="R515" i="43"/>
  <c r="R511" i="43"/>
  <c r="Q517" i="43"/>
  <c r="R517" i="43"/>
  <c r="R513" i="43"/>
  <c r="Q513" i="43"/>
  <c r="D523" i="43" l="1" a="1"/>
  <c r="D530" i="43" s="1"/>
  <c r="A523" i="43" a="1"/>
  <c r="B533" i="42"/>
  <c r="O523" i="42" s="1"/>
  <c r="A536" i="42" a="1"/>
  <c r="A540" i="42" s="1"/>
  <c r="D536" i="42" a="1"/>
  <c r="D542" i="42" s="1"/>
  <c r="G542" i="42" s="1"/>
  <c r="D531" i="43" l="1"/>
  <c r="D527" i="43"/>
  <c r="D523" i="43"/>
  <c r="D525" i="43"/>
  <c r="D528" i="43"/>
  <c r="D529" i="43"/>
  <c r="D524" i="43"/>
  <c r="D526" i="43"/>
  <c r="A528" i="43"/>
  <c r="A524" i="43"/>
  <c r="A529" i="43"/>
  <c r="A523" i="43"/>
  <c r="A531" i="43"/>
  <c r="A525" i="43"/>
  <c r="A530" i="43"/>
  <c r="A527" i="43"/>
  <c r="A526" i="43"/>
  <c r="O524" i="42"/>
  <c r="O525" i="42" s="1"/>
  <c r="N528" i="42" s="1"/>
  <c r="O527" i="42" s="1"/>
  <c r="A537" i="42"/>
  <c r="A536" i="42"/>
  <c r="A541" i="42"/>
  <c r="A538" i="42"/>
  <c r="A539" i="42"/>
  <c r="A543" i="42"/>
  <c r="A544" i="42"/>
  <c r="A542" i="42"/>
  <c r="D537" i="42"/>
  <c r="G537" i="42" s="1"/>
  <c r="D536" i="42"/>
  <c r="G536" i="42" s="1"/>
  <c r="D539" i="42"/>
  <c r="G539" i="42" s="1"/>
  <c r="D543" i="42"/>
  <c r="G543" i="42" s="1"/>
  <c r="D544" i="42"/>
  <c r="G544" i="42" s="1"/>
  <c r="D541" i="42"/>
  <c r="G541" i="42" s="1"/>
  <c r="D540" i="42"/>
  <c r="G540" i="42" s="1"/>
  <c r="D538" i="42"/>
  <c r="G538" i="42" s="1"/>
  <c r="D536" i="43" l="1" a="1"/>
  <c r="D542" i="43" s="1"/>
  <c r="G542" i="43" s="1"/>
  <c r="A536" i="43" a="1"/>
  <c r="B533" i="43"/>
  <c r="A549" i="42" a="1"/>
  <c r="A553" i="42" s="1"/>
  <c r="B546" i="42"/>
  <c r="N527" i="42"/>
  <c r="O528" i="42" s="1"/>
  <c r="Q523" i="42" s="1" a="1"/>
  <c r="D544" i="43" l="1"/>
  <c r="G544" i="43" s="1"/>
  <c r="D537" i="43"/>
  <c r="G537" i="43" s="1"/>
  <c r="D541" i="43"/>
  <c r="G541" i="43" s="1"/>
  <c r="D536" i="43"/>
  <c r="G536" i="43" s="1"/>
  <c r="D539" i="43"/>
  <c r="G539" i="43" s="1"/>
  <c r="D540" i="43"/>
  <c r="G540" i="43" s="1"/>
  <c r="D538" i="43"/>
  <c r="G538" i="43" s="1"/>
  <c r="D543" i="43"/>
  <c r="G543" i="43" s="1"/>
  <c r="A543" i="43"/>
  <c r="A539" i="43"/>
  <c r="A544" i="43"/>
  <c r="A540" i="43"/>
  <c r="A536" i="43"/>
  <c r="A537" i="43"/>
  <c r="A542" i="43"/>
  <c r="A541" i="43"/>
  <c r="A538" i="43"/>
  <c r="A557" i="42"/>
  <c r="A552" i="42"/>
  <c r="A556" i="42"/>
  <c r="A550" i="42"/>
  <c r="A551" i="42"/>
  <c r="A549" i="42"/>
  <c r="A554" i="42"/>
  <c r="A555" i="42"/>
  <c r="O523" i="43"/>
  <c r="O524" i="43"/>
  <c r="R530" i="42"/>
  <c r="R528" i="42"/>
  <c r="R526" i="42"/>
  <c r="R524" i="42"/>
  <c r="Q530" i="42"/>
  <c r="Q528" i="42"/>
  <c r="Q526" i="42"/>
  <c r="Q524" i="42"/>
  <c r="R531" i="42"/>
  <c r="R529" i="42"/>
  <c r="R527" i="42"/>
  <c r="R525" i="42"/>
  <c r="R523" i="42"/>
  <c r="Q529" i="42"/>
  <c r="Q527" i="42"/>
  <c r="Q525" i="42"/>
  <c r="Q531" i="42"/>
  <c r="Q523" i="42"/>
  <c r="B546" i="43" l="1"/>
  <c r="A549" i="43" a="1"/>
  <c r="A562" i="42" a="1"/>
  <c r="A563" i="42" s="1"/>
  <c r="F563" i="42" s="1"/>
  <c r="B559" i="42"/>
  <c r="O525" i="43"/>
  <c r="B536" i="42" a="1"/>
  <c r="C536" i="42" a="1"/>
  <c r="A555" i="43" l="1"/>
  <c r="A551" i="43"/>
  <c r="A556" i="43"/>
  <c r="A552" i="43"/>
  <c r="A557" i="43"/>
  <c r="A549" i="43"/>
  <c r="A554" i="43"/>
  <c r="A553" i="43"/>
  <c r="A550" i="43"/>
  <c r="A562" i="42"/>
  <c r="F562" i="42" s="1"/>
  <c r="A567" i="42"/>
  <c r="F567" i="42" s="1"/>
  <c r="A566" i="42"/>
  <c r="F566" i="42" s="1"/>
  <c r="A564" i="42"/>
  <c r="F564" i="42" s="1"/>
  <c r="A565" i="42"/>
  <c r="F565" i="42" s="1"/>
  <c r="A570" i="42"/>
  <c r="F570" i="42" s="1"/>
  <c r="A568" i="42"/>
  <c r="F568" i="42" s="1"/>
  <c r="A569" i="42"/>
  <c r="F569" i="42" s="1"/>
  <c r="N527" i="43"/>
  <c r="N528" i="43"/>
  <c r="O527" i="43" s="1"/>
  <c r="C544" i="42"/>
  <c r="C540" i="42"/>
  <c r="C536" i="42"/>
  <c r="C542" i="42"/>
  <c r="C538" i="42"/>
  <c r="C539" i="42"/>
  <c r="C537" i="42"/>
  <c r="C543" i="42"/>
  <c r="C541" i="42"/>
  <c r="B542" i="42"/>
  <c r="F542" i="42" s="1"/>
  <c r="B538" i="42"/>
  <c r="F538" i="42" s="1"/>
  <c r="B544" i="42"/>
  <c r="F544" i="42" s="1"/>
  <c r="B540" i="42"/>
  <c r="F540" i="42" s="1"/>
  <c r="B536" i="42"/>
  <c r="F536" i="42" s="1"/>
  <c r="B541" i="42"/>
  <c r="F541" i="42" s="1"/>
  <c r="B539" i="42"/>
  <c r="F539" i="42" s="1"/>
  <c r="B537" i="42"/>
  <c r="F537" i="42" s="1"/>
  <c r="B543" i="42"/>
  <c r="F543" i="42" s="1"/>
  <c r="B559" i="43" l="1"/>
  <c r="A562" i="43" a="1"/>
  <c r="B572" i="42"/>
  <c r="O528" i="43"/>
  <c r="Q523" i="43" s="1" a="1"/>
  <c r="J539" i="42"/>
  <c r="I539" i="42"/>
  <c r="C549" i="42" a="1"/>
  <c r="J543" i="42"/>
  <c r="I543" i="42"/>
  <c r="J536" i="42"/>
  <c r="I536" i="42"/>
  <c r="J542" i="42"/>
  <c r="I542" i="42"/>
  <c r="J544" i="42"/>
  <c r="I544" i="42"/>
  <c r="J541" i="42"/>
  <c r="I541" i="42"/>
  <c r="J538" i="42"/>
  <c r="I538" i="42"/>
  <c r="J537" i="42"/>
  <c r="I537" i="42"/>
  <c r="J540" i="42"/>
  <c r="I540" i="42"/>
  <c r="A567" i="43" l="1"/>
  <c r="F567" i="43" s="1"/>
  <c r="A563" i="43"/>
  <c r="F563" i="43" s="1"/>
  <c r="A568" i="43"/>
  <c r="F568" i="43" s="1"/>
  <c r="A564" i="43"/>
  <c r="F564" i="43" s="1"/>
  <c r="A569" i="43"/>
  <c r="F569" i="43" s="1"/>
  <c r="A562" i="43"/>
  <c r="A570" i="43"/>
  <c r="F570" i="43" s="1"/>
  <c r="A566" i="43"/>
  <c r="F566" i="43" s="1"/>
  <c r="A565" i="43"/>
  <c r="F565" i="43" s="1"/>
  <c r="R531" i="43"/>
  <c r="R529" i="43"/>
  <c r="R527" i="43"/>
  <c r="R525" i="43"/>
  <c r="R523" i="43"/>
  <c r="Q530" i="43"/>
  <c r="Q528" i="43"/>
  <c r="Q526" i="43"/>
  <c r="Q524" i="43"/>
  <c r="Q531" i="43"/>
  <c r="Q527" i="43"/>
  <c r="Q523" i="43"/>
  <c r="R528" i="43"/>
  <c r="R524" i="43"/>
  <c r="Q529" i="43"/>
  <c r="R530" i="43"/>
  <c r="R526" i="43"/>
  <c r="Q525" i="43"/>
  <c r="K538" i="42"/>
  <c r="L538" i="42"/>
  <c r="L536" i="42"/>
  <c r="I545" i="42"/>
  <c r="K536" i="42"/>
  <c r="J545" i="42"/>
  <c r="C554" i="42"/>
  <c r="F554" i="42" s="1"/>
  <c r="C550" i="42"/>
  <c r="F550" i="42" s="1"/>
  <c r="C557" i="42"/>
  <c r="F557" i="42" s="1"/>
  <c r="C553" i="42"/>
  <c r="F553" i="42" s="1"/>
  <c r="C549" i="42"/>
  <c r="F549" i="42" s="1"/>
  <c r="C556" i="42"/>
  <c r="F556" i="42" s="1"/>
  <c r="C552" i="42"/>
  <c r="F552" i="42" s="1"/>
  <c r="C551" i="42"/>
  <c r="F551" i="42" s="1"/>
  <c r="C555" i="42"/>
  <c r="F555" i="42" s="1"/>
  <c r="L541" i="42"/>
  <c r="K541" i="42"/>
  <c r="L542" i="42"/>
  <c r="K542" i="42"/>
  <c r="L539" i="42"/>
  <c r="K539" i="42"/>
  <c r="L544" i="42"/>
  <c r="K544" i="42"/>
  <c r="L540" i="42"/>
  <c r="K540" i="42"/>
  <c r="L537" i="42"/>
  <c r="K537" i="42"/>
  <c r="L543" i="42"/>
  <c r="K543" i="42"/>
  <c r="C536" i="43" l="1" a="1"/>
  <c r="B572" i="43"/>
  <c r="B536" i="43" a="1"/>
  <c r="F562" i="43"/>
  <c r="L545" i="42"/>
  <c r="O536" i="42" s="1"/>
  <c r="K545" i="42"/>
  <c r="O537" i="42" s="1"/>
  <c r="B541" i="43" l="1"/>
  <c r="B537" i="43"/>
  <c r="F537" i="43" s="1"/>
  <c r="B542" i="43"/>
  <c r="F542" i="43" s="1"/>
  <c r="B538" i="43"/>
  <c r="B543" i="43"/>
  <c r="F543" i="43" s="1"/>
  <c r="B544" i="43"/>
  <c r="F544" i="43" s="1"/>
  <c r="B540" i="43"/>
  <c r="F540" i="43" s="1"/>
  <c r="B539" i="43"/>
  <c r="F539" i="43" s="1"/>
  <c r="B536" i="43"/>
  <c r="F536" i="43" s="1"/>
  <c r="C543" i="43"/>
  <c r="C539" i="43"/>
  <c r="C544" i="43"/>
  <c r="C540" i="43"/>
  <c r="C536" i="43"/>
  <c r="C541" i="43"/>
  <c r="C542" i="43"/>
  <c r="C538" i="43"/>
  <c r="C537" i="43"/>
  <c r="O538" i="42"/>
  <c r="N541" i="42" s="1"/>
  <c r="O540" i="42" s="1"/>
  <c r="F538" i="43"/>
  <c r="F541" i="43"/>
  <c r="C549" i="43" l="1" a="1"/>
  <c r="N540" i="42"/>
  <c r="O541" i="42" s="1"/>
  <c r="Q536" i="42" s="1" a="1"/>
  <c r="J539" i="43"/>
  <c r="I539" i="43"/>
  <c r="J544" i="43"/>
  <c r="I544" i="43"/>
  <c r="J537" i="43"/>
  <c r="I537" i="43"/>
  <c r="J538" i="43"/>
  <c r="I538" i="43"/>
  <c r="I536" i="43"/>
  <c r="J536" i="43"/>
  <c r="J541" i="43"/>
  <c r="I541" i="43"/>
  <c r="I543" i="43"/>
  <c r="J543" i="43"/>
  <c r="J540" i="43"/>
  <c r="I540" i="43"/>
  <c r="J542" i="43"/>
  <c r="I542" i="43"/>
  <c r="C555" i="43" l="1"/>
  <c r="F555" i="43" s="1"/>
  <c r="C551" i="43"/>
  <c r="F551" i="43" s="1"/>
  <c r="C556" i="43"/>
  <c r="F556" i="43" s="1"/>
  <c r="C552" i="43"/>
  <c r="F552" i="43" s="1"/>
  <c r="C553" i="43"/>
  <c r="F553" i="43" s="1"/>
  <c r="C549" i="43"/>
  <c r="F549" i="43" s="1"/>
  <c r="C557" i="43"/>
  <c r="F557" i="43" s="1"/>
  <c r="C554" i="43"/>
  <c r="F554" i="43" s="1"/>
  <c r="C550" i="43"/>
  <c r="F550" i="43" s="1"/>
  <c r="J545" i="43"/>
  <c r="K542" i="43"/>
  <c r="L542" i="43"/>
  <c r="L544" i="43"/>
  <c r="K544" i="43"/>
  <c r="L543" i="43"/>
  <c r="K543" i="43"/>
  <c r="K537" i="43"/>
  <c r="L537" i="43"/>
  <c r="L539" i="43"/>
  <c r="K539" i="43"/>
  <c r="K538" i="43"/>
  <c r="L538" i="43"/>
  <c r="L536" i="43"/>
  <c r="I545" i="43"/>
  <c r="K536" i="43"/>
  <c r="K540" i="43"/>
  <c r="L540" i="43"/>
  <c r="L541" i="43"/>
  <c r="K541" i="43"/>
  <c r="R544" i="42"/>
  <c r="R542" i="42"/>
  <c r="R540" i="42"/>
  <c r="R538" i="42"/>
  <c r="R536" i="42"/>
  <c r="Q544" i="42"/>
  <c r="Q542" i="42"/>
  <c r="Q540" i="42"/>
  <c r="Q538" i="42"/>
  <c r="Q536" i="42"/>
  <c r="R543" i="42"/>
  <c r="R541" i="42"/>
  <c r="R539" i="42"/>
  <c r="R537" i="42"/>
  <c r="Q541" i="42"/>
  <c r="Q539" i="42"/>
  <c r="Q537" i="42"/>
  <c r="Q543" i="42"/>
  <c r="K545" i="43" l="1"/>
  <c r="O537" i="43" s="1"/>
  <c r="L545" i="43"/>
  <c r="O536" i="43" s="1"/>
  <c r="B549" i="42" a="1"/>
  <c r="D549" i="42" a="1"/>
  <c r="O538" i="43" l="1"/>
  <c r="D556" i="42"/>
  <c r="G556" i="42" s="1"/>
  <c r="D552" i="42"/>
  <c r="G552" i="42" s="1"/>
  <c r="D555" i="42"/>
  <c r="G555" i="42" s="1"/>
  <c r="D551" i="42"/>
  <c r="G551" i="42" s="1"/>
  <c r="D554" i="42"/>
  <c r="G554" i="42" s="1"/>
  <c r="D550" i="42"/>
  <c r="G550" i="42" s="1"/>
  <c r="D557" i="42"/>
  <c r="G557" i="42" s="1"/>
  <c r="D553" i="42"/>
  <c r="G553" i="42" s="1"/>
  <c r="D549" i="42"/>
  <c r="G549" i="42" s="1"/>
  <c r="B556" i="42"/>
  <c r="B552" i="42"/>
  <c r="B555" i="42"/>
  <c r="B551" i="42"/>
  <c r="B554" i="42"/>
  <c r="B550" i="42"/>
  <c r="B557" i="42"/>
  <c r="B553" i="42"/>
  <c r="B549" i="42"/>
  <c r="N541" i="43" l="1"/>
  <c r="O540" i="43" s="1"/>
  <c r="N540" i="43"/>
  <c r="J551" i="42"/>
  <c r="I551" i="42"/>
  <c r="J555" i="42"/>
  <c r="I555" i="42"/>
  <c r="B562" i="42" a="1"/>
  <c r="I550" i="42"/>
  <c r="J550" i="42"/>
  <c r="J552" i="42"/>
  <c r="I552" i="42"/>
  <c r="I553" i="42"/>
  <c r="J553" i="42"/>
  <c r="J557" i="42"/>
  <c r="I557" i="42"/>
  <c r="J549" i="42"/>
  <c r="I549" i="42"/>
  <c r="I554" i="42"/>
  <c r="J554" i="42"/>
  <c r="I556" i="42"/>
  <c r="J556" i="42"/>
  <c r="O541" i="43" l="1"/>
  <c r="Q536" i="43" s="1" a="1"/>
  <c r="K554" i="42"/>
  <c r="L554" i="42"/>
  <c r="K555" i="42"/>
  <c r="L555" i="42"/>
  <c r="L549" i="42"/>
  <c r="I558" i="42"/>
  <c r="K549" i="42"/>
  <c r="L556" i="42"/>
  <c r="K556" i="42"/>
  <c r="J558" i="42"/>
  <c r="K553" i="42"/>
  <c r="L553" i="42"/>
  <c r="K550" i="42"/>
  <c r="L550" i="42"/>
  <c r="L551" i="42"/>
  <c r="K551" i="42"/>
  <c r="K557" i="42"/>
  <c r="L557" i="42"/>
  <c r="L552" i="42"/>
  <c r="K552" i="42"/>
  <c r="B570" i="42"/>
  <c r="G570" i="42" s="1"/>
  <c r="B566" i="42"/>
  <c r="G566" i="42" s="1"/>
  <c r="B562" i="42"/>
  <c r="G562" i="42" s="1"/>
  <c r="B569" i="42"/>
  <c r="G569" i="42" s="1"/>
  <c r="B565" i="42"/>
  <c r="G565" i="42" s="1"/>
  <c r="B568" i="42"/>
  <c r="G568" i="42" s="1"/>
  <c r="B564" i="42"/>
  <c r="G564" i="42" s="1"/>
  <c r="B567" i="42"/>
  <c r="G567" i="42" s="1"/>
  <c r="B563" i="42"/>
  <c r="G563" i="42" s="1"/>
  <c r="R544" i="43" l="1"/>
  <c r="R542" i="43"/>
  <c r="R540" i="43"/>
  <c r="R538" i="43"/>
  <c r="R536" i="43"/>
  <c r="Q543" i="43"/>
  <c r="Q540" i="43"/>
  <c r="R537" i="43"/>
  <c r="R543" i="43"/>
  <c r="Q541" i="43"/>
  <c r="Q538" i="43"/>
  <c r="R539" i="43"/>
  <c r="R541" i="43"/>
  <c r="Q536" i="43"/>
  <c r="Q539" i="43"/>
  <c r="Q542" i="43"/>
  <c r="Q537" i="43"/>
  <c r="Q544" i="43"/>
  <c r="J569" i="42"/>
  <c r="I569" i="42"/>
  <c r="I564" i="42"/>
  <c r="J564" i="42"/>
  <c r="J562" i="42"/>
  <c r="I562" i="42"/>
  <c r="K558" i="42"/>
  <c r="O550" i="42" s="1"/>
  <c r="I568" i="42"/>
  <c r="J568" i="42"/>
  <c r="I566" i="42"/>
  <c r="J566" i="42"/>
  <c r="I567" i="42"/>
  <c r="J567" i="42"/>
  <c r="J563" i="42"/>
  <c r="I563" i="42"/>
  <c r="J565" i="42"/>
  <c r="I565" i="42"/>
  <c r="J570" i="42"/>
  <c r="I570" i="42"/>
  <c r="L558" i="42"/>
  <c r="O549" i="42" s="1"/>
  <c r="B549" i="43" l="1" a="1"/>
  <c r="D549" i="43" a="1"/>
  <c r="O551" i="42"/>
  <c r="N553" i="42" s="1"/>
  <c r="L567" i="42"/>
  <c r="K567" i="42"/>
  <c r="L563" i="42"/>
  <c r="K563" i="42"/>
  <c r="L564" i="42"/>
  <c r="K564" i="42"/>
  <c r="L566" i="42"/>
  <c r="K566" i="42"/>
  <c r="L562" i="42"/>
  <c r="K562" i="42"/>
  <c r="I571" i="42"/>
  <c r="L569" i="42"/>
  <c r="K569" i="42"/>
  <c r="L568" i="42"/>
  <c r="K568" i="42"/>
  <c r="L570" i="42"/>
  <c r="K570" i="42"/>
  <c r="L565" i="42"/>
  <c r="K565" i="42"/>
  <c r="J571" i="42"/>
  <c r="D557" i="43" l="1"/>
  <c r="G557" i="43" s="1"/>
  <c r="D553" i="43"/>
  <c r="G553" i="43" s="1"/>
  <c r="D549" i="43"/>
  <c r="G549" i="43" s="1"/>
  <c r="D554" i="43"/>
  <c r="G554" i="43" s="1"/>
  <c r="D550" i="43"/>
  <c r="G550" i="43" s="1"/>
  <c r="D551" i="43"/>
  <c r="G551" i="43" s="1"/>
  <c r="D556" i="43"/>
  <c r="G556" i="43" s="1"/>
  <c r="D555" i="43"/>
  <c r="G555" i="43" s="1"/>
  <c r="D552" i="43"/>
  <c r="G552" i="43" s="1"/>
  <c r="B557" i="43"/>
  <c r="B553" i="43"/>
  <c r="B549" i="43"/>
  <c r="B554" i="43"/>
  <c r="B550" i="43"/>
  <c r="B555" i="43"/>
  <c r="B556" i="43"/>
  <c r="B552" i="43"/>
  <c r="B551" i="43"/>
  <c r="N554" i="42"/>
  <c r="O553" i="42" s="1"/>
  <c r="O554" i="42"/>
  <c r="K571" i="42"/>
  <c r="O563" i="42" s="1"/>
  <c r="L571" i="42"/>
  <c r="O562" i="42" s="1"/>
  <c r="B562" i="43" l="1" a="1"/>
  <c r="Q549" i="42" a="1"/>
  <c r="Q556" i="42" s="1"/>
  <c r="O564" i="42"/>
  <c r="N567" i="42" s="1"/>
  <c r="O566" i="42" s="1"/>
  <c r="J554" i="43"/>
  <c r="I554" i="43"/>
  <c r="I550" i="43"/>
  <c r="J550" i="43"/>
  <c r="I552" i="43"/>
  <c r="J552" i="43"/>
  <c r="I555" i="43"/>
  <c r="J555" i="43"/>
  <c r="I553" i="43"/>
  <c r="J553" i="43"/>
  <c r="J557" i="43"/>
  <c r="I557" i="43"/>
  <c r="I551" i="43"/>
  <c r="J551" i="43"/>
  <c r="I549" i="43"/>
  <c r="J549" i="43"/>
  <c r="I556" i="43"/>
  <c r="J556" i="43"/>
  <c r="B569" i="43" l="1"/>
  <c r="G569" i="43" s="1"/>
  <c r="I569" i="43" s="1"/>
  <c r="B565" i="43"/>
  <c r="G565" i="43" s="1"/>
  <c r="J565" i="43" s="1"/>
  <c r="B570" i="43"/>
  <c r="G570" i="43" s="1"/>
  <c r="B566" i="43"/>
  <c r="G566" i="43" s="1"/>
  <c r="I566" i="43" s="1"/>
  <c r="B562" i="43"/>
  <c r="G562" i="43" s="1"/>
  <c r="J562" i="43" s="1"/>
  <c r="B567" i="43"/>
  <c r="G567" i="43" s="1"/>
  <c r="J567" i="43" s="1"/>
  <c r="B563" i="43"/>
  <c r="G563" i="43" s="1"/>
  <c r="I563" i="43" s="1"/>
  <c r="B568" i="43"/>
  <c r="G568" i="43" s="1"/>
  <c r="I568" i="43" s="1"/>
  <c r="B564" i="43"/>
  <c r="G564" i="43" s="1"/>
  <c r="I564" i="43" s="1"/>
  <c r="R550" i="42"/>
  <c r="Q553" i="42"/>
  <c r="R551" i="42"/>
  <c r="Q550" i="42"/>
  <c r="R552" i="42"/>
  <c r="Q555" i="42"/>
  <c r="Q552" i="42"/>
  <c r="R554" i="42"/>
  <c r="Q549" i="42"/>
  <c r="Q557" i="42"/>
  <c r="R555" i="42"/>
  <c r="Q554" i="42"/>
  <c r="R553" i="42"/>
  <c r="R556" i="42"/>
  <c r="Q551" i="42"/>
  <c r="R549" i="42"/>
  <c r="R557" i="42"/>
  <c r="N566" i="42"/>
  <c r="O567" i="42" s="1"/>
  <c r="Q562" i="42" s="1" a="1"/>
  <c r="K550" i="43"/>
  <c r="L550" i="43"/>
  <c r="K554" i="43"/>
  <c r="L554" i="43"/>
  <c r="L556" i="43"/>
  <c r="K556" i="43"/>
  <c r="L551" i="43"/>
  <c r="K551" i="43"/>
  <c r="K553" i="43"/>
  <c r="L553" i="43"/>
  <c r="K552" i="43"/>
  <c r="L552" i="43"/>
  <c r="I558" i="43"/>
  <c r="L549" i="43"/>
  <c r="K549" i="43"/>
  <c r="K555" i="43"/>
  <c r="L555" i="43"/>
  <c r="J558" i="43"/>
  <c r="L557" i="43"/>
  <c r="K557" i="43"/>
  <c r="J570" i="43" l="1"/>
  <c r="I570" i="43"/>
  <c r="J568" i="43"/>
  <c r="L568" i="43" s="1"/>
  <c r="J569" i="43"/>
  <c r="K569" i="43" s="1"/>
  <c r="D562" i="42" a="1"/>
  <c r="D570" i="42" s="1"/>
  <c r="C562" i="42" a="1"/>
  <c r="C564" i="42" s="1"/>
  <c r="I567" i="43"/>
  <c r="K567" i="43" s="1"/>
  <c r="J563" i="43"/>
  <c r="L563" i="43" s="1"/>
  <c r="J566" i="43"/>
  <c r="L566" i="43" s="1"/>
  <c r="J564" i="43"/>
  <c r="K564" i="43" s="1"/>
  <c r="I562" i="43"/>
  <c r="L562" i="43" s="1"/>
  <c r="I565" i="43"/>
  <c r="L565" i="43" s="1"/>
  <c r="L558" i="43"/>
  <c r="O549" i="43" s="1"/>
  <c r="K558" i="43"/>
  <c r="O550" i="43" s="1"/>
  <c r="R569" i="42"/>
  <c r="R567" i="42"/>
  <c r="R565" i="42"/>
  <c r="R563" i="42"/>
  <c r="Q569" i="42"/>
  <c r="Q567" i="42"/>
  <c r="Q565" i="42"/>
  <c r="Q563" i="42"/>
  <c r="R570" i="42"/>
  <c r="R568" i="42"/>
  <c r="R566" i="42"/>
  <c r="R564" i="42"/>
  <c r="R562" i="42"/>
  <c r="Q570" i="42"/>
  <c r="Q562" i="42"/>
  <c r="Q568" i="42"/>
  <c r="Q566" i="42"/>
  <c r="Q564" i="42"/>
  <c r="L570" i="43" l="1"/>
  <c r="K570" i="43"/>
  <c r="L569" i="43"/>
  <c r="K568" i="43"/>
  <c r="L567" i="43"/>
  <c r="D563" i="42"/>
  <c r="D569" i="42"/>
  <c r="C568" i="42"/>
  <c r="C563" i="42"/>
  <c r="D564" i="42"/>
  <c r="D562" i="42"/>
  <c r="D568" i="42"/>
  <c r="D566" i="42"/>
  <c r="D567" i="42"/>
  <c r="D565" i="42"/>
  <c r="C565" i="42"/>
  <c r="C566" i="42"/>
  <c r="C567" i="42"/>
  <c r="C569" i="42"/>
  <c r="C570" i="42"/>
  <c r="C562" i="42"/>
  <c r="K563" i="43"/>
  <c r="J571" i="43"/>
  <c r="I571" i="43"/>
  <c r="K566" i="43"/>
  <c r="L564" i="43"/>
  <c r="K562" i="43"/>
  <c r="K565" i="43"/>
  <c r="O551" i="43"/>
  <c r="N554" i="43" s="1"/>
  <c r="O553" i="43" s="1"/>
  <c r="A575" i="42" a="1"/>
  <c r="B575" i="42" a="1"/>
  <c r="L571" i="43" l="1"/>
  <c r="D575" i="42" a="1"/>
  <c r="D582" i="42" s="1"/>
  <c r="C575" i="42" a="1"/>
  <c r="C581" i="42" s="1"/>
  <c r="G581" i="42" s="1"/>
  <c r="K571" i="43"/>
  <c r="O563" i="43" s="1"/>
  <c r="O562" i="43"/>
  <c r="N553" i="43"/>
  <c r="O554" i="43" s="1"/>
  <c r="Q549" i="43" s="1" a="1"/>
  <c r="B580" i="42"/>
  <c r="B576" i="42"/>
  <c r="B583" i="42"/>
  <c r="B579" i="42"/>
  <c r="B575" i="42"/>
  <c r="B582" i="42"/>
  <c r="B578" i="42"/>
  <c r="B581" i="42"/>
  <c r="B577" i="42"/>
  <c r="A582" i="42"/>
  <c r="F582" i="42" s="1"/>
  <c r="A578" i="42"/>
  <c r="F578" i="42" s="1"/>
  <c r="A581" i="42"/>
  <c r="F581" i="42" s="1"/>
  <c r="A577" i="42"/>
  <c r="F577" i="42" s="1"/>
  <c r="A580" i="42"/>
  <c r="F580" i="42" s="1"/>
  <c r="A576" i="42"/>
  <c r="F576" i="42" s="1"/>
  <c r="A583" i="42"/>
  <c r="F583" i="42" s="1"/>
  <c r="A579" i="42"/>
  <c r="F579" i="42" s="1"/>
  <c r="A575" i="42"/>
  <c r="O564" i="43" l="1"/>
  <c r="N567" i="43" s="1"/>
  <c r="O566" i="43" s="1"/>
  <c r="D577" i="42"/>
  <c r="D580" i="42"/>
  <c r="D581" i="42"/>
  <c r="D575" i="42"/>
  <c r="D579" i="42"/>
  <c r="D583" i="42"/>
  <c r="D578" i="42"/>
  <c r="D576" i="42"/>
  <c r="C577" i="42"/>
  <c r="G577" i="42" s="1"/>
  <c r="I577" i="42" s="1"/>
  <c r="C583" i="42"/>
  <c r="G583" i="42" s="1"/>
  <c r="I583" i="42" s="1"/>
  <c r="C575" i="42"/>
  <c r="G575" i="42" s="1"/>
  <c r="C579" i="42"/>
  <c r="G579" i="42" s="1"/>
  <c r="J579" i="42" s="1"/>
  <c r="C576" i="42"/>
  <c r="G576" i="42" s="1"/>
  <c r="I576" i="42" s="1"/>
  <c r="C580" i="42"/>
  <c r="G580" i="42" s="1"/>
  <c r="I580" i="42" s="1"/>
  <c r="C578" i="42"/>
  <c r="G578" i="42" s="1"/>
  <c r="I578" i="42" s="1"/>
  <c r="C582" i="42"/>
  <c r="G582" i="42" s="1"/>
  <c r="I582" i="42" s="1"/>
  <c r="Q556" i="43"/>
  <c r="Q554" i="43"/>
  <c r="Q552" i="43"/>
  <c r="Q550" i="43"/>
  <c r="R555" i="43"/>
  <c r="Q553" i="43"/>
  <c r="R550" i="43"/>
  <c r="R556" i="43"/>
  <c r="R553" i="43"/>
  <c r="Q551" i="43"/>
  <c r="Q555" i="43"/>
  <c r="R549" i="43"/>
  <c r="Q557" i="43"/>
  <c r="R551" i="43"/>
  <c r="R557" i="43"/>
  <c r="Q549" i="43"/>
  <c r="R554" i="43"/>
  <c r="R552" i="43"/>
  <c r="B585" i="42"/>
  <c r="F575" i="42"/>
  <c r="I581" i="42"/>
  <c r="J581" i="42"/>
  <c r="B588" i="42" a="1"/>
  <c r="C562" i="43" l="1" a="1"/>
  <c r="D562" i="43" a="1"/>
  <c r="N566" i="43"/>
  <c r="O567" i="43" s="1"/>
  <c r="Q562" i="43" s="1" a="1"/>
  <c r="R568" i="43" s="1"/>
  <c r="D588" i="42" a="1"/>
  <c r="D594" i="42" s="1"/>
  <c r="G594" i="42" s="1"/>
  <c r="J577" i="42"/>
  <c r="K577" i="42" s="1"/>
  <c r="J582" i="42"/>
  <c r="L582" i="42" s="1"/>
  <c r="I579" i="42"/>
  <c r="K579" i="42" s="1"/>
  <c r="J578" i="42"/>
  <c r="K578" i="42" s="1"/>
  <c r="J576" i="42"/>
  <c r="K576" i="42" s="1"/>
  <c r="J580" i="42"/>
  <c r="K580" i="42" s="1"/>
  <c r="J583" i="42"/>
  <c r="L583" i="42" s="1"/>
  <c r="B594" i="42"/>
  <c r="B590" i="42"/>
  <c r="B593" i="42"/>
  <c r="B589" i="42"/>
  <c r="B596" i="42"/>
  <c r="B592" i="42"/>
  <c r="B588" i="42"/>
  <c r="B595" i="42"/>
  <c r="B591" i="42"/>
  <c r="L577" i="42"/>
  <c r="J575" i="42"/>
  <c r="I575" i="42"/>
  <c r="L581" i="42"/>
  <c r="K581" i="42"/>
  <c r="D588" i="42" l="1"/>
  <c r="G588" i="42" s="1"/>
  <c r="Q568" i="43"/>
  <c r="R565" i="43"/>
  <c r="Q564" i="43"/>
  <c r="R564" i="43"/>
  <c r="D569" i="43"/>
  <c r="D565" i="43"/>
  <c r="D570" i="43"/>
  <c r="D566" i="43"/>
  <c r="D562" i="43"/>
  <c r="D563" i="43"/>
  <c r="D564" i="43"/>
  <c r="D568" i="43"/>
  <c r="D567" i="43"/>
  <c r="Q563" i="43"/>
  <c r="R567" i="43"/>
  <c r="Q569" i="43"/>
  <c r="R562" i="43"/>
  <c r="R570" i="43"/>
  <c r="Q565" i="43"/>
  <c r="R563" i="43"/>
  <c r="Q567" i="43"/>
  <c r="R566" i="43"/>
  <c r="Q570" i="43"/>
  <c r="Q562" i="43"/>
  <c r="Q566" i="43"/>
  <c r="R569" i="43"/>
  <c r="C567" i="43"/>
  <c r="C563" i="43"/>
  <c r="C568" i="43"/>
  <c r="C564" i="43"/>
  <c r="C565" i="43"/>
  <c r="C562" i="43"/>
  <c r="C570" i="43"/>
  <c r="C569" i="43"/>
  <c r="C566" i="43"/>
  <c r="D589" i="42"/>
  <c r="G589" i="42" s="1"/>
  <c r="D593" i="42"/>
  <c r="G593" i="42" s="1"/>
  <c r="D595" i="42"/>
  <c r="G595" i="42" s="1"/>
  <c r="D592" i="42"/>
  <c r="G592" i="42" s="1"/>
  <c r="D590" i="42"/>
  <c r="G590" i="42" s="1"/>
  <c r="D591" i="42"/>
  <c r="G591" i="42" s="1"/>
  <c r="D596" i="42"/>
  <c r="G596" i="42" s="1"/>
  <c r="K582" i="42"/>
  <c r="L576" i="42"/>
  <c r="L579" i="42"/>
  <c r="L578" i="42"/>
  <c r="L580" i="42"/>
  <c r="K583" i="42"/>
  <c r="J584" i="42"/>
  <c r="B601" i="42" a="1"/>
  <c r="I584" i="42"/>
  <c r="K575" i="42"/>
  <c r="L575" i="42"/>
  <c r="B575" i="43" l="1" a="1"/>
  <c r="B581" i="43" s="1"/>
  <c r="C575" i="43" a="1"/>
  <c r="A575" i="43" a="1"/>
  <c r="D575" i="43" a="1"/>
  <c r="K584" i="42"/>
  <c r="O576" i="42" s="1"/>
  <c r="L584" i="42"/>
  <c r="O575" i="42" s="1"/>
  <c r="B608" i="42"/>
  <c r="F608" i="42" s="1"/>
  <c r="B604" i="42"/>
  <c r="F604" i="42" s="1"/>
  <c r="B607" i="42"/>
  <c r="F607" i="42" s="1"/>
  <c r="B603" i="42"/>
  <c r="F603" i="42" s="1"/>
  <c r="B606" i="42"/>
  <c r="F606" i="42" s="1"/>
  <c r="B602" i="42"/>
  <c r="F602" i="42" s="1"/>
  <c r="B609" i="42"/>
  <c r="F609" i="42" s="1"/>
  <c r="B605" i="42"/>
  <c r="F605" i="42" s="1"/>
  <c r="B601" i="42"/>
  <c r="F601" i="42" s="1"/>
  <c r="B575" i="43" l="1"/>
  <c r="B576" i="43"/>
  <c r="B578" i="43"/>
  <c r="B583" i="43"/>
  <c r="B582" i="43"/>
  <c r="B577" i="43"/>
  <c r="B580" i="43"/>
  <c r="B579" i="43"/>
  <c r="A583" i="43"/>
  <c r="F583" i="43" s="1"/>
  <c r="A579" i="43"/>
  <c r="F579" i="43" s="1"/>
  <c r="A575" i="43"/>
  <c r="A580" i="43"/>
  <c r="F580" i="43" s="1"/>
  <c r="A576" i="43"/>
  <c r="F576" i="43" s="1"/>
  <c r="A581" i="43"/>
  <c r="F581" i="43" s="1"/>
  <c r="A577" i="43"/>
  <c r="F577" i="43" s="1"/>
  <c r="A582" i="43"/>
  <c r="F582" i="43" s="1"/>
  <c r="A578" i="43"/>
  <c r="F578" i="43" s="1"/>
  <c r="D581" i="43"/>
  <c r="D577" i="43"/>
  <c r="D582" i="43"/>
  <c r="D578" i="43"/>
  <c r="D583" i="43"/>
  <c r="D575" i="43"/>
  <c r="D579" i="43"/>
  <c r="D576" i="43"/>
  <c r="D580" i="43"/>
  <c r="C583" i="43"/>
  <c r="G583" i="43" s="1"/>
  <c r="C579" i="43"/>
  <c r="C575" i="43"/>
  <c r="C580" i="43"/>
  <c r="G580" i="43" s="1"/>
  <c r="C576" i="43"/>
  <c r="G576" i="43" s="1"/>
  <c r="C577" i="43"/>
  <c r="G577" i="43" s="1"/>
  <c r="C578" i="43"/>
  <c r="G578" i="43" s="1"/>
  <c r="C582" i="43"/>
  <c r="G582" i="43" s="1"/>
  <c r="C581" i="43"/>
  <c r="G581" i="43" s="1"/>
  <c r="G579" i="43"/>
  <c r="G575" i="43"/>
  <c r="O577" i="42"/>
  <c r="B588" i="43" l="1" a="1"/>
  <c r="B593" i="43" s="1"/>
  <c r="I579" i="43"/>
  <c r="I576" i="43"/>
  <c r="J583" i="43"/>
  <c r="I578" i="43"/>
  <c r="J582" i="43"/>
  <c r="D588" i="43" a="1"/>
  <c r="D594" i="43" s="1"/>
  <c r="J580" i="43"/>
  <c r="B585" i="43"/>
  <c r="I577" i="43"/>
  <c r="F575" i="43"/>
  <c r="I575" i="43" s="1"/>
  <c r="J581" i="43"/>
  <c r="I580" i="43"/>
  <c r="J578" i="43"/>
  <c r="I581" i="43"/>
  <c r="J579" i="43"/>
  <c r="I583" i="43"/>
  <c r="J577" i="43"/>
  <c r="J576" i="43"/>
  <c r="I582" i="43"/>
  <c r="N580" i="42"/>
  <c r="O579" i="42" s="1"/>
  <c r="N579" i="42"/>
  <c r="B590" i="43" l="1"/>
  <c r="K576" i="43"/>
  <c r="K579" i="43"/>
  <c r="B596" i="43"/>
  <c r="B588" i="43"/>
  <c r="B594" i="43"/>
  <c r="B592" i="43"/>
  <c r="B589" i="43"/>
  <c r="B595" i="43"/>
  <c r="B591" i="43"/>
  <c r="K581" i="43"/>
  <c r="D590" i="43"/>
  <c r="G590" i="43" s="1"/>
  <c r="L580" i="43"/>
  <c r="L578" i="43"/>
  <c r="K583" i="43"/>
  <c r="D596" i="43"/>
  <c r="G596" i="43" s="1"/>
  <c r="D592" i="43"/>
  <c r="G592" i="43" s="1"/>
  <c r="D589" i="43"/>
  <c r="G589" i="43" s="1"/>
  <c r="K577" i="43"/>
  <c r="D588" i="43"/>
  <c r="G588" i="43" s="1"/>
  <c r="D595" i="43"/>
  <c r="G595" i="43" s="1"/>
  <c r="D593" i="43"/>
  <c r="G593" i="43" s="1"/>
  <c r="D591" i="43"/>
  <c r="G591" i="43" s="1"/>
  <c r="J575" i="43"/>
  <c r="J584" i="43" s="1"/>
  <c r="L583" i="43"/>
  <c r="L581" i="43"/>
  <c r="L579" i="43"/>
  <c r="K580" i="43"/>
  <c r="L577" i="43"/>
  <c r="K578" i="43"/>
  <c r="L582" i="43"/>
  <c r="K582" i="43"/>
  <c r="L576" i="43"/>
  <c r="G594" i="43"/>
  <c r="I584" i="43"/>
  <c r="O580" i="42"/>
  <c r="Q575" i="42" s="1" a="1"/>
  <c r="B601" i="43" l="1" a="1"/>
  <c r="B606" i="43" s="1"/>
  <c r="F606" i="43" s="1"/>
  <c r="K575" i="43"/>
  <c r="K584" i="43" s="1"/>
  <c r="O576" i="43" s="1"/>
  <c r="L575" i="43"/>
  <c r="L584" i="43" s="1"/>
  <c r="O575" i="43" s="1"/>
  <c r="Q583" i="42"/>
  <c r="Q581" i="42"/>
  <c r="Q579" i="42"/>
  <c r="Q577" i="42"/>
  <c r="Q575" i="42"/>
  <c r="R582" i="42"/>
  <c r="R580" i="42"/>
  <c r="R578" i="42"/>
  <c r="R576" i="42"/>
  <c r="Q582" i="42"/>
  <c r="Q580" i="42"/>
  <c r="Q578" i="42"/>
  <c r="Q576" i="42"/>
  <c r="R579" i="42"/>
  <c r="R577" i="42"/>
  <c r="R583" i="42"/>
  <c r="R575" i="42"/>
  <c r="R581" i="42"/>
  <c r="B603" i="43" l="1"/>
  <c r="F603" i="43" s="1"/>
  <c r="B604" i="43"/>
  <c r="F604" i="43" s="1"/>
  <c r="B601" i="43"/>
  <c r="F601" i="43" s="1"/>
  <c r="B609" i="43"/>
  <c r="F609" i="43" s="1"/>
  <c r="B602" i="43"/>
  <c r="F602" i="43" s="1"/>
  <c r="B605" i="43"/>
  <c r="F605" i="43" s="1"/>
  <c r="B608" i="43"/>
  <c r="F608" i="43" s="1"/>
  <c r="B607" i="43"/>
  <c r="F607" i="43" s="1"/>
  <c r="O577" i="43"/>
  <c r="N580" i="43" s="1"/>
  <c r="O579" i="43" s="1"/>
  <c r="C588" i="42" a="1"/>
  <c r="A588" i="42" a="1"/>
  <c r="N579" i="43" l="1"/>
  <c r="O580" i="43" s="1"/>
  <c r="Q575" i="43" s="1" a="1"/>
  <c r="C596" i="42"/>
  <c r="C592" i="42"/>
  <c r="C588" i="42"/>
  <c r="C595" i="42"/>
  <c r="C591" i="42"/>
  <c r="C594" i="42"/>
  <c r="C590" i="42"/>
  <c r="C589" i="42"/>
  <c r="C593" i="42"/>
  <c r="A596" i="42"/>
  <c r="F596" i="42" s="1"/>
  <c r="A592" i="42"/>
  <c r="F592" i="42" s="1"/>
  <c r="A588" i="42"/>
  <c r="A595" i="42"/>
  <c r="F595" i="42" s="1"/>
  <c r="A591" i="42"/>
  <c r="F591" i="42" s="1"/>
  <c r="A594" i="42"/>
  <c r="F594" i="42" s="1"/>
  <c r="A590" i="42"/>
  <c r="F590" i="42" s="1"/>
  <c r="A593" i="42"/>
  <c r="F593" i="42" s="1"/>
  <c r="A589" i="42"/>
  <c r="F589" i="42" s="1"/>
  <c r="Q582" i="43" l="1"/>
  <c r="Q580" i="43"/>
  <c r="Q578" i="43"/>
  <c r="Q576" i="43"/>
  <c r="R582" i="43"/>
  <c r="R579" i="43"/>
  <c r="Q577" i="43"/>
  <c r="R581" i="43"/>
  <c r="Q579" i="43"/>
  <c r="R576" i="43"/>
  <c r="Q581" i="43"/>
  <c r="R575" i="43"/>
  <c r="Q583" i="43"/>
  <c r="R577" i="43"/>
  <c r="R583" i="43"/>
  <c r="Q575" i="43"/>
  <c r="R580" i="43"/>
  <c r="R578" i="43"/>
  <c r="J590" i="42"/>
  <c r="I590" i="42"/>
  <c r="B598" i="42"/>
  <c r="F588" i="42"/>
  <c r="J594" i="42"/>
  <c r="I594" i="42"/>
  <c r="J592" i="42"/>
  <c r="I592" i="42"/>
  <c r="C601" i="42" a="1"/>
  <c r="J589" i="42"/>
  <c r="I589" i="42"/>
  <c r="J591" i="42"/>
  <c r="I591" i="42"/>
  <c r="J596" i="42"/>
  <c r="I596" i="42"/>
  <c r="J593" i="42"/>
  <c r="I593" i="42"/>
  <c r="J595" i="42"/>
  <c r="I595" i="42"/>
  <c r="A588" i="43" l="1" a="1"/>
  <c r="A596" i="43" s="1"/>
  <c r="C588" i="43" a="1"/>
  <c r="C596" i="43" s="1"/>
  <c r="L592" i="42"/>
  <c r="K592" i="42"/>
  <c r="J588" i="42"/>
  <c r="J597" i="42" s="1"/>
  <c r="I588" i="42"/>
  <c r="L595" i="42"/>
  <c r="K595" i="42"/>
  <c r="L596" i="42"/>
  <c r="K596" i="42"/>
  <c r="L589" i="42"/>
  <c r="K589" i="42"/>
  <c r="L594" i="42"/>
  <c r="K594" i="42"/>
  <c r="K590" i="42"/>
  <c r="L590" i="42"/>
  <c r="L593" i="42"/>
  <c r="K593" i="42"/>
  <c r="L591" i="42"/>
  <c r="K591" i="42"/>
  <c r="C606" i="42"/>
  <c r="G606" i="42" s="1"/>
  <c r="C602" i="42"/>
  <c r="G602" i="42" s="1"/>
  <c r="C609" i="42"/>
  <c r="G609" i="42" s="1"/>
  <c r="C605" i="42"/>
  <c r="G605" i="42" s="1"/>
  <c r="C601" i="42"/>
  <c r="G601" i="42" s="1"/>
  <c r="C608" i="42"/>
  <c r="G608" i="42" s="1"/>
  <c r="C604" i="42"/>
  <c r="G604" i="42" s="1"/>
  <c r="C607" i="42"/>
  <c r="G607" i="42" s="1"/>
  <c r="C603" i="42"/>
  <c r="G603" i="42" s="1"/>
  <c r="A592" i="43" l="1"/>
  <c r="C592" i="43"/>
  <c r="A594" i="43"/>
  <c r="F594" i="43" s="1"/>
  <c r="J594" i="43" s="1"/>
  <c r="A595" i="43"/>
  <c r="F595" i="43" s="1"/>
  <c r="I595" i="43" s="1"/>
  <c r="A589" i="43"/>
  <c r="F589" i="43" s="1"/>
  <c r="J589" i="43" s="1"/>
  <c r="A588" i="43"/>
  <c r="F588" i="43" s="1"/>
  <c r="A593" i="43"/>
  <c r="F593" i="43" s="1"/>
  <c r="J593" i="43" s="1"/>
  <c r="C590" i="43"/>
  <c r="A590" i="43"/>
  <c r="F590" i="43" s="1"/>
  <c r="J590" i="43" s="1"/>
  <c r="A591" i="43"/>
  <c r="F591" i="43" s="1"/>
  <c r="I591" i="43" s="1"/>
  <c r="C589" i="43"/>
  <c r="C591" i="43"/>
  <c r="C594" i="43"/>
  <c r="C588" i="43"/>
  <c r="C595" i="43"/>
  <c r="C593" i="43"/>
  <c r="F592" i="43"/>
  <c r="I592" i="43" s="1"/>
  <c r="F596" i="43"/>
  <c r="I596" i="43" s="1"/>
  <c r="I601" i="42"/>
  <c r="J601" i="42"/>
  <c r="J607" i="42"/>
  <c r="I607" i="42"/>
  <c r="I605" i="42"/>
  <c r="J605" i="42"/>
  <c r="J603" i="42"/>
  <c r="I603" i="42"/>
  <c r="I606" i="42"/>
  <c r="J606" i="42"/>
  <c r="I604" i="42"/>
  <c r="J604" i="42"/>
  <c r="I609" i="42"/>
  <c r="J609" i="42"/>
  <c r="J608" i="42"/>
  <c r="I608" i="42"/>
  <c r="J602" i="42"/>
  <c r="I602" i="42"/>
  <c r="L588" i="42"/>
  <c r="L597" i="42" s="1"/>
  <c r="I597" i="42"/>
  <c r="K588" i="42"/>
  <c r="K597" i="42" s="1"/>
  <c r="J595" i="43" l="1"/>
  <c r="L595" i="43" s="1"/>
  <c r="C601" i="43" a="1"/>
  <c r="C607" i="43" s="1"/>
  <c r="J591" i="43"/>
  <c r="L591" i="43" s="1"/>
  <c r="B598" i="43"/>
  <c r="J592" i="43"/>
  <c r="K592" i="43" s="1"/>
  <c r="I590" i="43"/>
  <c r="L590" i="43" s="1"/>
  <c r="I593" i="43"/>
  <c r="L593" i="43" s="1"/>
  <c r="J596" i="43"/>
  <c r="L596" i="43" s="1"/>
  <c r="I589" i="43"/>
  <c r="K589" i="43" s="1"/>
  <c r="I594" i="43"/>
  <c r="L594" i="43" s="1"/>
  <c r="K595" i="43"/>
  <c r="J588" i="43"/>
  <c r="I588" i="43"/>
  <c r="L608" i="42"/>
  <c r="K608" i="42"/>
  <c r="L603" i="42"/>
  <c r="K603" i="42"/>
  <c r="K607" i="42"/>
  <c r="L607" i="42"/>
  <c r="O588" i="42"/>
  <c r="L604" i="42"/>
  <c r="K604" i="42"/>
  <c r="K602" i="42"/>
  <c r="L602" i="42"/>
  <c r="J610" i="42"/>
  <c r="O589" i="42"/>
  <c r="K609" i="42"/>
  <c r="L609" i="42"/>
  <c r="K606" i="42"/>
  <c r="L606" i="42"/>
  <c r="K605" i="42"/>
  <c r="L605" i="42"/>
  <c r="L601" i="42"/>
  <c r="I610" i="42"/>
  <c r="K601" i="42"/>
  <c r="C605" i="43" l="1"/>
  <c r="C601" i="43"/>
  <c r="G601" i="43" s="1"/>
  <c r="C608" i="43"/>
  <c r="G608" i="43" s="1"/>
  <c r="C602" i="43"/>
  <c r="G602" i="43" s="1"/>
  <c r="C604" i="43"/>
  <c r="G604" i="43" s="1"/>
  <c r="C606" i="43"/>
  <c r="G606" i="43" s="1"/>
  <c r="C603" i="43"/>
  <c r="G603" i="43" s="1"/>
  <c r="K591" i="43"/>
  <c r="C609" i="43"/>
  <c r="G609" i="43" s="1"/>
  <c r="L592" i="43"/>
  <c r="K590" i="43"/>
  <c r="J597" i="43"/>
  <c r="K596" i="43"/>
  <c r="L589" i="43"/>
  <c r="K593" i="43"/>
  <c r="K594" i="43"/>
  <c r="K610" i="42"/>
  <c r="I597" i="43"/>
  <c r="L588" i="43"/>
  <c r="K588" i="43"/>
  <c r="G605" i="43"/>
  <c r="G607" i="43"/>
  <c r="L610" i="42"/>
  <c r="O590" i="42"/>
  <c r="L597" i="43" l="1"/>
  <c r="O588" i="43" s="1"/>
  <c r="K597" i="43"/>
  <c r="O589" i="43" s="1"/>
  <c r="I602" i="43"/>
  <c r="J602" i="43"/>
  <c r="I606" i="43"/>
  <c r="J606" i="43"/>
  <c r="J607" i="43"/>
  <c r="I607" i="43"/>
  <c r="J605" i="43"/>
  <c r="I605" i="43"/>
  <c r="J608" i="43"/>
  <c r="I608" i="43"/>
  <c r="J603" i="43"/>
  <c r="I603" i="43"/>
  <c r="I601" i="43"/>
  <c r="J601" i="43"/>
  <c r="J609" i="43"/>
  <c r="I609" i="43"/>
  <c r="J604" i="43"/>
  <c r="I604" i="43"/>
  <c r="N593" i="42"/>
  <c r="O592" i="42" s="1"/>
  <c r="N592" i="42"/>
  <c r="O590" i="43" l="1"/>
  <c r="N592" i="43" s="1"/>
  <c r="L606" i="43"/>
  <c r="K606" i="43"/>
  <c r="J610" i="43"/>
  <c r="K608" i="43"/>
  <c r="L608" i="43"/>
  <c r="K607" i="43"/>
  <c r="L607" i="43"/>
  <c r="L603" i="43"/>
  <c r="K603" i="43"/>
  <c r="K605" i="43"/>
  <c r="L605" i="43"/>
  <c r="K604" i="43"/>
  <c r="L604" i="43"/>
  <c r="K609" i="43"/>
  <c r="L609" i="43"/>
  <c r="I610" i="43"/>
  <c r="K601" i="43"/>
  <c r="L601" i="43"/>
  <c r="L602" i="43"/>
  <c r="K602" i="43"/>
  <c r="O593" i="42"/>
  <c r="Q588" i="42" s="1" a="1"/>
  <c r="N593" i="43" l="1"/>
  <c r="O592" i="43" s="1"/>
  <c r="K610" i="43"/>
  <c r="L610" i="43"/>
  <c r="O593" i="43"/>
  <c r="R596" i="42"/>
  <c r="R594" i="42"/>
  <c r="R592" i="42"/>
  <c r="R590" i="42"/>
  <c r="R588" i="42"/>
  <c r="Q596" i="42"/>
  <c r="Q594" i="42"/>
  <c r="Q592" i="42"/>
  <c r="Q590" i="42"/>
  <c r="Q588" i="42"/>
  <c r="R595" i="42"/>
  <c r="R593" i="42"/>
  <c r="R591" i="42"/>
  <c r="R589" i="42"/>
  <c r="Q591" i="42"/>
  <c r="Q589" i="42"/>
  <c r="Q595" i="42"/>
  <c r="Q593" i="42"/>
  <c r="Q588" i="43" l="1" a="1"/>
  <c r="R595" i="43" s="1"/>
  <c r="A601" i="42" a="1"/>
  <c r="D601" i="42" a="1"/>
  <c r="Q588" i="43" l="1"/>
  <c r="R594" i="43"/>
  <c r="Q591" i="43"/>
  <c r="Q590" i="43"/>
  <c r="Q594" i="43"/>
  <c r="R596" i="43"/>
  <c r="R589" i="43"/>
  <c r="R590" i="43"/>
  <c r="Q589" i="43"/>
  <c r="R591" i="43"/>
  <c r="Q596" i="43"/>
  <c r="R592" i="43"/>
  <c r="R593" i="43"/>
  <c r="R588" i="43"/>
  <c r="Q593" i="43"/>
  <c r="Q592" i="43"/>
  <c r="Q595" i="43"/>
  <c r="D608" i="42"/>
  <c r="D604" i="42"/>
  <c r="D607" i="42"/>
  <c r="D603" i="42"/>
  <c r="D606" i="42"/>
  <c r="D602" i="42"/>
  <c r="D605" i="42"/>
  <c r="D601" i="42"/>
  <c r="D609" i="42"/>
  <c r="A606" i="42"/>
  <c r="A602" i="42"/>
  <c r="A609" i="42"/>
  <c r="A605" i="42"/>
  <c r="A601" i="42"/>
  <c r="A608" i="42"/>
  <c r="A604" i="42"/>
  <c r="A603" i="42"/>
  <c r="A607" i="42"/>
  <c r="A601" i="43" l="1" a="1"/>
  <c r="D601" i="43" a="1"/>
  <c r="D614" i="42" a="1"/>
  <c r="D614" i="42" s="1"/>
  <c r="G614" i="42" s="1"/>
  <c r="B611" i="42"/>
  <c r="A614" i="42" a="1"/>
  <c r="A607" i="43" l="1"/>
  <c r="A603" i="43"/>
  <c r="A608" i="43"/>
  <c r="A604" i="43"/>
  <c r="A605" i="43"/>
  <c r="A606" i="43"/>
  <c r="A602" i="43"/>
  <c r="A601" i="43"/>
  <c r="A609" i="43"/>
  <c r="D609" i="43"/>
  <c r="D605" i="43"/>
  <c r="D601" i="43"/>
  <c r="D606" i="43"/>
  <c r="D602" i="43"/>
  <c r="D607" i="43"/>
  <c r="D608" i="43"/>
  <c r="D604" i="43"/>
  <c r="D603" i="43"/>
  <c r="D620" i="42"/>
  <c r="G620" i="42" s="1"/>
  <c r="D618" i="42"/>
  <c r="G618" i="42" s="1"/>
  <c r="D615" i="42"/>
  <c r="G615" i="42" s="1"/>
  <c r="D617" i="42"/>
  <c r="G617" i="42" s="1"/>
  <c r="D622" i="42"/>
  <c r="G622" i="42" s="1"/>
  <c r="D619" i="42"/>
  <c r="G619" i="42" s="1"/>
  <c r="D621" i="42"/>
  <c r="G621" i="42" s="1"/>
  <c r="D616" i="42"/>
  <c r="G616" i="42" s="1"/>
  <c r="A620" i="42"/>
  <c r="A616" i="42"/>
  <c r="A619" i="42"/>
  <c r="A615" i="42"/>
  <c r="A622" i="42"/>
  <c r="A618" i="42"/>
  <c r="A614" i="42"/>
  <c r="A621" i="42"/>
  <c r="A617" i="42"/>
  <c r="O601" i="42"/>
  <c r="O602" i="42"/>
  <c r="D614" i="43" l="1" a="1"/>
  <c r="D620" i="43" s="1"/>
  <c r="G620" i="43" s="1"/>
  <c r="B611" i="43"/>
  <c r="O602" i="43" s="1"/>
  <c r="A614" i="43" a="1"/>
  <c r="O603" i="42"/>
  <c r="N606" i="42" s="1"/>
  <c r="O605" i="42" s="1"/>
  <c r="B624" i="42"/>
  <c r="A627" i="42" a="1"/>
  <c r="O601" i="43" l="1"/>
  <c r="O603" i="43" s="1"/>
  <c r="D614" i="43"/>
  <c r="G614" i="43" s="1"/>
  <c r="D615" i="43"/>
  <c r="G615" i="43" s="1"/>
  <c r="D618" i="43"/>
  <c r="G618" i="43" s="1"/>
  <c r="D616" i="43"/>
  <c r="G616" i="43" s="1"/>
  <c r="D622" i="43"/>
  <c r="G622" i="43" s="1"/>
  <c r="D621" i="43"/>
  <c r="G621" i="43" s="1"/>
  <c r="D619" i="43"/>
  <c r="G619" i="43" s="1"/>
  <c r="D617" i="43"/>
  <c r="G617" i="43" s="1"/>
  <c r="A619" i="43"/>
  <c r="A615" i="43"/>
  <c r="A620" i="43"/>
  <c r="A616" i="43"/>
  <c r="A617" i="43"/>
  <c r="A621" i="43"/>
  <c r="A618" i="43"/>
  <c r="A614" i="43"/>
  <c r="A622" i="43"/>
  <c r="N605" i="42"/>
  <c r="O606" i="42" s="1"/>
  <c r="A634" i="42"/>
  <c r="A630" i="42"/>
  <c r="A633" i="42"/>
  <c r="A629" i="42"/>
  <c r="A632" i="42"/>
  <c r="A628" i="42"/>
  <c r="A631" i="42"/>
  <c r="A627" i="42"/>
  <c r="A635" i="42"/>
  <c r="B624" i="43" l="1"/>
  <c r="A627" i="43" a="1"/>
  <c r="Q601" i="42" a="1"/>
  <c r="Q606" i="42" s="1"/>
  <c r="N606" i="43"/>
  <c r="O605" i="43" s="1"/>
  <c r="N605" i="43"/>
  <c r="A640" i="42" a="1"/>
  <c r="B637" i="42"/>
  <c r="A633" i="43" l="1"/>
  <c r="A629" i="43"/>
  <c r="A632" i="43"/>
  <c r="A627" i="43"/>
  <c r="A634" i="43"/>
  <c r="A628" i="43"/>
  <c r="A630" i="43"/>
  <c r="A635" i="43"/>
  <c r="A631" i="43"/>
  <c r="R606" i="42"/>
  <c r="Q603" i="42"/>
  <c r="R601" i="42"/>
  <c r="R609" i="42"/>
  <c r="Q608" i="42"/>
  <c r="R608" i="42"/>
  <c r="Q605" i="42"/>
  <c r="R603" i="42"/>
  <c r="Q602" i="42"/>
  <c r="R602" i="42"/>
  <c r="Q607" i="42"/>
  <c r="R605" i="42"/>
  <c r="Q604" i="42"/>
  <c r="R604" i="42"/>
  <c r="Q601" i="42"/>
  <c r="Q609" i="42"/>
  <c r="R607" i="42"/>
  <c r="O606" i="43"/>
  <c r="Q601" i="43" s="1" a="1"/>
  <c r="A646" i="42"/>
  <c r="F646" i="42" s="1"/>
  <c r="A642" i="42"/>
  <c r="F642" i="42" s="1"/>
  <c r="A644" i="42"/>
  <c r="F644" i="42" s="1"/>
  <c r="A648" i="42"/>
  <c r="F648" i="42" s="1"/>
  <c r="A643" i="42"/>
  <c r="F643" i="42" s="1"/>
  <c r="A647" i="42"/>
  <c r="F647" i="42" s="1"/>
  <c r="A641" i="42"/>
  <c r="F641" i="42" s="1"/>
  <c r="A640" i="42"/>
  <c r="A645" i="42"/>
  <c r="F645" i="42" s="1"/>
  <c r="B637" i="43" l="1"/>
  <c r="A640" i="43" a="1"/>
  <c r="B614" i="42" a="1"/>
  <c r="B621" i="42" s="1"/>
  <c r="F621" i="42" s="1"/>
  <c r="I621" i="42" s="1"/>
  <c r="C614" i="42" a="1"/>
  <c r="C618" i="42" s="1"/>
  <c r="Q609" i="43"/>
  <c r="Q607" i="43"/>
  <c r="Q605" i="43"/>
  <c r="Q603" i="43"/>
  <c r="Q601" i="43"/>
  <c r="R608" i="43"/>
  <c r="Q606" i="43"/>
  <c r="R603" i="43"/>
  <c r="Q608" i="43"/>
  <c r="R605" i="43"/>
  <c r="R602" i="43"/>
  <c r="R607" i="43"/>
  <c r="Q602" i="43"/>
  <c r="R609" i="43"/>
  <c r="Q604" i="43"/>
  <c r="R601" i="43"/>
  <c r="R606" i="43"/>
  <c r="R604" i="43"/>
  <c r="B650" i="42"/>
  <c r="F640" i="42"/>
  <c r="C614" i="43" l="1" a="1"/>
  <c r="C614" i="43" s="1"/>
  <c r="A645" i="43"/>
  <c r="F645" i="43" s="1"/>
  <c r="A641" i="43"/>
  <c r="F641" i="43" s="1"/>
  <c r="A647" i="43"/>
  <c r="F647" i="43" s="1"/>
  <c r="A642" i="43"/>
  <c r="F642" i="43" s="1"/>
  <c r="A648" i="43"/>
  <c r="F648" i="43" s="1"/>
  <c r="A643" i="43"/>
  <c r="F643" i="43" s="1"/>
  <c r="A644" i="43"/>
  <c r="F644" i="43" s="1"/>
  <c r="A646" i="43"/>
  <c r="F646" i="43" s="1"/>
  <c r="A640" i="43"/>
  <c r="F640" i="43" s="1"/>
  <c r="B614" i="43" a="1"/>
  <c r="J621" i="42"/>
  <c r="K621" i="42" s="1"/>
  <c r="C614" i="42"/>
  <c r="C615" i="42"/>
  <c r="C621" i="42"/>
  <c r="C619" i="42"/>
  <c r="C616" i="42"/>
  <c r="C617" i="42"/>
  <c r="C622" i="42"/>
  <c r="C620" i="42"/>
  <c r="B617" i="42"/>
  <c r="F617" i="42" s="1"/>
  <c r="J617" i="42" s="1"/>
  <c r="B614" i="42"/>
  <c r="F614" i="42" s="1"/>
  <c r="I614" i="42" s="1"/>
  <c r="B619" i="42"/>
  <c r="F619" i="42" s="1"/>
  <c r="J619" i="42" s="1"/>
  <c r="B616" i="42"/>
  <c r="F616" i="42" s="1"/>
  <c r="I616" i="42" s="1"/>
  <c r="B615" i="42"/>
  <c r="F615" i="42" s="1"/>
  <c r="J615" i="42" s="1"/>
  <c r="B618" i="42"/>
  <c r="F618" i="42" s="1"/>
  <c r="J618" i="42" s="1"/>
  <c r="B622" i="42"/>
  <c r="F622" i="42" s="1"/>
  <c r="I622" i="42" s="1"/>
  <c r="B620" i="42"/>
  <c r="F620" i="42" s="1"/>
  <c r="J620" i="42" s="1"/>
  <c r="C619" i="43" l="1"/>
  <c r="C616" i="43"/>
  <c r="C615" i="43"/>
  <c r="C617" i="43"/>
  <c r="C618" i="43"/>
  <c r="C620" i="43"/>
  <c r="C621" i="43"/>
  <c r="C622" i="43"/>
  <c r="B619" i="43"/>
  <c r="F619" i="43" s="1"/>
  <c r="B615" i="43"/>
  <c r="F615" i="43" s="1"/>
  <c r="B618" i="43"/>
  <c r="F618" i="43" s="1"/>
  <c r="B620" i="43"/>
  <c r="F620" i="43" s="1"/>
  <c r="B614" i="43"/>
  <c r="F614" i="43" s="1"/>
  <c r="B616" i="43"/>
  <c r="F616" i="43" s="1"/>
  <c r="B622" i="43"/>
  <c r="F622" i="43" s="1"/>
  <c r="B621" i="43"/>
  <c r="F621" i="43" s="1"/>
  <c r="B617" i="43"/>
  <c r="F617" i="43" s="1"/>
  <c r="B650" i="43"/>
  <c r="L621" i="42"/>
  <c r="C627" i="42" a="1"/>
  <c r="C629" i="42" s="1"/>
  <c r="F629" i="42" s="1"/>
  <c r="I619" i="42"/>
  <c r="L619" i="42" s="1"/>
  <c r="I618" i="42"/>
  <c r="K618" i="42" s="1"/>
  <c r="I615" i="42"/>
  <c r="L615" i="42" s="1"/>
  <c r="J614" i="42"/>
  <c r="K614" i="42" s="1"/>
  <c r="I617" i="42"/>
  <c r="I620" i="42"/>
  <c r="K620" i="42" s="1"/>
  <c r="J622" i="42"/>
  <c r="L622" i="42" s="1"/>
  <c r="J616" i="42"/>
  <c r="K616" i="42" s="1"/>
  <c r="K619" i="42" l="1"/>
  <c r="C627" i="43" a="1"/>
  <c r="C633" i="43" s="1"/>
  <c r="C633" i="42"/>
  <c r="F633" i="42" s="1"/>
  <c r="C630" i="42"/>
  <c r="F630" i="42" s="1"/>
  <c r="C627" i="42"/>
  <c r="F627" i="42" s="1"/>
  <c r="C628" i="42"/>
  <c r="F628" i="42" s="1"/>
  <c r="C631" i="42"/>
  <c r="F631" i="42" s="1"/>
  <c r="C632" i="42"/>
  <c r="F632" i="42" s="1"/>
  <c r="C634" i="42"/>
  <c r="F634" i="42" s="1"/>
  <c r="C635" i="42"/>
  <c r="F635" i="42" s="1"/>
  <c r="L618" i="42"/>
  <c r="K615" i="42"/>
  <c r="L614" i="42"/>
  <c r="I623" i="42"/>
  <c r="K622" i="42"/>
  <c r="L620" i="42"/>
  <c r="L616" i="42"/>
  <c r="J623" i="42"/>
  <c r="K617" i="42"/>
  <c r="L617" i="42"/>
  <c r="I621" i="43"/>
  <c r="J621" i="43"/>
  <c r="J617" i="43"/>
  <c r="I617" i="43"/>
  <c r="I622" i="43"/>
  <c r="J622" i="43"/>
  <c r="I619" i="43"/>
  <c r="J619" i="43"/>
  <c r="J616" i="43"/>
  <c r="I616" i="43"/>
  <c r="I618" i="43"/>
  <c r="J618" i="43"/>
  <c r="I620" i="43"/>
  <c r="J620" i="43"/>
  <c r="I615" i="43"/>
  <c r="J615" i="43"/>
  <c r="J614" i="43"/>
  <c r="I614" i="43"/>
  <c r="C630" i="43" l="1"/>
  <c r="C628" i="43"/>
  <c r="F628" i="43" s="1"/>
  <c r="C627" i="43"/>
  <c r="F627" i="43" s="1"/>
  <c r="C634" i="43"/>
  <c r="F634" i="43" s="1"/>
  <c r="C631" i="43"/>
  <c r="C629" i="43"/>
  <c r="F629" i="43" s="1"/>
  <c r="C632" i="43"/>
  <c r="F632" i="43" s="1"/>
  <c r="C635" i="43"/>
  <c r="F635" i="43" s="1"/>
  <c r="K623" i="42"/>
  <c r="O615" i="42" s="1"/>
  <c r="L623" i="42"/>
  <c r="O614" i="42" s="1"/>
  <c r="F631" i="43"/>
  <c r="F633" i="43"/>
  <c r="F630" i="43"/>
  <c r="I623" i="43"/>
  <c r="K614" i="43"/>
  <c r="L614" i="43"/>
  <c r="K622" i="43"/>
  <c r="L622" i="43"/>
  <c r="J623" i="43"/>
  <c r="K615" i="43"/>
  <c r="L615" i="43"/>
  <c r="L618" i="43"/>
  <c r="K618" i="43"/>
  <c r="K616" i="43"/>
  <c r="L616" i="43"/>
  <c r="L620" i="43"/>
  <c r="K620" i="43"/>
  <c r="K617" i="43"/>
  <c r="L617" i="43"/>
  <c r="L619" i="43"/>
  <c r="K619" i="43"/>
  <c r="K621" i="43"/>
  <c r="L621" i="43"/>
  <c r="O616" i="42" l="1"/>
  <c r="N619" i="42" s="1"/>
  <c r="O618" i="42" s="1"/>
  <c r="L623" i="43"/>
  <c r="O614" i="43" s="1"/>
  <c r="K623" i="43"/>
  <c r="O615" i="43" s="1"/>
  <c r="N618" i="42" l="1"/>
  <c r="O619" i="42" s="1"/>
  <c r="Q614" i="42" s="1" a="1"/>
  <c r="R615" i="42" s="1"/>
  <c r="O616" i="43"/>
  <c r="N619" i="43" s="1"/>
  <c r="O618" i="43" s="1"/>
  <c r="Q614" i="42" l="1"/>
  <c r="Q622" i="42"/>
  <c r="Q615" i="42"/>
  <c r="Q617" i="42"/>
  <c r="R616" i="42"/>
  <c r="Q621" i="42"/>
  <c r="R621" i="42"/>
  <c r="R619" i="42"/>
  <c r="Q616" i="42"/>
  <c r="R622" i="42"/>
  <c r="Q619" i="42"/>
  <c r="R618" i="42"/>
  <c r="R617" i="42"/>
  <c r="Q620" i="42"/>
  <c r="R614" i="42"/>
  <c r="R620" i="42"/>
  <c r="Q618" i="42"/>
  <c r="N618" i="43"/>
  <c r="O619" i="43" s="1"/>
  <c r="Q614" i="43" s="1" a="1"/>
  <c r="B627" i="42" l="1" a="1"/>
  <c r="B631" i="42" s="1"/>
  <c r="D627" i="42" a="1"/>
  <c r="Q622" i="43"/>
  <c r="Q620" i="43"/>
  <c r="Q618" i="43"/>
  <c r="Q616" i="43"/>
  <c r="Q614" i="43"/>
  <c r="R622" i="43"/>
  <c r="R620" i="43"/>
  <c r="R618" i="43"/>
  <c r="R616" i="43"/>
  <c r="R614" i="43"/>
  <c r="Q621" i="43"/>
  <c r="Q617" i="43"/>
  <c r="R619" i="43"/>
  <c r="R615" i="43"/>
  <c r="R617" i="43"/>
  <c r="Q619" i="43"/>
  <c r="R621" i="43"/>
  <c r="Q615" i="43"/>
  <c r="D627" i="43" l="1" a="1"/>
  <c r="B627" i="43" a="1"/>
  <c r="B635" i="42"/>
  <c r="B627" i="42"/>
  <c r="B629" i="42"/>
  <c r="B632" i="42"/>
  <c r="B634" i="42"/>
  <c r="B628" i="42"/>
  <c r="B630" i="42"/>
  <c r="B633" i="42"/>
  <c r="D628" i="42"/>
  <c r="G628" i="42" s="1"/>
  <c r="D632" i="42"/>
  <c r="G632" i="42" s="1"/>
  <c r="D631" i="42"/>
  <c r="G631" i="42" s="1"/>
  <c r="D630" i="42"/>
  <c r="G630" i="42" s="1"/>
  <c r="D634" i="42"/>
  <c r="G634" i="42" s="1"/>
  <c r="D629" i="42"/>
  <c r="G629" i="42" s="1"/>
  <c r="D635" i="42"/>
  <c r="G635" i="42" s="1"/>
  <c r="D627" i="42"/>
  <c r="G627" i="42" s="1"/>
  <c r="D633" i="42"/>
  <c r="G633" i="42" s="1"/>
  <c r="B635" i="43" l="1"/>
  <c r="B631" i="43"/>
  <c r="B627" i="43"/>
  <c r="B633" i="43"/>
  <c r="B628" i="43"/>
  <c r="B634" i="43"/>
  <c r="B629" i="43"/>
  <c r="B630" i="43"/>
  <c r="B632" i="43"/>
  <c r="D635" i="43"/>
  <c r="G635" i="43" s="1"/>
  <c r="D631" i="43"/>
  <c r="G631" i="43" s="1"/>
  <c r="D627" i="43"/>
  <c r="G627" i="43" s="1"/>
  <c r="D634" i="43"/>
  <c r="G634" i="43" s="1"/>
  <c r="D629" i="43"/>
  <c r="G629" i="43" s="1"/>
  <c r="D630" i="43"/>
  <c r="G630" i="43" s="1"/>
  <c r="D632" i="43"/>
  <c r="G632" i="43" s="1"/>
  <c r="D633" i="43"/>
  <c r="G633" i="43" s="1"/>
  <c r="D628" i="43"/>
  <c r="G628" i="43" s="1"/>
  <c r="B640" i="42" a="1"/>
  <c r="B648" i="42" s="1"/>
  <c r="G648" i="42" s="1"/>
  <c r="I648" i="42" s="1"/>
  <c r="I633" i="42"/>
  <c r="J633" i="42"/>
  <c r="I634" i="42"/>
  <c r="J634" i="42"/>
  <c r="J628" i="42"/>
  <c r="I628" i="42"/>
  <c r="I627" i="42"/>
  <c r="J627" i="42"/>
  <c r="I630" i="42"/>
  <c r="J630" i="42"/>
  <c r="J635" i="42"/>
  <c r="I635" i="42"/>
  <c r="I631" i="42"/>
  <c r="J631" i="42"/>
  <c r="J629" i="42"/>
  <c r="I629" i="42"/>
  <c r="I632" i="42"/>
  <c r="J632" i="42"/>
  <c r="B640" i="43" l="1" a="1"/>
  <c r="B646" i="43" s="1"/>
  <c r="B644" i="42"/>
  <c r="G644" i="42" s="1"/>
  <c r="J644" i="42" s="1"/>
  <c r="B643" i="42"/>
  <c r="G643" i="42" s="1"/>
  <c r="I643" i="42" s="1"/>
  <c r="B642" i="42"/>
  <c r="G642" i="42" s="1"/>
  <c r="I642" i="42" s="1"/>
  <c r="B640" i="42"/>
  <c r="G640" i="42" s="1"/>
  <c r="J640" i="42" s="1"/>
  <c r="B647" i="42"/>
  <c r="G647" i="42" s="1"/>
  <c r="I647" i="42" s="1"/>
  <c r="B645" i="42"/>
  <c r="G645" i="42" s="1"/>
  <c r="J645" i="42" s="1"/>
  <c r="B641" i="42"/>
  <c r="G641" i="42" s="1"/>
  <c r="J641" i="42" s="1"/>
  <c r="B646" i="42"/>
  <c r="G646" i="42" s="1"/>
  <c r="J646" i="42" s="1"/>
  <c r="J648" i="42"/>
  <c r="L648" i="42" s="1"/>
  <c r="K634" i="42"/>
  <c r="K632" i="42"/>
  <c r="L630" i="42"/>
  <c r="K633" i="42"/>
  <c r="L631" i="42"/>
  <c r="K631" i="42"/>
  <c r="K629" i="42"/>
  <c r="L629" i="42"/>
  <c r="K635" i="42"/>
  <c r="L635" i="42"/>
  <c r="K627" i="42"/>
  <c r="J636" i="42"/>
  <c r="L627" i="42"/>
  <c r="I636" i="42"/>
  <c r="L634" i="42"/>
  <c r="L632" i="42"/>
  <c r="K630" i="42"/>
  <c r="L628" i="42"/>
  <c r="K628" i="42"/>
  <c r="L633" i="42"/>
  <c r="J634" i="43"/>
  <c r="I634" i="43"/>
  <c r="J631" i="43"/>
  <c r="I631" i="43"/>
  <c r="J629" i="43"/>
  <c r="I629" i="43"/>
  <c r="I627" i="43"/>
  <c r="J627" i="43"/>
  <c r="J632" i="43"/>
  <c r="I632" i="43"/>
  <c r="J633" i="43"/>
  <c r="I633" i="43"/>
  <c r="I628" i="43"/>
  <c r="J628" i="43"/>
  <c r="J635" i="43"/>
  <c r="I635" i="43"/>
  <c r="I630" i="43"/>
  <c r="J630" i="43"/>
  <c r="J642" i="42" l="1"/>
  <c r="L642" i="42" s="1"/>
  <c r="B645" i="43"/>
  <c r="G645" i="43" s="1"/>
  <c r="B648" i="43"/>
  <c r="G648" i="43" s="1"/>
  <c r="B642" i="43"/>
  <c r="G642" i="43" s="1"/>
  <c r="B640" i="43"/>
  <c r="G640" i="43" s="1"/>
  <c r="B643" i="43"/>
  <c r="G643" i="43" s="1"/>
  <c r="I644" i="42"/>
  <c r="L644" i="42" s="1"/>
  <c r="B641" i="43"/>
  <c r="G641" i="43" s="1"/>
  <c r="B644" i="43"/>
  <c r="G644" i="43" s="1"/>
  <c r="B647" i="43"/>
  <c r="G647" i="43" s="1"/>
  <c r="J643" i="42"/>
  <c r="L643" i="42" s="1"/>
  <c r="I640" i="42"/>
  <c r="L640" i="42" s="1"/>
  <c r="J647" i="42"/>
  <c r="L647" i="42" s="1"/>
  <c r="I645" i="42"/>
  <c r="L645" i="42" s="1"/>
  <c r="I646" i="42"/>
  <c r="K646" i="42" s="1"/>
  <c r="I641" i="42"/>
  <c r="K648" i="42"/>
  <c r="L636" i="42"/>
  <c r="O627" i="42" s="1"/>
  <c r="K636" i="42"/>
  <c r="O628" i="42" s="1"/>
  <c r="G646" i="43"/>
  <c r="L627" i="43"/>
  <c r="K627" i="43"/>
  <c r="I636" i="43"/>
  <c r="L630" i="43"/>
  <c r="K630" i="43"/>
  <c r="K629" i="43"/>
  <c r="L629" i="43"/>
  <c r="K633" i="43"/>
  <c r="L633" i="43"/>
  <c r="J636" i="43"/>
  <c r="K631" i="43"/>
  <c r="L631" i="43"/>
  <c r="K632" i="43"/>
  <c r="L632" i="43"/>
  <c r="L634" i="43"/>
  <c r="K634" i="43"/>
  <c r="K635" i="43"/>
  <c r="L635" i="43"/>
  <c r="K628" i="43"/>
  <c r="L628" i="43"/>
  <c r="K642" i="42" l="1"/>
  <c r="K643" i="42"/>
  <c r="K644" i="42"/>
  <c r="L646" i="42"/>
  <c r="K647" i="42"/>
  <c r="J649" i="42"/>
  <c r="K645" i="42"/>
  <c r="K640" i="42"/>
  <c r="L641" i="42"/>
  <c r="K641" i="42"/>
  <c r="I649" i="42"/>
  <c r="O629" i="42"/>
  <c r="N631" i="42" s="1"/>
  <c r="O632" i="42" s="1"/>
  <c r="K636" i="43"/>
  <c r="O628" i="43" s="1"/>
  <c r="J648" i="43"/>
  <c r="I648" i="43"/>
  <c r="I646" i="43"/>
  <c r="J646" i="43"/>
  <c r="I642" i="43"/>
  <c r="J642" i="43"/>
  <c r="J644" i="43"/>
  <c r="I644" i="43"/>
  <c r="J645" i="43"/>
  <c r="I645" i="43"/>
  <c r="L636" i="43"/>
  <c r="O627" i="43" s="1"/>
  <c r="J643" i="43"/>
  <c r="I643" i="43"/>
  <c r="I641" i="43"/>
  <c r="J641" i="43"/>
  <c r="J640" i="43"/>
  <c r="I640" i="43"/>
  <c r="J647" i="43"/>
  <c r="I647" i="43"/>
  <c r="L649" i="42" l="1"/>
  <c r="O640" i="42" s="1"/>
  <c r="K649" i="42"/>
  <c r="O641" i="42" s="1"/>
  <c r="N632" i="42"/>
  <c r="O631" i="42" s="1"/>
  <c r="Q627" i="42" s="1" a="1"/>
  <c r="Q631" i="42" s="1"/>
  <c r="O629" i="43"/>
  <c r="N631" i="43" s="1"/>
  <c r="J649" i="43"/>
  <c r="K644" i="43"/>
  <c r="L644" i="43"/>
  <c r="K646" i="43"/>
  <c r="L646" i="43"/>
  <c r="K641" i="43"/>
  <c r="L641" i="43"/>
  <c r="K645" i="43"/>
  <c r="L645" i="43"/>
  <c r="K648" i="43"/>
  <c r="L648" i="43"/>
  <c r="L647" i="43"/>
  <c r="K647" i="43"/>
  <c r="I649" i="43"/>
  <c r="L640" i="43"/>
  <c r="K640" i="43"/>
  <c r="K643" i="43"/>
  <c r="L643" i="43"/>
  <c r="L642" i="43"/>
  <c r="K642" i="43"/>
  <c r="N632" i="43" l="1"/>
  <c r="O631" i="43" s="1"/>
  <c r="O642" i="42"/>
  <c r="N644" i="42" s="1"/>
  <c r="O645" i="42" s="1"/>
  <c r="Q632" i="42"/>
  <c r="R629" i="42"/>
  <c r="R635" i="42"/>
  <c r="Q627" i="42"/>
  <c r="Q630" i="42"/>
  <c r="Q628" i="42"/>
  <c r="R633" i="42"/>
  <c r="R631" i="42"/>
  <c r="Q635" i="42"/>
  <c r="Q633" i="42"/>
  <c r="Q629" i="42"/>
  <c r="Q634" i="42"/>
  <c r="R632" i="42"/>
  <c r="R634" i="42"/>
  <c r="R630" i="42"/>
  <c r="R628" i="42"/>
  <c r="R627" i="42"/>
  <c r="L649" i="43"/>
  <c r="O640" i="43" s="1"/>
  <c r="O632" i="43"/>
  <c r="Q627" i="43" s="1" a="1"/>
  <c r="K649" i="43"/>
  <c r="O641" i="43" s="1"/>
  <c r="N645" i="42" l="1"/>
  <c r="O644" i="42" s="1"/>
  <c r="Q640" i="42" s="1" a="1"/>
  <c r="Q641" i="42" s="1"/>
  <c r="D640" i="42" a="1"/>
  <c r="D646" i="42" s="1"/>
  <c r="C640" i="42" a="1"/>
  <c r="C645" i="42" s="1"/>
  <c r="R635" i="43"/>
  <c r="R633" i="43"/>
  <c r="R631" i="43"/>
  <c r="R629" i="43"/>
  <c r="R627" i="43"/>
  <c r="Q634" i="43"/>
  <c r="Q632" i="43"/>
  <c r="Q630" i="43"/>
  <c r="Q628" i="43"/>
  <c r="Q633" i="43"/>
  <c r="Q629" i="43"/>
  <c r="R632" i="43"/>
  <c r="R628" i="43"/>
  <c r="Q635" i="43"/>
  <c r="Q627" i="43"/>
  <c r="R630" i="43"/>
  <c r="Q631" i="43"/>
  <c r="R634" i="43"/>
  <c r="O642" i="43"/>
  <c r="Q648" i="42" l="1"/>
  <c r="R643" i="42"/>
  <c r="R646" i="42"/>
  <c r="Q643" i="42"/>
  <c r="C640" i="43" a="1"/>
  <c r="C643" i="43" s="1"/>
  <c r="R641" i="42"/>
  <c r="R645" i="42"/>
  <c r="R642" i="42"/>
  <c r="R647" i="42"/>
  <c r="R644" i="42"/>
  <c r="Q645" i="42"/>
  <c r="R648" i="42"/>
  <c r="Q646" i="42"/>
  <c r="Q642" i="42"/>
  <c r="R640" i="42"/>
  <c r="Q647" i="42"/>
  <c r="Q640" i="42"/>
  <c r="Q644" i="42"/>
  <c r="D640" i="43" a="1"/>
  <c r="C641" i="42"/>
  <c r="D644" i="42"/>
  <c r="C647" i="42"/>
  <c r="D641" i="42"/>
  <c r="D647" i="42"/>
  <c r="D640" i="42"/>
  <c r="D645" i="42"/>
  <c r="C648" i="42"/>
  <c r="D642" i="42"/>
  <c r="C643" i="42"/>
  <c r="C646" i="42"/>
  <c r="D648" i="42"/>
  <c r="D643" i="42"/>
  <c r="C640" i="42"/>
  <c r="C644" i="42"/>
  <c r="C642" i="42"/>
  <c r="N645" i="43"/>
  <c r="O644" i="43" s="1"/>
  <c r="N644" i="43"/>
  <c r="A653" i="42" l="1" a="1"/>
  <c r="A655" i="42" s="1"/>
  <c r="F655" i="42" s="1"/>
  <c r="B653" i="42" a="1"/>
  <c r="B657" i="42" s="1"/>
  <c r="C642" i="43"/>
  <c r="C648" i="43"/>
  <c r="C646" i="43"/>
  <c r="C641" i="43"/>
  <c r="C647" i="43"/>
  <c r="C645" i="43"/>
  <c r="C644" i="43"/>
  <c r="C640" i="43"/>
  <c r="D647" i="43"/>
  <c r="D643" i="43"/>
  <c r="D644" i="43"/>
  <c r="D645" i="43"/>
  <c r="D640" i="43"/>
  <c r="D646" i="43"/>
  <c r="D648" i="43"/>
  <c r="D642" i="43"/>
  <c r="D641" i="43"/>
  <c r="C653" i="42" a="1"/>
  <c r="C653" i="42" s="1"/>
  <c r="G653" i="42" s="1"/>
  <c r="D653" i="42" a="1"/>
  <c r="D654" i="42" s="1"/>
  <c r="O645" i="43"/>
  <c r="Q640" i="43" s="1" a="1"/>
  <c r="A658" i="42" l="1"/>
  <c r="F658" i="42" s="1"/>
  <c r="A654" i="42"/>
  <c r="F654" i="42" s="1"/>
  <c r="A660" i="42"/>
  <c r="F660" i="42" s="1"/>
  <c r="B658" i="42"/>
  <c r="B653" i="42"/>
  <c r="A653" i="42"/>
  <c r="F653" i="42" s="1"/>
  <c r="I653" i="42" s="1"/>
  <c r="B659" i="42"/>
  <c r="A657" i="42"/>
  <c r="F657" i="42" s="1"/>
  <c r="A659" i="42"/>
  <c r="F659" i="42" s="1"/>
  <c r="A661" i="42"/>
  <c r="F661" i="42" s="1"/>
  <c r="A656" i="42"/>
  <c r="F656" i="42" s="1"/>
  <c r="B655" i="42"/>
  <c r="B654" i="42"/>
  <c r="B661" i="42"/>
  <c r="B656" i="42"/>
  <c r="B660" i="42"/>
  <c r="C653" i="43" a="1"/>
  <c r="C661" i="43" s="1"/>
  <c r="D653" i="43" a="1"/>
  <c r="C654" i="42"/>
  <c r="G654" i="42" s="1"/>
  <c r="C656" i="42"/>
  <c r="G656" i="42" s="1"/>
  <c r="C657" i="42"/>
  <c r="G657" i="42" s="1"/>
  <c r="C660" i="42"/>
  <c r="G660" i="42" s="1"/>
  <c r="D660" i="42"/>
  <c r="C661" i="42"/>
  <c r="G661" i="42" s="1"/>
  <c r="C659" i="42"/>
  <c r="G659" i="42" s="1"/>
  <c r="I659" i="42" s="1"/>
  <c r="D657" i="42"/>
  <c r="C655" i="42"/>
  <c r="G655" i="42" s="1"/>
  <c r="I655" i="42" s="1"/>
  <c r="C658" i="42"/>
  <c r="G658" i="42" s="1"/>
  <c r="D655" i="42"/>
  <c r="D656" i="42"/>
  <c r="D658" i="42"/>
  <c r="D661" i="42"/>
  <c r="D653" i="42"/>
  <c r="D659" i="42"/>
  <c r="Q647" i="43"/>
  <c r="Q645" i="43"/>
  <c r="Q643" i="43"/>
  <c r="Q641" i="43"/>
  <c r="R647" i="43"/>
  <c r="R645" i="43"/>
  <c r="R643" i="43"/>
  <c r="R641" i="43"/>
  <c r="R648" i="43"/>
  <c r="R644" i="43"/>
  <c r="R640" i="43"/>
  <c r="Q648" i="43"/>
  <c r="Q644" i="43"/>
  <c r="Q640" i="43"/>
  <c r="R646" i="43"/>
  <c r="Q642" i="43"/>
  <c r="R642" i="43"/>
  <c r="Q646" i="43"/>
  <c r="I658" i="42" l="1"/>
  <c r="J657" i="42"/>
  <c r="I660" i="42"/>
  <c r="J653" i="42"/>
  <c r="L653" i="42" s="1"/>
  <c r="B663" i="42"/>
  <c r="B666" i="42" a="1"/>
  <c r="B668" i="42" s="1"/>
  <c r="J661" i="42"/>
  <c r="J656" i="42"/>
  <c r="C654" i="43"/>
  <c r="G654" i="43" s="1"/>
  <c r="C660" i="43"/>
  <c r="G660" i="43" s="1"/>
  <c r="C658" i="43"/>
  <c r="G658" i="43" s="1"/>
  <c r="C657" i="43"/>
  <c r="G657" i="43" s="1"/>
  <c r="C656" i="43"/>
  <c r="G656" i="43" s="1"/>
  <c r="C653" i="43"/>
  <c r="G653" i="43" s="1"/>
  <c r="C655" i="43"/>
  <c r="G655" i="43" s="1"/>
  <c r="C659" i="43"/>
  <c r="G659" i="43" s="1"/>
  <c r="A653" i="43" a="1"/>
  <c r="B653" i="43" a="1"/>
  <c r="D659" i="43"/>
  <c r="D655" i="43"/>
  <c r="D658" i="43"/>
  <c r="D653" i="43"/>
  <c r="D660" i="43"/>
  <c r="D654" i="43"/>
  <c r="D661" i="43"/>
  <c r="D657" i="43"/>
  <c r="D656" i="43"/>
  <c r="J655" i="42"/>
  <c r="K655" i="42" s="1"/>
  <c r="J658" i="42"/>
  <c r="L658" i="42" s="1"/>
  <c r="J660" i="42"/>
  <c r="I661" i="42"/>
  <c r="I657" i="42"/>
  <c r="I656" i="42"/>
  <c r="J654" i="42"/>
  <c r="I654" i="42"/>
  <c r="J659" i="42"/>
  <c r="L659" i="42" s="1"/>
  <c r="D666" i="42" a="1"/>
  <c r="D672" i="42" s="1"/>
  <c r="G672" i="42" s="1"/>
  <c r="G661" i="43"/>
  <c r="K657" i="42" l="1"/>
  <c r="K653" i="42"/>
  <c r="K660" i="42"/>
  <c r="B669" i="42"/>
  <c r="B671" i="42"/>
  <c r="B667" i="42"/>
  <c r="L661" i="42"/>
  <c r="K656" i="42"/>
  <c r="B670" i="42"/>
  <c r="B666" i="42"/>
  <c r="B672" i="42"/>
  <c r="B673" i="42"/>
  <c r="B674" i="42"/>
  <c r="D666" i="43" a="1"/>
  <c r="B659" i="43"/>
  <c r="B655" i="43"/>
  <c r="B657" i="43"/>
  <c r="B658" i="43"/>
  <c r="B653" i="43"/>
  <c r="B660" i="43"/>
  <c r="B654" i="43"/>
  <c r="B661" i="43"/>
  <c r="B656" i="43"/>
  <c r="A661" i="43"/>
  <c r="F661" i="43" s="1"/>
  <c r="A657" i="43"/>
  <c r="F657" i="43" s="1"/>
  <c r="A653" i="43"/>
  <c r="A656" i="43"/>
  <c r="F656" i="43" s="1"/>
  <c r="A658" i="43"/>
  <c r="F658" i="43" s="1"/>
  <c r="A659" i="43"/>
  <c r="F659" i="43" s="1"/>
  <c r="A660" i="43"/>
  <c r="F660" i="43" s="1"/>
  <c r="A655" i="43"/>
  <c r="F655" i="43" s="1"/>
  <c r="A654" i="43"/>
  <c r="F654" i="43" s="1"/>
  <c r="L660" i="42"/>
  <c r="K658" i="42"/>
  <c r="L657" i="42"/>
  <c r="L656" i="42"/>
  <c r="L655" i="42"/>
  <c r="J662" i="42"/>
  <c r="K661" i="42"/>
  <c r="D673" i="42"/>
  <c r="G673" i="42" s="1"/>
  <c r="K659" i="42"/>
  <c r="L654" i="42"/>
  <c r="K654" i="42"/>
  <c r="I662" i="42"/>
  <c r="D666" i="42"/>
  <c r="G666" i="42" s="1"/>
  <c r="D668" i="42"/>
  <c r="G668" i="42" s="1"/>
  <c r="D674" i="42"/>
  <c r="G674" i="42" s="1"/>
  <c r="D669" i="42"/>
  <c r="G669" i="42" s="1"/>
  <c r="D671" i="42"/>
  <c r="G671" i="42" s="1"/>
  <c r="D667" i="42"/>
  <c r="G667" i="42" s="1"/>
  <c r="D670" i="42"/>
  <c r="G670" i="42" s="1"/>
  <c r="B679" i="42" l="1" a="1"/>
  <c r="B686" i="42" s="1"/>
  <c r="F686" i="42" s="1"/>
  <c r="B666" i="43" a="1"/>
  <c r="B663" i="43"/>
  <c r="D671" i="43"/>
  <c r="G671" i="43" s="1"/>
  <c r="D667" i="43"/>
  <c r="G667" i="43" s="1"/>
  <c r="D673" i="43"/>
  <c r="G673" i="43" s="1"/>
  <c r="D668" i="43"/>
  <c r="G668" i="43" s="1"/>
  <c r="D674" i="43"/>
  <c r="G674" i="43" s="1"/>
  <c r="D669" i="43"/>
  <c r="G669" i="43" s="1"/>
  <c r="D666" i="43"/>
  <c r="G666" i="43" s="1"/>
  <c r="D672" i="43"/>
  <c r="G672" i="43" s="1"/>
  <c r="D670" i="43"/>
  <c r="G670" i="43" s="1"/>
  <c r="B682" i="42"/>
  <c r="F682" i="42" s="1"/>
  <c r="L662" i="42"/>
  <c r="O653" i="42" s="1"/>
  <c r="K662" i="42"/>
  <c r="O654" i="42" s="1"/>
  <c r="I654" i="43"/>
  <c r="J654" i="43"/>
  <c r="J656" i="43"/>
  <c r="I656" i="43"/>
  <c r="I658" i="43"/>
  <c r="J658" i="43"/>
  <c r="J660" i="43"/>
  <c r="I660" i="43"/>
  <c r="F653" i="43"/>
  <c r="I655" i="43"/>
  <c r="J655" i="43"/>
  <c r="I657" i="43"/>
  <c r="J657" i="43"/>
  <c r="I661" i="43"/>
  <c r="J661" i="43"/>
  <c r="I659" i="43"/>
  <c r="J659" i="43"/>
  <c r="B680" i="42" l="1"/>
  <c r="F680" i="42" s="1"/>
  <c r="B679" i="42"/>
  <c r="F679" i="42" s="1"/>
  <c r="B685" i="42"/>
  <c r="F685" i="42" s="1"/>
  <c r="B683" i="42"/>
  <c r="F683" i="42" s="1"/>
  <c r="B681" i="42"/>
  <c r="F681" i="42" s="1"/>
  <c r="B687" i="42"/>
  <c r="F687" i="42" s="1"/>
  <c r="B684" i="42"/>
  <c r="F684" i="42" s="1"/>
  <c r="B671" i="43"/>
  <c r="B667" i="43"/>
  <c r="B672" i="43"/>
  <c r="B666" i="43"/>
  <c r="B673" i="43"/>
  <c r="B668" i="43"/>
  <c r="B674" i="43"/>
  <c r="B670" i="43"/>
  <c r="B669" i="43"/>
  <c r="O655" i="42"/>
  <c r="N658" i="42" s="1"/>
  <c r="O657" i="42" s="1"/>
  <c r="L655" i="43"/>
  <c r="K655" i="43"/>
  <c r="K660" i="43"/>
  <c r="L660" i="43"/>
  <c r="K656" i="43"/>
  <c r="L656" i="43"/>
  <c r="L659" i="43"/>
  <c r="K659" i="43"/>
  <c r="L657" i="43"/>
  <c r="K657" i="43"/>
  <c r="J653" i="43"/>
  <c r="J662" i="43" s="1"/>
  <c r="I653" i="43"/>
  <c r="L661" i="43"/>
  <c r="K661" i="43"/>
  <c r="L658" i="43"/>
  <c r="K658" i="43"/>
  <c r="L654" i="43"/>
  <c r="K654" i="43"/>
  <c r="B679" i="43" l="1" a="1"/>
  <c r="N657" i="42"/>
  <c r="O658" i="42" s="1"/>
  <c r="Q653" i="42" s="1" a="1"/>
  <c r="Q655" i="42" s="1"/>
  <c r="I662" i="43"/>
  <c r="K653" i="43"/>
  <c r="K662" i="43" s="1"/>
  <c r="L653" i="43"/>
  <c r="L662" i="43" s="1"/>
  <c r="B687" i="43" l="1"/>
  <c r="F687" i="43" s="1"/>
  <c r="B683" i="43"/>
  <c r="F683" i="43" s="1"/>
  <c r="B679" i="43"/>
  <c r="F679" i="43" s="1"/>
  <c r="B686" i="43"/>
  <c r="F686" i="43" s="1"/>
  <c r="B681" i="43"/>
  <c r="F681" i="43" s="1"/>
  <c r="B682" i="43"/>
  <c r="F682" i="43" s="1"/>
  <c r="B680" i="43"/>
  <c r="F680" i="43" s="1"/>
  <c r="B685" i="43"/>
  <c r="F685" i="43" s="1"/>
  <c r="B684" i="43"/>
  <c r="F684" i="43" s="1"/>
  <c r="Q656" i="42"/>
  <c r="R656" i="42"/>
  <c r="R661" i="42"/>
  <c r="R655" i="42"/>
  <c r="Q658" i="42"/>
  <c r="R658" i="42"/>
  <c r="Q657" i="42"/>
  <c r="R659" i="42"/>
  <c r="R657" i="42"/>
  <c r="Q660" i="42"/>
  <c r="R660" i="42"/>
  <c r="Q659" i="42"/>
  <c r="R653" i="42"/>
  <c r="Q654" i="42"/>
  <c r="R654" i="42"/>
  <c r="Q653" i="42"/>
  <c r="Q661" i="42"/>
  <c r="O654" i="43"/>
  <c r="O653" i="43"/>
  <c r="C666" i="42" l="1" a="1"/>
  <c r="C674" i="42" s="1"/>
  <c r="A666" i="42" a="1"/>
  <c r="A670" i="42" s="1"/>
  <c r="F670" i="42" s="1"/>
  <c r="O655" i="43"/>
  <c r="N657" i="43" s="1"/>
  <c r="O658" i="43" s="1"/>
  <c r="C670" i="42" l="1"/>
  <c r="C668" i="42"/>
  <c r="C672" i="42"/>
  <c r="C667" i="42"/>
  <c r="C669" i="42"/>
  <c r="C666" i="42"/>
  <c r="C671" i="42"/>
  <c r="C673" i="42"/>
  <c r="A668" i="42"/>
  <c r="F668" i="42" s="1"/>
  <c r="J668" i="42" s="1"/>
  <c r="A669" i="42"/>
  <c r="F669" i="42" s="1"/>
  <c r="J669" i="42" s="1"/>
  <c r="A667" i="42"/>
  <c r="F667" i="42" s="1"/>
  <c r="I667" i="42" s="1"/>
  <c r="A673" i="42"/>
  <c r="F673" i="42" s="1"/>
  <c r="J673" i="42" s="1"/>
  <c r="A671" i="42"/>
  <c r="F671" i="42" s="1"/>
  <c r="J671" i="42" s="1"/>
  <c r="A666" i="42"/>
  <c r="F666" i="42" s="1"/>
  <c r="A674" i="42"/>
  <c r="F674" i="42" s="1"/>
  <c r="J674" i="42" s="1"/>
  <c r="A672" i="42"/>
  <c r="F672" i="42" s="1"/>
  <c r="I672" i="42" s="1"/>
  <c r="N658" i="43"/>
  <c r="O657" i="43" s="1"/>
  <c r="Q653" i="43" s="1" a="1"/>
  <c r="R654" i="43" s="1"/>
  <c r="J670" i="42"/>
  <c r="I670" i="42"/>
  <c r="I668" i="42" l="1"/>
  <c r="L668" i="42" s="1"/>
  <c r="C679" i="42" a="1"/>
  <c r="C684" i="42" s="1"/>
  <c r="G684" i="42" s="1"/>
  <c r="J684" i="42" s="1"/>
  <c r="I671" i="42"/>
  <c r="K671" i="42" s="1"/>
  <c r="I674" i="42"/>
  <c r="K674" i="42" s="1"/>
  <c r="J667" i="42"/>
  <c r="K667" i="42" s="1"/>
  <c r="I669" i="42"/>
  <c r="K669" i="42" s="1"/>
  <c r="I673" i="42"/>
  <c r="L673" i="42" s="1"/>
  <c r="J672" i="42"/>
  <c r="K672" i="42" s="1"/>
  <c r="B676" i="42"/>
  <c r="Q654" i="43"/>
  <c r="Q658" i="43"/>
  <c r="R661" i="43"/>
  <c r="Q657" i="43"/>
  <c r="Q656" i="43"/>
  <c r="Q659" i="43"/>
  <c r="R657" i="43"/>
  <c r="R656" i="43"/>
  <c r="R658" i="43"/>
  <c r="R655" i="43"/>
  <c r="Q660" i="43"/>
  <c r="Q653" i="43"/>
  <c r="Q661" i="43"/>
  <c r="R660" i="43"/>
  <c r="R659" i="43"/>
  <c r="R653" i="43"/>
  <c r="Q655" i="43"/>
  <c r="L670" i="42"/>
  <c r="K670" i="42"/>
  <c r="J666" i="42"/>
  <c r="I666" i="42"/>
  <c r="K668" i="42" l="1"/>
  <c r="C686" i="42"/>
  <c r="G686" i="42" s="1"/>
  <c r="J686" i="42" s="1"/>
  <c r="C679" i="42"/>
  <c r="G679" i="42" s="1"/>
  <c r="J679" i="42" s="1"/>
  <c r="C680" i="42"/>
  <c r="G680" i="42" s="1"/>
  <c r="I680" i="42" s="1"/>
  <c r="C687" i="42"/>
  <c r="G687" i="42" s="1"/>
  <c r="I687" i="42" s="1"/>
  <c r="I684" i="42"/>
  <c r="K684" i="42" s="1"/>
  <c r="C681" i="42"/>
  <c r="G681" i="42" s="1"/>
  <c r="J681" i="42" s="1"/>
  <c r="L674" i="42"/>
  <c r="C683" i="42"/>
  <c r="G683" i="42" s="1"/>
  <c r="J683" i="42" s="1"/>
  <c r="C685" i="42"/>
  <c r="G685" i="42" s="1"/>
  <c r="I685" i="42" s="1"/>
  <c r="C682" i="42"/>
  <c r="G682" i="42" s="1"/>
  <c r="I682" i="42" s="1"/>
  <c r="L671" i="42"/>
  <c r="L667" i="42"/>
  <c r="L672" i="42"/>
  <c r="J675" i="42"/>
  <c r="L669" i="42"/>
  <c r="K673" i="42"/>
  <c r="A666" i="43" a="1"/>
  <c r="C666" i="43" a="1"/>
  <c r="L666" i="42"/>
  <c r="I675" i="42"/>
  <c r="K666" i="42"/>
  <c r="J687" i="42" l="1"/>
  <c r="K687" i="42" s="1"/>
  <c r="I679" i="42"/>
  <c r="K679" i="42" s="1"/>
  <c r="L684" i="42"/>
  <c r="I681" i="42"/>
  <c r="K681" i="42" s="1"/>
  <c r="I686" i="42"/>
  <c r="K686" i="42" s="1"/>
  <c r="J680" i="42"/>
  <c r="K680" i="42" s="1"/>
  <c r="I683" i="42"/>
  <c r="K683" i="42" s="1"/>
  <c r="J682" i="42"/>
  <c r="K682" i="42" s="1"/>
  <c r="J685" i="42"/>
  <c r="L685" i="42" s="1"/>
  <c r="K675" i="42"/>
  <c r="O667" i="42" s="1"/>
  <c r="L675" i="42"/>
  <c r="O666" i="42" s="1"/>
  <c r="C673" i="43"/>
  <c r="C669" i="43"/>
  <c r="C672" i="43"/>
  <c r="C667" i="43"/>
  <c r="C674" i="43"/>
  <c r="C668" i="43"/>
  <c r="C666" i="43"/>
  <c r="C671" i="43"/>
  <c r="C670" i="43"/>
  <c r="A673" i="43"/>
  <c r="F673" i="43" s="1"/>
  <c r="J673" i="43" s="1"/>
  <c r="A669" i="43"/>
  <c r="F669" i="43" s="1"/>
  <c r="I669" i="43" s="1"/>
  <c r="A671" i="43"/>
  <c r="F671" i="43" s="1"/>
  <c r="J671" i="43" s="1"/>
  <c r="A666" i="43"/>
  <c r="F666" i="43" s="1"/>
  <c r="A672" i="43"/>
  <c r="F672" i="43" s="1"/>
  <c r="J672" i="43" s="1"/>
  <c r="A667" i="43"/>
  <c r="F667" i="43" s="1"/>
  <c r="I667" i="43" s="1"/>
  <c r="A674" i="43"/>
  <c r="F674" i="43" s="1"/>
  <c r="J674" i="43" s="1"/>
  <c r="A670" i="43"/>
  <c r="F670" i="43" s="1"/>
  <c r="J670" i="43" s="1"/>
  <c r="A668" i="43"/>
  <c r="F668" i="43" s="1"/>
  <c r="L680" i="42"/>
  <c r="L679" i="42" l="1"/>
  <c r="L687" i="42"/>
  <c r="K685" i="42"/>
  <c r="K688" i="42" s="1"/>
  <c r="L681" i="42"/>
  <c r="L686" i="42"/>
  <c r="L683" i="42"/>
  <c r="I688" i="42"/>
  <c r="J688" i="42"/>
  <c r="L682" i="42"/>
  <c r="I670" i="43"/>
  <c r="L670" i="43" s="1"/>
  <c r="I674" i="43"/>
  <c r="K674" i="43" s="1"/>
  <c r="J668" i="43"/>
  <c r="I668" i="43"/>
  <c r="I671" i="43"/>
  <c r="K671" i="43" s="1"/>
  <c r="C679" i="43" a="1"/>
  <c r="I672" i="43"/>
  <c r="L672" i="43" s="1"/>
  <c r="B676" i="43"/>
  <c r="O668" i="42"/>
  <c r="N671" i="42" s="1"/>
  <c r="O670" i="42" s="1"/>
  <c r="J669" i="43"/>
  <c r="L669" i="43" s="1"/>
  <c r="J667" i="43"/>
  <c r="K667" i="43" s="1"/>
  <c r="I673" i="43"/>
  <c r="K673" i="43" s="1"/>
  <c r="I666" i="43"/>
  <c r="J666" i="43"/>
  <c r="L688" i="42" l="1"/>
  <c r="K670" i="43"/>
  <c r="L674" i="43"/>
  <c r="K672" i="43"/>
  <c r="L668" i="43"/>
  <c r="L671" i="43"/>
  <c r="K668" i="43"/>
  <c r="N670" i="42"/>
  <c r="O671" i="42" s="1"/>
  <c r="K669" i="43"/>
  <c r="C685" i="43"/>
  <c r="G685" i="43" s="1"/>
  <c r="J685" i="43" s="1"/>
  <c r="C681" i="43"/>
  <c r="G681" i="43" s="1"/>
  <c r="I681" i="43" s="1"/>
  <c r="C687" i="43"/>
  <c r="G687" i="43" s="1"/>
  <c r="I687" i="43" s="1"/>
  <c r="C682" i="43"/>
  <c r="G682" i="43" s="1"/>
  <c r="I682" i="43" s="1"/>
  <c r="C683" i="43"/>
  <c r="G683" i="43" s="1"/>
  <c r="I683" i="43" s="1"/>
  <c r="C680" i="43"/>
  <c r="G680" i="43" s="1"/>
  <c r="I680" i="43" s="1"/>
  <c r="C679" i="43"/>
  <c r="G679" i="43" s="1"/>
  <c r="J679" i="43" s="1"/>
  <c r="C686" i="43"/>
  <c r="G686" i="43" s="1"/>
  <c r="I686" i="43" s="1"/>
  <c r="C684" i="43"/>
  <c r="G684" i="43" s="1"/>
  <c r="J684" i="43" s="1"/>
  <c r="L667" i="43"/>
  <c r="L673" i="43"/>
  <c r="J675" i="43"/>
  <c r="I675" i="43"/>
  <c r="K666" i="43"/>
  <c r="L666" i="43"/>
  <c r="Q666" i="42" l="1" a="1"/>
  <c r="R674" i="42" s="1"/>
  <c r="I679" i="43"/>
  <c r="L679" i="43" s="1"/>
  <c r="K675" i="43"/>
  <c r="O667" i="43" s="1"/>
  <c r="L675" i="43"/>
  <c r="O666" i="43" s="1"/>
  <c r="I685" i="43"/>
  <c r="K685" i="43" s="1"/>
  <c r="J682" i="43"/>
  <c r="K682" i="43" s="1"/>
  <c r="J680" i="43"/>
  <c r="L680" i="43" s="1"/>
  <c r="J683" i="43"/>
  <c r="K683" i="43" s="1"/>
  <c r="J687" i="43"/>
  <c r="K687" i="43" s="1"/>
  <c r="J686" i="43"/>
  <c r="K686" i="43" s="1"/>
  <c r="I684" i="43"/>
  <c r="K684" i="43" s="1"/>
  <c r="J681" i="43"/>
  <c r="L681" i="43" s="1"/>
  <c r="K679" i="43" l="1"/>
  <c r="Q667" i="42"/>
  <c r="R669" i="42"/>
  <c r="Q671" i="42"/>
  <c r="Q673" i="42"/>
  <c r="R673" i="42"/>
  <c r="K680" i="43"/>
  <c r="Q666" i="42"/>
  <c r="Q669" i="42"/>
  <c r="Q668" i="42"/>
  <c r="R667" i="42"/>
  <c r="Q670" i="42"/>
  <c r="L682" i="43"/>
  <c r="R666" i="42"/>
  <c r="R672" i="42"/>
  <c r="Q672" i="42"/>
  <c r="R671" i="42"/>
  <c r="Q674" i="42"/>
  <c r="R670" i="42"/>
  <c r="R668" i="42"/>
  <c r="L686" i="43"/>
  <c r="I688" i="43"/>
  <c r="J688" i="43"/>
  <c r="L685" i="43"/>
  <c r="K681" i="43"/>
  <c r="L683" i="43"/>
  <c r="L687" i="43"/>
  <c r="L684" i="43"/>
  <c r="O668" i="43"/>
  <c r="N670" i="43" s="1"/>
  <c r="D679" i="42" l="1" a="1"/>
  <c r="D685" i="42" s="1"/>
  <c r="A679" i="42" a="1"/>
  <c r="A684" i="42" s="1"/>
  <c r="K688" i="43"/>
  <c r="L688" i="43"/>
  <c r="N671" i="43"/>
  <c r="O670" i="43" s="1"/>
  <c r="O671" i="43"/>
  <c r="D680" i="42" l="1"/>
  <c r="A683" i="42"/>
  <c r="A686" i="42"/>
  <c r="D683" i="42"/>
  <c r="D686" i="42"/>
  <c r="D684" i="42"/>
  <c r="A679" i="42"/>
  <c r="D681" i="42"/>
  <c r="D687" i="42"/>
  <c r="A682" i="42"/>
  <c r="A685" i="42"/>
  <c r="D679" i="42"/>
  <c r="D682" i="42"/>
  <c r="A681" i="42"/>
  <c r="A680" i="42"/>
  <c r="A687" i="42"/>
  <c r="Q666" i="43" a="1"/>
  <c r="Q670" i="43" s="1"/>
  <c r="D692" i="42" l="1" a="1"/>
  <c r="D700" i="42" s="1"/>
  <c r="G700" i="42" s="1"/>
  <c r="A692" i="42" a="1"/>
  <c r="A698" i="42" s="1"/>
  <c r="B689" i="42"/>
  <c r="O680" i="42" s="1"/>
  <c r="Q672" i="43"/>
  <c r="Q673" i="43"/>
  <c r="R666" i="43"/>
  <c r="R668" i="43"/>
  <c r="R673" i="43"/>
  <c r="R667" i="43"/>
  <c r="Q666" i="43"/>
  <c r="Q674" i="43"/>
  <c r="R669" i="43"/>
  <c r="R674" i="43"/>
  <c r="R671" i="43"/>
  <c r="Q667" i="43"/>
  <c r="R670" i="43"/>
  <c r="Q668" i="43"/>
  <c r="Q669" i="43"/>
  <c r="Q671" i="43"/>
  <c r="R672" i="43"/>
  <c r="D698" i="42" l="1"/>
  <c r="G698" i="42" s="1"/>
  <c r="D693" i="42"/>
  <c r="G693" i="42" s="1"/>
  <c r="D696" i="42"/>
  <c r="G696" i="42" s="1"/>
  <c r="D695" i="42"/>
  <c r="G695" i="42" s="1"/>
  <c r="D697" i="42"/>
  <c r="G697" i="42" s="1"/>
  <c r="D692" i="42"/>
  <c r="G692" i="42" s="1"/>
  <c r="D694" i="42"/>
  <c r="G694" i="42" s="1"/>
  <c r="D699" i="42"/>
  <c r="G699" i="42" s="1"/>
  <c r="A696" i="42"/>
  <c r="O679" i="42"/>
  <c r="O681" i="42" s="1"/>
  <c r="N683" i="42" s="1"/>
  <c r="A694" i="42"/>
  <c r="A700" i="42"/>
  <c r="A692" i="42"/>
  <c r="A693" i="42"/>
  <c r="A697" i="42"/>
  <c r="A695" i="42"/>
  <c r="A699" i="42"/>
  <c r="A679" i="43" a="1"/>
  <c r="A686" i="43" s="1"/>
  <c r="D679" i="43" a="1"/>
  <c r="D687" i="43" s="1"/>
  <c r="N684" i="42" l="1"/>
  <c r="O683" i="42" s="1"/>
  <c r="A705" i="42" a="1"/>
  <c r="A712" i="42" s="1"/>
  <c r="B702" i="42"/>
  <c r="A681" i="43"/>
  <c r="A679" i="43"/>
  <c r="A680" i="43"/>
  <c r="A684" i="43"/>
  <c r="D679" i="43"/>
  <c r="A682" i="43"/>
  <c r="A683" i="43"/>
  <c r="A687" i="43"/>
  <c r="A685" i="43"/>
  <c r="D684" i="43"/>
  <c r="D682" i="43"/>
  <c r="D685" i="43"/>
  <c r="D686" i="43"/>
  <c r="D681" i="43"/>
  <c r="D683" i="43"/>
  <c r="D680" i="43"/>
  <c r="O684" i="42"/>
  <c r="Q679" i="42" l="1" a="1"/>
  <c r="Q680" i="42" s="1"/>
  <c r="A707" i="42"/>
  <c r="A706" i="42"/>
  <c r="A709" i="42"/>
  <c r="A713" i="42"/>
  <c r="A705" i="42"/>
  <c r="A708" i="42"/>
  <c r="A710" i="42"/>
  <c r="A711" i="42"/>
  <c r="B689" i="43"/>
  <c r="O679" i="43" s="1"/>
  <c r="A692" i="43" a="1"/>
  <c r="A696" i="43" s="1"/>
  <c r="D692" i="43" a="1"/>
  <c r="D695" i="43" s="1"/>
  <c r="G695" i="43" s="1"/>
  <c r="O680" i="43" l="1"/>
  <c r="R680" i="42"/>
  <c r="R682" i="42"/>
  <c r="Q679" i="42"/>
  <c r="Q687" i="42"/>
  <c r="R685" i="42"/>
  <c r="Q684" i="42"/>
  <c r="Q685" i="42"/>
  <c r="R683" i="42"/>
  <c r="Q682" i="42"/>
  <c r="R684" i="42"/>
  <c r="Q681" i="42"/>
  <c r="R679" i="42"/>
  <c r="R687" i="42"/>
  <c r="Q686" i="42"/>
  <c r="R686" i="42"/>
  <c r="Q683" i="42"/>
  <c r="R681" i="42"/>
  <c r="A692" i="43"/>
  <c r="A718" i="42" a="1"/>
  <c r="A726" i="42" s="1"/>
  <c r="F726" i="42" s="1"/>
  <c r="B715" i="42"/>
  <c r="A699" i="43"/>
  <c r="A697" i="43"/>
  <c r="A694" i="43"/>
  <c r="A693" i="43"/>
  <c r="A700" i="43"/>
  <c r="A698" i="43"/>
  <c r="A695" i="43"/>
  <c r="D692" i="43"/>
  <c r="G692" i="43" s="1"/>
  <c r="D699" i="43"/>
  <c r="G699" i="43" s="1"/>
  <c r="D700" i="43"/>
  <c r="G700" i="43" s="1"/>
  <c r="D694" i="43"/>
  <c r="G694" i="43" s="1"/>
  <c r="D693" i="43"/>
  <c r="G693" i="43" s="1"/>
  <c r="D697" i="43"/>
  <c r="G697" i="43" s="1"/>
  <c r="D698" i="43"/>
  <c r="G698" i="43" s="1"/>
  <c r="D696" i="43"/>
  <c r="G696" i="43" s="1"/>
  <c r="O681" i="43"/>
  <c r="B692" i="42" l="1" a="1"/>
  <c r="B692" i="42" s="1"/>
  <c r="F692" i="42" s="1"/>
  <c r="C692" i="42" a="1"/>
  <c r="C697" i="42" s="1"/>
  <c r="A725" i="42"/>
  <c r="F725" i="42" s="1"/>
  <c r="A724" i="42"/>
  <c r="F724" i="42" s="1"/>
  <c r="A719" i="42"/>
  <c r="F719" i="42" s="1"/>
  <c r="A721" i="42"/>
  <c r="F721" i="42" s="1"/>
  <c r="A718" i="42"/>
  <c r="F718" i="42" s="1"/>
  <c r="A723" i="42"/>
  <c r="F723" i="42" s="1"/>
  <c r="A720" i="42"/>
  <c r="F720" i="42" s="1"/>
  <c r="A722" i="42"/>
  <c r="F722" i="42" s="1"/>
  <c r="A705" i="43" a="1"/>
  <c r="A712" i="43" s="1"/>
  <c r="B702" i="43"/>
  <c r="N684" i="43"/>
  <c r="O683" i="43" s="1"/>
  <c r="N683" i="43"/>
  <c r="B696" i="42"/>
  <c r="F696" i="42" s="1"/>
  <c r="B698" i="42" l="1"/>
  <c r="F698" i="42" s="1"/>
  <c r="J698" i="42" s="1"/>
  <c r="B697" i="42"/>
  <c r="F697" i="42" s="1"/>
  <c r="I697" i="42" s="1"/>
  <c r="B695" i="42"/>
  <c r="F695" i="42" s="1"/>
  <c r="J695" i="42" s="1"/>
  <c r="B700" i="42"/>
  <c r="F700" i="42" s="1"/>
  <c r="J700" i="42" s="1"/>
  <c r="B693" i="42"/>
  <c r="F693" i="42" s="1"/>
  <c r="J693" i="42" s="1"/>
  <c r="B699" i="42"/>
  <c r="F699" i="42" s="1"/>
  <c r="J699" i="42" s="1"/>
  <c r="C699" i="42"/>
  <c r="B694" i="42"/>
  <c r="F694" i="42" s="1"/>
  <c r="J694" i="42" s="1"/>
  <c r="C693" i="42"/>
  <c r="C695" i="42"/>
  <c r="C698" i="42"/>
  <c r="C700" i="42"/>
  <c r="C696" i="42"/>
  <c r="C694" i="42"/>
  <c r="C692" i="42"/>
  <c r="B728" i="42"/>
  <c r="A706" i="43"/>
  <c r="A705" i="43"/>
  <c r="A709" i="43"/>
  <c r="A711" i="43"/>
  <c r="A710" i="43"/>
  <c r="A713" i="43"/>
  <c r="A707" i="43"/>
  <c r="A708" i="43"/>
  <c r="O684" i="43"/>
  <c r="Q679" i="43" s="1" a="1"/>
  <c r="J692" i="42"/>
  <c r="I692" i="42"/>
  <c r="I694" i="42"/>
  <c r="I698" i="42"/>
  <c r="J696" i="42"/>
  <c r="I696" i="42"/>
  <c r="I695" i="42" l="1"/>
  <c r="K695" i="42" s="1"/>
  <c r="I700" i="42"/>
  <c r="L700" i="42" s="1"/>
  <c r="I699" i="42"/>
  <c r="K699" i="42" s="1"/>
  <c r="J697" i="42"/>
  <c r="J701" i="42" s="1"/>
  <c r="I693" i="42"/>
  <c r="L693" i="42" s="1"/>
  <c r="C705" i="42" a="1"/>
  <c r="C708" i="42" s="1"/>
  <c r="F708" i="42" s="1"/>
  <c r="A718" i="43" a="1"/>
  <c r="A721" i="43" s="1"/>
  <c r="F721" i="43" s="1"/>
  <c r="B715" i="43"/>
  <c r="R687" i="43"/>
  <c r="R685" i="43"/>
  <c r="R683" i="43"/>
  <c r="R681" i="43"/>
  <c r="R679" i="43"/>
  <c r="Q686" i="43"/>
  <c r="Q684" i="43"/>
  <c r="Q682" i="43"/>
  <c r="Q680" i="43"/>
  <c r="Q687" i="43"/>
  <c r="Q683" i="43"/>
  <c r="Q679" i="43"/>
  <c r="R686" i="43"/>
  <c r="R682" i="43"/>
  <c r="R680" i="43"/>
  <c r="Q681" i="43"/>
  <c r="Q685" i="43"/>
  <c r="R684" i="43"/>
  <c r="L698" i="42"/>
  <c r="K698" i="42"/>
  <c r="L695" i="42"/>
  <c r="L696" i="42"/>
  <c r="K696" i="42"/>
  <c r="L694" i="42"/>
  <c r="K694" i="42"/>
  <c r="L692" i="42"/>
  <c r="K692" i="42"/>
  <c r="C712" i="42" l="1"/>
  <c r="F712" i="42" s="1"/>
  <c r="L699" i="42"/>
  <c r="K700" i="42"/>
  <c r="C705" i="42"/>
  <c r="F705" i="42" s="1"/>
  <c r="C713" i="42"/>
  <c r="F713" i="42" s="1"/>
  <c r="C710" i="42"/>
  <c r="F710" i="42" s="1"/>
  <c r="L697" i="42"/>
  <c r="I701" i="42"/>
  <c r="C709" i="42"/>
  <c r="F709" i="42" s="1"/>
  <c r="C707" i="42"/>
  <c r="F707" i="42" s="1"/>
  <c r="K697" i="42"/>
  <c r="K693" i="42"/>
  <c r="C711" i="42"/>
  <c r="F711" i="42" s="1"/>
  <c r="C706" i="42"/>
  <c r="F706" i="42" s="1"/>
  <c r="A718" i="43"/>
  <c r="F718" i="43" s="1"/>
  <c r="A719" i="43"/>
  <c r="F719" i="43" s="1"/>
  <c r="A725" i="43"/>
  <c r="F725" i="43" s="1"/>
  <c r="A724" i="43"/>
  <c r="F724" i="43" s="1"/>
  <c r="A726" i="43"/>
  <c r="F726" i="43" s="1"/>
  <c r="A722" i="43"/>
  <c r="F722" i="43" s="1"/>
  <c r="A720" i="43"/>
  <c r="F720" i="43" s="1"/>
  <c r="A723" i="43"/>
  <c r="F723" i="43" s="1"/>
  <c r="C692" i="43" a="1"/>
  <c r="B692" i="43" a="1"/>
  <c r="L701" i="42" l="1"/>
  <c r="O692" i="42" s="1"/>
  <c r="K701" i="42"/>
  <c r="O693" i="42" s="1"/>
  <c r="B728" i="43"/>
  <c r="B698" i="43"/>
  <c r="F698" i="43" s="1"/>
  <c r="B694" i="43"/>
  <c r="F694" i="43" s="1"/>
  <c r="B699" i="43"/>
  <c r="B695" i="43"/>
  <c r="F695" i="43" s="1"/>
  <c r="B693" i="43"/>
  <c r="F693" i="43" s="1"/>
  <c r="B696" i="43"/>
  <c r="F696" i="43" s="1"/>
  <c r="B692" i="43"/>
  <c r="F692" i="43" s="1"/>
  <c r="B700" i="43"/>
  <c r="F700" i="43" s="1"/>
  <c r="B697" i="43"/>
  <c r="F697" i="43" s="1"/>
  <c r="C700" i="43"/>
  <c r="C696" i="43"/>
  <c r="C692" i="43"/>
  <c r="C697" i="43"/>
  <c r="C693" i="43"/>
  <c r="C699" i="43"/>
  <c r="C694" i="43"/>
  <c r="C698" i="43"/>
  <c r="C695" i="43"/>
  <c r="F699" i="43"/>
  <c r="O694" i="42" l="1"/>
  <c r="N697" i="42" s="1"/>
  <c r="O696" i="42" s="1"/>
  <c r="C705" i="43" a="1"/>
  <c r="C712" i="43" s="1"/>
  <c r="I698" i="43"/>
  <c r="J698" i="43"/>
  <c r="I692" i="43"/>
  <c r="J692" i="43"/>
  <c r="I699" i="43"/>
  <c r="J699" i="43"/>
  <c r="I697" i="43"/>
  <c r="J697" i="43"/>
  <c r="I696" i="43"/>
  <c r="J696" i="43"/>
  <c r="J693" i="43"/>
  <c r="I693" i="43"/>
  <c r="J700" i="43"/>
  <c r="I700" i="43"/>
  <c r="I694" i="43"/>
  <c r="J694" i="43"/>
  <c r="I695" i="43"/>
  <c r="J695" i="43"/>
  <c r="N696" i="42" l="1"/>
  <c r="O697" i="42" s="1"/>
  <c r="Q692" i="42" s="1" a="1"/>
  <c r="R699" i="42" s="1"/>
  <c r="C711" i="43"/>
  <c r="F711" i="43" s="1"/>
  <c r="C706" i="43"/>
  <c r="F706" i="43" s="1"/>
  <c r="C713" i="43"/>
  <c r="F713" i="43" s="1"/>
  <c r="C707" i="43"/>
  <c r="F707" i="43" s="1"/>
  <c r="C708" i="43"/>
  <c r="F708" i="43" s="1"/>
  <c r="C705" i="43"/>
  <c r="F705" i="43" s="1"/>
  <c r="C710" i="43"/>
  <c r="F710" i="43" s="1"/>
  <c r="C709" i="43"/>
  <c r="F709" i="43" s="1"/>
  <c r="L694" i="43"/>
  <c r="K694" i="43"/>
  <c r="J701" i="43"/>
  <c r="K698" i="43"/>
  <c r="L698" i="43"/>
  <c r="K700" i="43"/>
  <c r="L700" i="43"/>
  <c r="F712" i="43"/>
  <c r="K697" i="43"/>
  <c r="L697" i="43"/>
  <c r="L695" i="43"/>
  <c r="K695" i="43"/>
  <c r="L692" i="43"/>
  <c r="K692" i="43"/>
  <c r="I701" i="43"/>
  <c r="K693" i="43"/>
  <c r="L693" i="43"/>
  <c r="K696" i="43"/>
  <c r="L696" i="43"/>
  <c r="K699" i="43"/>
  <c r="L699" i="43"/>
  <c r="R693" i="42" l="1"/>
  <c r="Q698" i="42"/>
  <c r="Q693" i="42"/>
  <c r="R695" i="42"/>
  <c r="R697" i="42"/>
  <c r="Q696" i="42"/>
  <c r="R698" i="42"/>
  <c r="Q692" i="42"/>
  <c r="R694" i="42"/>
  <c r="Q695" i="42"/>
  <c r="Q694" i="42"/>
  <c r="R696" i="42"/>
  <c r="Q697" i="42"/>
  <c r="Q700" i="42"/>
  <c r="R692" i="42"/>
  <c r="R700" i="42"/>
  <c r="Q699" i="42"/>
  <c r="K701" i="43"/>
  <c r="O693" i="43" s="1"/>
  <c r="L701" i="43"/>
  <c r="O692" i="43" s="1"/>
  <c r="D705" i="42" l="1" a="1"/>
  <c r="D709" i="42" s="1"/>
  <c r="G709" i="42" s="1"/>
  <c r="B705" i="42" a="1"/>
  <c r="B713" i="42" s="1"/>
  <c r="O694" i="43"/>
  <c r="N696" i="43" s="1"/>
  <c r="B705" i="42" l="1"/>
  <c r="B709" i="42"/>
  <c r="D708" i="42"/>
  <c r="G708" i="42" s="1"/>
  <c r="I708" i="42" s="1"/>
  <c r="B707" i="42"/>
  <c r="D705" i="42"/>
  <c r="G705" i="42" s="1"/>
  <c r="I705" i="42" s="1"/>
  <c r="B710" i="42"/>
  <c r="D713" i="42"/>
  <c r="G713" i="42" s="1"/>
  <c r="J713" i="42" s="1"/>
  <c r="B712" i="42"/>
  <c r="D707" i="42"/>
  <c r="G707" i="42" s="1"/>
  <c r="I707" i="42" s="1"/>
  <c r="D706" i="42"/>
  <c r="G706" i="42" s="1"/>
  <c r="B711" i="42"/>
  <c r="B706" i="42"/>
  <c r="D712" i="42"/>
  <c r="G712" i="42" s="1"/>
  <c r="I712" i="42" s="1"/>
  <c r="D710" i="42"/>
  <c r="G710" i="42" s="1"/>
  <c r="B708" i="42"/>
  <c r="D711" i="42"/>
  <c r="G711" i="42" s="1"/>
  <c r="J711" i="42" s="1"/>
  <c r="N697" i="43"/>
  <c r="O696" i="43" s="1"/>
  <c r="O697" i="43"/>
  <c r="J709" i="42"/>
  <c r="I709" i="42"/>
  <c r="J708" i="42"/>
  <c r="J706" i="42"/>
  <c r="I706" i="42"/>
  <c r="I710" i="42"/>
  <c r="J710" i="42"/>
  <c r="I711" i="42" l="1"/>
  <c r="B718" i="42" a="1"/>
  <c r="B723" i="42" s="1"/>
  <c r="G723" i="42" s="1"/>
  <c r="J707" i="42"/>
  <c r="K707" i="42" s="1"/>
  <c r="J705" i="42"/>
  <c r="K705" i="42" s="1"/>
  <c r="I713" i="42"/>
  <c r="I714" i="42" s="1"/>
  <c r="J712" i="42"/>
  <c r="L712" i="42" s="1"/>
  <c r="Q692" i="43" a="1"/>
  <c r="Q693" i="43" s="1"/>
  <c r="L711" i="42"/>
  <c r="K711" i="42"/>
  <c r="K708" i="42"/>
  <c r="L708" i="42"/>
  <c r="L706" i="42"/>
  <c r="K706" i="42"/>
  <c r="L710" i="42"/>
  <c r="K710" i="42"/>
  <c r="L709" i="42"/>
  <c r="K709" i="42"/>
  <c r="K712" i="42"/>
  <c r="L707" i="42"/>
  <c r="L713" i="42" l="1"/>
  <c r="B721" i="42"/>
  <c r="G721" i="42" s="1"/>
  <c r="I721" i="42" s="1"/>
  <c r="B724" i="42"/>
  <c r="G724" i="42" s="1"/>
  <c r="I724" i="42" s="1"/>
  <c r="B718" i="42"/>
  <c r="G718" i="42" s="1"/>
  <c r="J718" i="42" s="1"/>
  <c r="B720" i="42"/>
  <c r="G720" i="42" s="1"/>
  <c r="J720" i="42" s="1"/>
  <c r="B726" i="42"/>
  <c r="G726" i="42" s="1"/>
  <c r="I726" i="42" s="1"/>
  <c r="B722" i="42"/>
  <c r="G722" i="42" s="1"/>
  <c r="J722" i="42" s="1"/>
  <c r="B725" i="42"/>
  <c r="G725" i="42" s="1"/>
  <c r="J725" i="42" s="1"/>
  <c r="B719" i="42"/>
  <c r="G719" i="42" s="1"/>
  <c r="I719" i="42" s="1"/>
  <c r="K713" i="42"/>
  <c r="K714" i="42" s="1"/>
  <c r="J714" i="42"/>
  <c r="L705" i="42"/>
  <c r="Q692" i="43"/>
  <c r="Q698" i="43"/>
  <c r="R695" i="43"/>
  <c r="Q695" i="43"/>
  <c r="Q700" i="43"/>
  <c r="R696" i="43"/>
  <c r="R694" i="43"/>
  <c r="R697" i="43"/>
  <c r="Q697" i="43"/>
  <c r="R700" i="43"/>
  <c r="Q696" i="43"/>
  <c r="R698" i="43"/>
  <c r="R699" i="43"/>
  <c r="Q699" i="43"/>
  <c r="R692" i="43"/>
  <c r="Q694" i="43"/>
  <c r="R693" i="43"/>
  <c r="J721" i="42"/>
  <c r="J724" i="42"/>
  <c r="J723" i="42"/>
  <c r="I723" i="42"/>
  <c r="L714" i="42" l="1"/>
  <c r="O705" i="42" s="1"/>
  <c r="O706" i="42"/>
  <c r="I722" i="42"/>
  <c r="K722" i="42" s="1"/>
  <c r="I718" i="42"/>
  <c r="L718" i="42" s="1"/>
  <c r="J719" i="42"/>
  <c r="L719" i="42" s="1"/>
  <c r="J726" i="42"/>
  <c r="L726" i="42" s="1"/>
  <c r="I725" i="42"/>
  <c r="I720" i="42"/>
  <c r="L720" i="42" s="1"/>
  <c r="B705" i="43" a="1"/>
  <c r="B707" i="43" s="1"/>
  <c r="D705" i="43" a="1"/>
  <c r="L724" i="42"/>
  <c r="K724" i="42"/>
  <c r="L721" i="42"/>
  <c r="K721" i="42"/>
  <c r="L722" i="42"/>
  <c r="K726" i="42"/>
  <c r="L723" i="42"/>
  <c r="K723" i="42"/>
  <c r="K719" i="42"/>
  <c r="O707" i="42" l="1"/>
  <c r="K718" i="42"/>
  <c r="J727" i="42"/>
  <c r="I727" i="42"/>
  <c r="K720" i="42"/>
  <c r="K725" i="42"/>
  <c r="L725" i="42"/>
  <c r="B705" i="43"/>
  <c r="B710" i="43"/>
  <c r="B711" i="43"/>
  <c r="B713" i="43"/>
  <c r="B706" i="43"/>
  <c r="B712" i="43"/>
  <c r="B708" i="43"/>
  <c r="B709" i="43"/>
  <c r="D711" i="43"/>
  <c r="G711" i="43" s="1"/>
  <c r="J711" i="43" s="1"/>
  <c r="D708" i="43"/>
  <c r="G708" i="43" s="1"/>
  <c r="I708" i="43" s="1"/>
  <c r="D707" i="43"/>
  <c r="G707" i="43" s="1"/>
  <c r="I707" i="43" s="1"/>
  <c r="D705" i="43"/>
  <c r="G705" i="43" s="1"/>
  <c r="I705" i="43" s="1"/>
  <c r="D709" i="43"/>
  <c r="G709" i="43" s="1"/>
  <c r="I709" i="43" s="1"/>
  <c r="D710" i="43"/>
  <c r="G710" i="43" s="1"/>
  <c r="I710" i="43" s="1"/>
  <c r="D713" i="43"/>
  <c r="G713" i="43" s="1"/>
  <c r="D706" i="43"/>
  <c r="G706" i="43" s="1"/>
  <c r="I706" i="43" s="1"/>
  <c r="D712" i="43"/>
  <c r="G712" i="43" s="1"/>
  <c r="J712" i="43" s="1"/>
  <c r="N710" i="42"/>
  <c r="O709" i="42" s="1"/>
  <c r="N709" i="42"/>
  <c r="L727" i="42"/>
  <c r="O718" i="42" l="1"/>
  <c r="K727" i="42"/>
  <c r="O719" i="42" s="1"/>
  <c r="J705" i="43"/>
  <c r="L705" i="43" s="1"/>
  <c r="J708" i="43"/>
  <c r="K708" i="43" s="1"/>
  <c r="J710" i="43"/>
  <c r="L710" i="43" s="1"/>
  <c r="I712" i="43"/>
  <c r="L712" i="43" s="1"/>
  <c r="I711" i="43"/>
  <c r="K711" i="43" s="1"/>
  <c r="J707" i="43"/>
  <c r="L707" i="43" s="1"/>
  <c r="J706" i="43"/>
  <c r="L706" i="43" s="1"/>
  <c r="B718" i="43" a="1"/>
  <c r="J713" i="43"/>
  <c r="I713" i="43"/>
  <c r="J709" i="43"/>
  <c r="K709" i="43" s="1"/>
  <c r="K712" i="43"/>
  <c r="K705" i="43"/>
  <c r="L708" i="43"/>
  <c r="O710" i="42"/>
  <c r="Q705" i="42" s="1" a="1"/>
  <c r="O720" i="42" l="1"/>
  <c r="N722" i="42" s="1"/>
  <c r="O723" i="42" s="1"/>
  <c r="L711" i="43"/>
  <c r="L709" i="43"/>
  <c r="K710" i="43"/>
  <c r="K706" i="43"/>
  <c r="I714" i="43"/>
  <c r="K707" i="43"/>
  <c r="B723" i="43"/>
  <c r="G723" i="43" s="1"/>
  <c r="I723" i="43" s="1"/>
  <c r="B724" i="43"/>
  <c r="G724" i="43" s="1"/>
  <c r="J724" i="43" s="1"/>
  <c r="B726" i="43"/>
  <c r="G726" i="43" s="1"/>
  <c r="I726" i="43" s="1"/>
  <c r="B719" i="43"/>
  <c r="G719" i="43" s="1"/>
  <c r="I719" i="43" s="1"/>
  <c r="B721" i="43"/>
  <c r="G721" i="43" s="1"/>
  <c r="J721" i="43" s="1"/>
  <c r="B718" i="43"/>
  <c r="G718" i="43" s="1"/>
  <c r="J718" i="43" s="1"/>
  <c r="B722" i="43"/>
  <c r="G722" i="43" s="1"/>
  <c r="I722" i="43" s="1"/>
  <c r="B725" i="43"/>
  <c r="G725" i="43" s="1"/>
  <c r="J725" i="43" s="1"/>
  <c r="B720" i="43"/>
  <c r="G720" i="43" s="1"/>
  <c r="I720" i="43" s="1"/>
  <c r="J714" i="43"/>
  <c r="L713" i="43"/>
  <c r="K713" i="43"/>
  <c r="Q713" i="42"/>
  <c r="Q711" i="42"/>
  <c r="Q709" i="42"/>
  <c r="Q707" i="42"/>
  <c r="Q705" i="42"/>
  <c r="R712" i="42"/>
  <c r="R710" i="42"/>
  <c r="R708" i="42"/>
  <c r="R706" i="42"/>
  <c r="Q712" i="42"/>
  <c r="Q710" i="42"/>
  <c r="Q708" i="42"/>
  <c r="Q706" i="42"/>
  <c r="R707" i="42"/>
  <c r="R713" i="42"/>
  <c r="R705" i="42"/>
  <c r="R711" i="42"/>
  <c r="R709" i="42"/>
  <c r="I724" i="43" l="1"/>
  <c r="K724" i="43" s="1"/>
  <c r="N723" i="42"/>
  <c r="O722" i="42" s="1"/>
  <c r="I725" i="43"/>
  <c r="K725" i="43" s="1"/>
  <c r="J720" i="43"/>
  <c r="L720" i="43" s="1"/>
  <c r="I721" i="43"/>
  <c r="L714" i="43"/>
  <c r="O705" i="43" s="1"/>
  <c r="J726" i="43"/>
  <c r="L726" i="43" s="1"/>
  <c r="K714" i="43"/>
  <c r="O706" i="43" s="1"/>
  <c r="J722" i="43"/>
  <c r="L722" i="43" s="1"/>
  <c r="Q718" i="42" a="1"/>
  <c r="R722" i="42" s="1"/>
  <c r="I718" i="43"/>
  <c r="L718" i="43" s="1"/>
  <c r="J723" i="43"/>
  <c r="L723" i="43" s="1"/>
  <c r="J719" i="43"/>
  <c r="K719" i="43" s="1"/>
  <c r="L724" i="43"/>
  <c r="D718" i="42" a="1"/>
  <c r="C718" i="42" a="1"/>
  <c r="L725" i="43" l="1"/>
  <c r="K718" i="43"/>
  <c r="K726" i="43"/>
  <c r="I727" i="43"/>
  <c r="K720" i="43"/>
  <c r="K723" i="43"/>
  <c r="O707" i="43"/>
  <c r="N709" i="43" s="1"/>
  <c r="O710" i="43" s="1"/>
  <c r="L721" i="43"/>
  <c r="K721" i="43"/>
  <c r="K722" i="43"/>
  <c r="R721" i="42"/>
  <c r="R718" i="42"/>
  <c r="R719" i="42"/>
  <c r="Q721" i="42"/>
  <c r="Q723" i="42"/>
  <c r="Q718" i="42"/>
  <c r="R720" i="42"/>
  <c r="Q722" i="42"/>
  <c r="Q719" i="42"/>
  <c r="Q720" i="42"/>
  <c r="R724" i="42"/>
  <c r="J727" i="43"/>
  <c r="L719" i="43"/>
  <c r="Q725" i="42"/>
  <c r="R723" i="42"/>
  <c r="Q726" i="42"/>
  <c r="R726" i="42"/>
  <c r="R725" i="42"/>
  <c r="Q724" i="42"/>
  <c r="C726" i="42"/>
  <c r="C722" i="42"/>
  <c r="C718" i="42"/>
  <c r="C725" i="42"/>
  <c r="C721" i="42"/>
  <c r="C724" i="42"/>
  <c r="C720" i="42"/>
  <c r="C723" i="42"/>
  <c r="C719" i="42"/>
  <c r="D724" i="42"/>
  <c r="D720" i="42"/>
  <c r="D723" i="42"/>
  <c r="D719" i="42"/>
  <c r="D726" i="42"/>
  <c r="D722" i="42"/>
  <c r="D718" i="42"/>
  <c r="D721" i="42"/>
  <c r="D725" i="42"/>
  <c r="N710" i="43" l="1"/>
  <c r="O709" i="43" s="1"/>
  <c r="Q705" i="43" s="1" a="1"/>
  <c r="K727" i="43"/>
  <c r="O719" i="43" s="1"/>
  <c r="L727" i="43"/>
  <c r="O718" i="43" s="1"/>
  <c r="B731" i="42" a="1"/>
  <c r="B737" i="42" s="1"/>
  <c r="A731" i="42" a="1"/>
  <c r="A739" i="42" s="1"/>
  <c r="F739" i="42" s="1"/>
  <c r="D731" i="42" a="1"/>
  <c r="D738" i="42" s="1"/>
  <c r="C731" i="42" a="1"/>
  <c r="A733" i="42" l="1"/>
  <c r="F733" i="42" s="1"/>
  <c r="O720" i="43"/>
  <c r="N723" i="43" s="1"/>
  <c r="O722" i="43" s="1"/>
  <c r="R712" i="43"/>
  <c r="R710" i="43"/>
  <c r="R709" i="43"/>
  <c r="Q707" i="43"/>
  <c r="R706" i="43"/>
  <c r="R711" i="43"/>
  <c r="R705" i="43"/>
  <c r="Q711" i="43"/>
  <c r="R707" i="43"/>
  <c r="Q708" i="43"/>
  <c r="Q709" i="43"/>
  <c r="Q710" i="43"/>
  <c r="R708" i="43"/>
  <c r="R713" i="43"/>
  <c r="A731" i="42"/>
  <c r="F731" i="42" s="1"/>
  <c r="B731" i="42"/>
  <c r="B734" i="42"/>
  <c r="B736" i="42"/>
  <c r="B739" i="42"/>
  <c r="B733" i="42"/>
  <c r="Q712" i="43"/>
  <c r="Q706" i="43"/>
  <c r="Q705" i="43"/>
  <c r="Q713" i="43"/>
  <c r="B732" i="42"/>
  <c r="B738" i="42"/>
  <c r="A735" i="42"/>
  <c r="F735" i="42" s="1"/>
  <c r="B735" i="42"/>
  <c r="A737" i="42"/>
  <c r="F737" i="42" s="1"/>
  <c r="A732" i="42"/>
  <c r="F732" i="42" s="1"/>
  <c r="A738" i="42"/>
  <c r="F738" i="42" s="1"/>
  <c r="A736" i="42"/>
  <c r="F736" i="42" s="1"/>
  <c r="A734" i="42"/>
  <c r="F734" i="42" s="1"/>
  <c r="D735" i="42"/>
  <c r="D733" i="42"/>
  <c r="D731" i="42"/>
  <c r="D734" i="42"/>
  <c r="D732" i="42"/>
  <c r="D739" i="42"/>
  <c r="D737" i="42"/>
  <c r="D736" i="42"/>
  <c r="C736" i="42"/>
  <c r="G736" i="42" s="1"/>
  <c r="C732" i="42"/>
  <c r="G732" i="42" s="1"/>
  <c r="C739" i="42"/>
  <c r="G739" i="42" s="1"/>
  <c r="I739" i="42" s="1"/>
  <c r="C735" i="42"/>
  <c r="G735" i="42" s="1"/>
  <c r="C731" i="42"/>
  <c r="G731" i="42" s="1"/>
  <c r="C738" i="42"/>
  <c r="G738" i="42" s="1"/>
  <c r="C734" i="42"/>
  <c r="G734" i="42" s="1"/>
  <c r="C737" i="42"/>
  <c r="G737" i="42" s="1"/>
  <c r="C733" i="42"/>
  <c r="G733" i="42" s="1"/>
  <c r="J733" i="42" l="1"/>
  <c r="N722" i="43"/>
  <c r="O723" i="43" s="1"/>
  <c r="Q718" i="43" s="1" a="1"/>
  <c r="C718" i="43" a="1"/>
  <c r="C724" i="43" s="1"/>
  <c r="D718" i="43" a="1"/>
  <c r="D722" i="43" s="1"/>
  <c r="I738" i="42"/>
  <c r="B744" i="42" a="1"/>
  <c r="B751" i="42" s="1"/>
  <c r="I735" i="42"/>
  <c r="I734" i="42"/>
  <c r="J732" i="42"/>
  <c r="J737" i="42"/>
  <c r="B741" i="42"/>
  <c r="J736" i="42"/>
  <c r="D744" i="42" a="1"/>
  <c r="D744" i="42" s="1"/>
  <c r="G744" i="42" s="1"/>
  <c r="J738" i="42"/>
  <c r="J739" i="42"/>
  <c r="L739" i="42" s="1"/>
  <c r="J735" i="42"/>
  <c r="J734" i="42"/>
  <c r="I732" i="42"/>
  <c r="I736" i="42"/>
  <c r="I737" i="42"/>
  <c r="I731" i="42"/>
  <c r="J731" i="42"/>
  <c r="I733" i="42"/>
  <c r="C721" i="43" l="1"/>
  <c r="B752" i="42"/>
  <c r="C722" i="43"/>
  <c r="C725" i="43"/>
  <c r="B745" i="42"/>
  <c r="C718" i="43"/>
  <c r="C720" i="43"/>
  <c r="B750" i="42"/>
  <c r="C726" i="43"/>
  <c r="D720" i="43"/>
  <c r="D726" i="43"/>
  <c r="D725" i="43"/>
  <c r="D719" i="43"/>
  <c r="D723" i="43"/>
  <c r="L738" i="42"/>
  <c r="D724" i="43"/>
  <c r="D718" i="43"/>
  <c r="K734" i="42"/>
  <c r="C719" i="43"/>
  <c r="C723" i="43"/>
  <c r="D721" i="43"/>
  <c r="B747" i="42"/>
  <c r="B744" i="42"/>
  <c r="B749" i="42"/>
  <c r="B748" i="42"/>
  <c r="B746" i="42"/>
  <c r="L735" i="42"/>
  <c r="L732" i="42"/>
  <c r="L736" i="42"/>
  <c r="D749" i="42"/>
  <c r="G749" i="42" s="1"/>
  <c r="D748" i="42"/>
  <c r="G748" i="42" s="1"/>
  <c r="D746" i="42"/>
  <c r="G746" i="42" s="1"/>
  <c r="D752" i="42"/>
  <c r="G752" i="42" s="1"/>
  <c r="D745" i="42"/>
  <c r="G745" i="42" s="1"/>
  <c r="K736" i="42"/>
  <c r="L734" i="42"/>
  <c r="K738" i="42"/>
  <c r="D747" i="42"/>
  <c r="G747" i="42" s="1"/>
  <c r="D750" i="42"/>
  <c r="G750" i="42" s="1"/>
  <c r="K732" i="42"/>
  <c r="D751" i="42"/>
  <c r="G751" i="42" s="1"/>
  <c r="J740" i="42"/>
  <c r="K735" i="42"/>
  <c r="K739" i="42"/>
  <c r="Q725" i="43"/>
  <c r="Q723" i="43"/>
  <c r="Q721" i="43"/>
  <c r="Q719" i="43"/>
  <c r="R724" i="43"/>
  <c r="Q722" i="43"/>
  <c r="R719" i="43"/>
  <c r="R725" i="43"/>
  <c r="R721" i="43"/>
  <c r="Q718" i="43"/>
  <c r="Q726" i="43"/>
  <c r="R722" i="43"/>
  <c r="R718" i="43"/>
  <c r="R720" i="43"/>
  <c r="R726" i="43"/>
  <c r="Q720" i="43"/>
  <c r="Q724" i="43"/>
  <c r="R723" i="43"/>
  <c r="L733" i="42"/>
  <c r="K733" i="42"/>
  <c r="L731" i="42"/>
  <c r="I740" i="42"/>
  <c r="K731" i="42"/>
  <c r="K737" i="42"/>
  <c r="L737" i="42"/>
  <c r="C731" i="43" l="1" a="1"/>
  <c r="C737" i="43" s="1"/>
  <c r="G737" i="43" s="1"/>
  <c r="D731" i="43" a="1"/>
  <c r="D739" i="43" s="1"/>
  <c r="B757" i="42" a="1"/>
  <c r="B757" i="42" s="1"/>
  <c r="F757" i="42" s="1"/>
  <c r="A731" i="43" a="1"/>
  <c r="A737" i="43" s="1"/>
  <c r="B731" i="43" a="1"/>
  <c r="L740" i="42"/>
  <c r="O731" i="42" s="1"/>
  <c r="K740" i="42"/>
  <c r="O732" i="42" s="1"/>
  <c r="C736" i="43" l="1"/>
  <c r="G736" i="43" s="1"/>
  <c r="D738" i="43"/>
  <c r="C732" i="43"/>
  <c r="G732" i="43" s="1"/>
  <c r="C739" i="43"/>
  <c r="G739" i="43" s="1"/>
  <c r="C733" i="43"/>
  <c r="G733" i="43" s="1"/>
  <c r="C735" i="43"/>
  <c r="G735" i="43" s="1"/>
  <c r="C738" i="43"/>
  <c r="G738" i="43" s="1"/>
  <c r="C734" i="43"/>
  <c r="G734" i="43" s="1"/>
  <c r="D732" i="43"/>
  <c r="D733" i="43"/>
  <c r="D734" i="43"/>
  <c r="C731" i="43"/>
  <c r="G731" i="43" s="1"/>
  <c r="D731" i="43"/>
  <c r="D737" i="43"/>
  <c r="D735" i="43"/>
  <c r="B761" i="42"/>
  <c r="F761" i="42" s="1"/>
  <c r="B760" i="42"/>
  <c r="F760" i="42" s="1"/>
  <c r="B764" i="42"/>
  <c r="F764" i="42" s="1"/>
  <c r="B765" i="42"/>
  <c r="F765" i="42" s="1"/>
  <c r="B763" i="42"/>
  <c r="F763" i="42" s="1"/>
  <c r="B759" i="42"/>
  <c r="F759" i="42" s="1"/>
  <c r="D736" i="43"/>
  <c r="B758" i="42"/>
  <c r="F758" i="42" s="1"/>
  <c r="B762" i="42"/>
  <c r="F762" i="42" s="1"/>
  <c r="A731" i="43"/>
  <c r="A732" i="43"/>
  <c r="F732" i="43" s="1"/>
  <c r="A735" i="43"/>
  <c r="F735" i="43" s="1"/>
  <c r="A739" i="43"/>
  <c r="F739" i="43" s="1"/>
  <c r="A736" i="43"/>
  <c r="F736" i="43" s="1"/>
  <c r="A738" i="43"/>
  <c r="F738" i="43" s="1"/>
  <c r="A733" i="43"/>
  <c r="F733" i="43" s="1"/>
  <c r="A734" i="43"/>
  <c r="F734" i="43" s="1"/>
  <c r="B738" i="43"/>
  <c r="B734" i="43"/>
  <c r="B739" i="43"/>
  <c r="B735" i="43"/>
  <c r="B731" i="43"/>
  <c r="B737" i="43"/>
  <c r="B732" i="43"/>
  <c r="B736" i="43"/>
  <c r="B733" i="43"/>
  <c r="F737" i="43"/>
  <c r="O733" i="42"/>
  <c r="D744" i="43" l="1" a="1"/>
  <c r="D748" i="43" s="1"/>
  <c r="G748" i="43" s="1"/>
  <c r="B741" i="43"/>
  <c r="B744" i="43" a="1"/>
  <c r="J739" i="43"/>
  <c r="I739" i="43"/>
  <c r="I732" i="43"/>
  <c r="J732" i="43"/>
  <c r="F731" i="43"/>
  <c r="J738" i="43"/>
  <c r="I738" i="43"/>
  <c r="I735" i="43"/>
  <c r="J735" i="43"/>
  <c r="I733" i="43"/>
  <c r="J733" i="43"/>
  <c r="I736" i="43"/>
  <c r="J736" i="43"/>
  <c r="J734" i="43"/>
  <c r="I734" i="43"/>
  <c r="I737" i="43"/>
  <c r="J737" i="43"/>
  <c r="N736" i="42"/>
  <c r="O735" i="42" s="1"/>
  <c r="N735" i="42"/>
  <c r="D745" i="43" l="1"/>
  <c r="G745" i="43" s="1"/>
  <c r="D749" i="43"/>
  <c r="G749" i="43" s="1"/>
  <c r="D747" i="43"/>
  <c r="G747" i="43" s="1"/>
  <c r="D752" i="43"/>
  <c r="G752" i="43" s="1"/>
  <c r="D746" i="43"/>
  <c r="G746" i="43" s="1"/>
  <c r="D744" i="43"/>
  <c r="G744" i="43" s="1"/>
  <c r="D751" i="43"/>
  <c r="G751" i="43" s="1"/>
  <c r="D750" i="43"/>
  <c r="G750" i="43" s="1"/>
  <c r="B750" i="43"/>
  <c r="B746" i="43"/>
  <c r="B751" i="43"/>
  <c r="B747" i="43"/>
  <c r="B749" i="43"/>
  <c r="B752" i="43"/>
  <c r="B744" i="43"/>
  <c r="B748" i="43"/>
  <c r="B745" i="43"/>
  <c r="K733" i="43"/>
  <c r="L733" i="43"/>
  <c r="K738" i="43"/>
  <c r="L738" i="43"/>
  <c r="L737" i="43"/>
  <c r="K737" i="43"/>
  <c r="L736" i="43"/>
  <c r="K736" i="43"/>
  <c r="L735" i="43"/>
  <c r="K735" i="43"/>
  <c r="J731" i="43"/>
  <c r="J740" i="43" s="1"/>
  <c r="I731" i="43"/>
  <c r="L739" i="43"/>
  <c r="K739" i="43"/>
  <c r="L732" i="43"/>
  <c r="K732" i="43"/>
  <c r="K734" i="43"/>
  <c r="L734" i="43"/>
  <c r="O736" i="42"/>
  <c r="Q731" i="42" s="1" a="1"/>
  <c r="B757" i="43" l="1" a="1"/>
  <c r="I740" i="43"/>
  <c r="L731" i="43"/>
  <c r="L740" i="43" s="1"/>
  <c r="K731" i="43"/>
  <c r="K740" i="43" s="1"/>
  <c r="Q738" i="42"/>
  <c r="Q736" i="42"/>
  <c r="Q734" i="42"/>
  <c r="Q732" i="42"/>
  <c r="R739" i="42"/>
  <c r="R737" i="42"/>
  <c r="R735" i="42"/>
  <c r="R733" i="42"/>
  <c r="R731" i="42"/>
  <c r="Q739" i="42"/>
  <c r="Q737" i="42"/>
  <c r="Q735" i="42"/>
  <c r="Q733" i="42"/>
  <c r="Q731" i="42"/>
  <c r="R738" i="42"/>
  <c r="R736" i="42"/>
  <c r="R734" i="42"/>
  <c r="R732" i="42"/>
  <c r="B763" i="43" l="1"/>
  <c r="F763" i="43" s="1"/>
  <c r="B759" i="43"/>
  <c r="F759" i="43" s="1"/>
  <c r="B761" i="43"/>
  <c r="F761" i="43" s="1"/>
  <c r="B762" i="43"/>
  <c r="F762" i="43" s="1"/>
  <c r="B757" i="43"/>
  <c r="F757" i="43" s="1"/>
  <c r="B760" i="43"/>
  <c r="B764" i="43"/>
  <c r="F764" i="43" s="1"/>
  <c r="B765" i="43"/>
  <c r="F765" i="43" s="1"/>
  <c r="B758" i="43"/>
  <c r="F758" i="43" s="1"/>
  <c r="F760" i="43"/>
  <c r="O731" i="43"/>
  <c r="O732" i="43"/>
  <c r="A744" i="42" a="1"/>
  <c r="C744" i="42" a="1"/>
  <c r="O733" i="43" l="1"/>
  <c r="N735" i="43" s="1"/>
  <c r="C750" i="42"/>
  <c r="C746" i="42"/>
  <c r="C749" i="42"/>
  <c r="C745" i="42"/>
  <c r="C752" i="42"/>
  <c r="C748" i="42"/>
  <c r="C744" i="42"/>
  <c r="C747" i="42"/>
  <c r="C751" i="42"/>
  <c r="A750" i="42"/>
  <c r="F750" i="42" s="1"/>
  <c r="A746" i="42"/>
  <c r="F746" i="42" s="1"/>
  <c r="A749" i="42"/>
  <c r="F749" i="42" s="1"/>
  <c r="A745" i="42"/>
  <c r="F745" i="42" s="1"/>
  <c r="A752" i="42"/>
  <c r="F752" i="42" s="1"/>
  <c r="A748" i="42"/>
  <c r="F748" i="42" s="1"/>
  <c r="A744" i="42"/>
  <c r="A751" i="42"/>
  <c r="F751" i="42" s="1"/>
  <c r="A747" i="42"/>
  <c r="F747" i="42" s="1"/>
  <c r="N736" i="43" l="1"/>
  <c r="O735" i="43" s="1"/>
  <c r="O736" i="43"/>
  <c r="J748" i="42"/>
  <c r="I748" i="42"/>
  <c r="I746" i="42"/>
  <c r="J746" i="42"/>
  <c r="C757" i="42" a="1"/>
  <c r="F744" i="42"/>
  <c r="B754" i="42"/>
  <c r="J749" i="42"/>
  <c r="I749" i="42"/>
  <c r="J747" i="42"/>
  <c r="I747" i="42"/>
  <c r="J752" i="42"/>
  <c r="I752" i="42"/>
  <c r="J750" i="42"/>
  <c r="I750" i="42"/>
  <c r="J751" i="42"/>
  <c r="I751" i="42"/>
  <c r="J745" i="42"/>
  <c r="I745" i="42"/>
  <c r="Q731" i="43" l="1" a="1"/>
  <c r="R734" i="43" s="1"/>
  <c r="L745" i="42"/>
  <c r="K745" i="42"/>
  <c r="L750" i="42"/>
  <c r="K750" i="42"/>
  <c r="L747" i="42"/>
  <c r="K747" i="42"/>
  <c r="L746" i="42"/>
  <c r="K746" i="42"/>
  <c r="J744" i="42"/>
  <c r="J753" i="42" s="1"/>
  <c r="I744" i="42"/>
  <c r="L748" i="42"/>
  <c r="K748" i="42"/>
  <c r="L751" i="42"/>
  <c r="K751" i="42"/>
  <c r="L752" i="42"/>
  <c r="K752" i="42"/>
  <c r="L749" i="42"/>
  <c r="K749" i="42"/>
  <c r="C765" i="42"/>
  <c r="G765" i="42" s="1"/>
  <c r="C761" i="42"/>
  <c r="G761" i="42" s="1"/>
  <c r="C757" i="42"/>
  <c r="G757" i="42" s="1"/>
  <c r="C763" i="42"/>
  <c r="G763" i="42" s="1"/>
  <c r="C758" i="42"/>
  <c r="G758" i="42" s="1"/>
  <c r="C762" i="42"/>
  <c r="G762" i="42" s="1"/>
  <c r="C760" i="42"/>
  <c r="G760" i="42" s="1"/>
  <c r="C759" i="42"/>
  <c r="G759" i="42" s="1"/>
  <c r="C764" i="42"/>
  <c r="G764" i="42" s="1"/>
  <c r="R731" i="43" l="1"/>
  <c r="Q738" i="43"/>
  <c r="R737" i="43"/>
  <c r="R735" i="43"/>
  <c r="R733" i="43"/>
  <c r="R732" i="43"/>
  <c r="Q733" i="43"/>
  <c r="Q736" i="43"/>
  <c r="Q737" i="43"/>
  <c r="R736" i="43"/>
  <c r="Q739" i="43"/>
  <c r="Q731" i="43"/>
  <c r="Q735" i="43"/>
  <c r="R738" i="43"/>
  <c r="R739" i="43"/>
  <c r="Q734" i="43"/>
  <c r="Q732" i="43"/>
  <c r="J764" i="42"/>
  <c r="I764" i="42"/>
  <c r="I758" i="42"/>
  <c r="J758" i="42"/>
  <c r="J765" i="42"/>
  <c r="I765" i="42"/>
  <c r="J759" i="42"/>
  <c r="I759" i="42"/>
  <c r="I763" i="42"/>
  <c r="J763" i="42"/>
  <c r="L744" i="42"/>
  <c r="L753" i="42" s="1"/>
  <c r="I753" i="42"/>
  <c r="K744" i="42"/>
  <c r="K753" i="42" s="1"/>
  <c r="J760" i="42"/>
  <c r="I760" i="42"/>
  <c r="J757" i="42"/>
  <c r="I757" i="42"/>
  <c r="J762" i="42"/>
  <c r="I762" i="42"/>
  <c r="J761" i="42"/>
  <c r="I761" i="42"/>
  <c r="C744" i="43" l="1" a="1"/>
  <c r="C744" i="43" s="1"/>
  <c r="A744" i="43" a="1"/>
  <c r="A752" i="43" s="1"/>
  <c r="F752" i="43" s="1"/>
  <c r="L762" i="42"/>
  <c r="K762" i="42"/>
  <c r="L760" i="42"/>
  <c r="K760" i="42"/>
  <c r="O744" i="42"/>
  <c r="L758" i="42"/>
  <c r="K758" i="42"/>
  <c r="J766" i="42"/>
  <c r="K759" i="42"/>
  <c r="L759" i="42"/>
  <c r="L765" i="42"/>
  <c r="K765" i="42"/>
  <c r="L764" i="42"/>
  <c r="K764" i="42"/>
  <c r="L761" i="42"/>
  <c r="K761" i="42"/>
  <c r="L757" i="42"/>
  <c r="I766" i="42"/>
  <c r="K757" i="42"/>
  <c r="O745" i="42"/>
  <c r="L763" i="42"/>
  <c r="K763" i="42"/>
  <c r="C749" i="43" l="1"/>
  <c r="C752" i="43"/>
  <c r="C747" i="43"/>
  <c r="C748" i="43"/>
  <c r="A751" i="43"/>
  <c r="F751" i="43" s="1"/>
  <c r="J751" i="43" s="1"/>
  <c r="A749" i="43"/>
  <c r="F749" i="43" s="1"/>
  <c r="I749" i="43" s="1"/>
  <c r="C750" i="43"/>
  <c r="C745" i="43"/>
  <c r="A745" i="43"/>
  <c r="F745" i="43" s="1"/>
  <c r="J745" i="43" s="1"/>
  <c r="C746" i="43"/>
  <c r="C751" i="43"/>
  <c r="A750" i="43"/>
  <c r="F750" i="43" s="1"/>
  <c r="I750" i="43" s="1"/>
  <c r="A744" i="43"/>
  <c r="F744" i="43" s="1"/>
  <c r="A746" i="43"/>
  <c r="F746" i="43" s="1"/>
  <c r="A748" i="43"/>
  <c r="F748" i="43" s="1"/>
  <c r="I748" i="43" s="1"/>
  <c r="A747" i="43"/>
  <c r="F747" i="43" s="1"/>
  <c r="I747" i="43" s="1"/>
  <c r="I752" i="43"/>
  <c r="J752" i="43"/>
  <c r="K766" i="42"/>
  <c r="L766" i="42"/>
  <c r="O746" i="42"/>
  <c r="I751" i="43" l="1"/>
  <c r="L751" i="43" s="1"/>
  <c r="J750" i="43"/>
  <c r="L750" i="43" s="1"/>
  <c r="I745" i="43"/>
  <c r="L745" i="43" s="1"/>
  <c r="J749" i="43"/>
  <c r="K749" i="43" s="1"/>
  <c r="J747" i="43"/>
  <c r="K747" i="43" s="1"/>
  <c r="C757" i="43" a="1"/>
  <c r="C765" i="43" s="1"/>
  <c r="G765" i="43" s="1"/>
  <c r="J765" i="43" s="1"/>
  <c r="J746" i="43"/>
  <c r="I746" i="43"/>
  <c r="J748" i="43"/>
  <c r="L748" i="43" s="1"/>
  <c r="B754" i="43"/>
  <c r="L752" i="43"/>
  <c r="K752" i="43"/>
  <c r="I744" i="43"/>
  <c r="J744" i="43"/>
  <c r="N749" i="42"/>
  <c r="O748" i="42" s="1"/>
  <c r="N748" i="42"/>
  <c r="K751" i="43" l="1"/>
  <c r="K750" i="43"/>
  <c r="K745" i="43"/>
  <c r="L747" i="43"/>
  <c r="L749" i="43"/>
  <c r="K746" i="43"/>
  <c r="C758" i="43"/>
  <c r="G758" i="43" s="1"/>
  <c r="J758" i="43" s="1"/>
  <c r="C759" i="43"/>
  <c r="G759" i="43" s="1"/>
  <c r="I759" i="43" s="1"/>
  <c r="I765" i="43"/>
  <c r="L765" i="43" s="1"/>
  <c r="C764" i="43"/>
  <c r="G764" i="43" s="1"/>
  <c r="I764" i="43" s="1"/>
  <c r="C760" i="43"/>
  <c r="G760" i="43" s="1"/>
  <c r="J760" i="43" s="1"/>
  <c r="L746" i="43"/>
  <c r="C761" i="43"/>
  <c r="G761" i="43" s="1"/>
  <c r="J761" i="43" s="1"/>
  <c r="J753" i="43"/>
  <c r="K748" i="43"/>
  <c r="C763" i="43"/>
  <c r="G763" i="43" s="1"/>
  <c r="I763" i="43" s="1"/>
  <c r="C762" i="43"/>
  <c r="G762" i="43" s="1"/>
  <c r="I762" i="43" s="1"/>
  <c r="C757" i="43"/>
  <c r="G757" i="43" s="1"/>
  <c r="J757" i="43" s="1"/>
  <c r="I753" i="43"/>
  <c r="K744" i="43"/>
  <c r="L744" i="43"/>
  <c r="O749" i="42"/>
  <c r="Q744" i="42" s="1" a="1"/>
  <c r="J764" i="43" l="1"/>
  <c r="J762" i="43"/>
  <c r="L762" i="43" s="1"/>
  <c r="I757" i="43"/>
  <c r="K757" i="43" s="1"/>
  <c r="I758" i="43"/>
  <c r="K758" i="43" s="1"/>
  <c r="I760" i="43"/>
  <c r="K760" i="43" s="1"/>
  <c r="J763" i="43"/>
  <c r="L763" i="43" s="1"/>
  <c r="J759" i="43"/>
  <c r="K759" i="43" s="1"/>
  <c r="L753" i="43"/>
  <c r="O744" i="43" s="1"/>
  <c r="K764" i="43"/>
  <c r="K765" i="43"/>
  <c r="I761" i="43"/>
  <c r="L761" i="43" s="1"/>
  <c r="K753" i="43"/>
  <c r="O745" i="43" s="1"/>
  <c r="L764" i="43"/>
  <c r="K762" i="43"/>
  <c r="R751" i="42"/>
  <c r="R749" i="42"/>
  <c r="R747" i="42"/>
  <c r="R745" i="42"/>
  <c r="Q751" i="42"/>
  <c r="Q749" i="42"/>
  <c r="Q747" i="42"/>
  <c r="Q745" i="42"/>
  <c r="R752" i="42"/>
  <c r="R750" i="42"/>
  <c r="R748" i="42"/>
  <c r="R746" i="42"/>
  <c r="R744" i="42"/>
  <c r="Q748" i="42"/>
  <c r="Q746" i="42"/>
  <c r="Q752" i="42"/>
  <c r="Q744" i="42"/>
  <c r="Q750" i="42"/>
  <c r="L757" i="43" l="1"/>
  <c r="J766" i="43"/>
  <c r="L758" i="43"/>
  <c r="L760" i="43"/>
  <c r="K763" i="43"/>
  <c r="I766" i="43"/>
  <c r="K761" i="43"/>
  <c r="L759" i="43"/>
  <c r="O746" i="43"/>
  <c r="N749" i="43" s="1"/>
  <c r="O748" i="43" s="1"/>
  <c r="A757" i="42" a="1"/>
  <c r="A762" i="42" s="1"/>
  <c r="D757" i="42" a="1"/>
  <c r="D764" i="42" s="1"/>
  <c r="L766" i="43" l="1"/>
  <c r="K766" i="43"/>
  <c r="N748" i="43"/>
  <c r="O749" i="43" s="1"/>
  <c r="Q744" i="43" s="1" a="1"/>
  <c r="Q750" i="43" s="1"/>
  <c r="D763" i="42"/>
  <c r="D757" i="42"/>
  <c r="A760" i="42"/>
  <c r="D762" i="42"/>
  <c r="A763" i="42"/>
  <c r="A757" i="42"/>
  <c r="D760" i="42"/>
  <c r="D758" i="42"/>
  <c r="A759" i="42"/>
  <c r="A761" i="42"/>
  <c r="D761" i="42"/>
  <c r="D759" i="42"/>
  <c r="A764" i="42"/>
  <c r="A765" i="42"/>
  <c r="D765" i="42"/>
  <c r="A758" i="42"/>
  <c r="Q749" i="43" l="1"/>
  <c r="R746" i="43"/>
  <c r="R751" i="43"/>
  <c r="Q744" i="43"/>
  <c r="Q752" i="43"/>
  <c r="R745" i="43"/>
  <c r="Q751" i="43"/>
  <c r="Q745" i="43"/>
  <c r="Q746" i="43"/>
  <c r="Q747" i="43"/>
  <c r="R744" i="43"/>
  <c r="R747" i="43"/>
  <c r="Q748" i="43"/>
  <c r="R749" i="43"/>
  <c r="R752" i="43"/>
  <c r="R748" i="43"/>
  <c r="R750" i="43"/>
  <c r="D770" i="42" a="1"/>
  <c r="D777" i="42" s="1"/>
  <c r="G777" i="42" s="1"/>
  <c r="B767" i="42"/>
  <c r="O758" i="42" s="1"/>
  <c r="A770" i="42" a="1"/>
  <c r="A778" i="42" s="1"/>
  <c r="A757" i="43" l="1" a="1"/>
  <c r="D757" i="43" a="1"/>
  <c r="D771" i="42"/>
  <c r="G771" i="42" s="1"/>
  <c r="D773" i="42"/>
  <c r="G773" i="42" s="1"/>
  <c r="D778" i="42"/>
  <c r="G778" i="42" s="1"/>
  <c r="D772" i="42"/>
  <c r="G772" i="42" s="1"/>
  <c r="D774" i="42"/>
  <c r="G774" i="42" s="1"/>
  <c r="D776" i="42"/>
  <c r="G776" i="42" s="1"/>
  <c r="D770" i="42"/>
  <c r="G770" i="42" s="1"/>
  <c r="D775" i="42"/>
  <c r="G775" i="42" s="1"/>
  <c r="O757" i="42"/>
  <c r="O759" i="42" s="1"/>
  <c r="A771" i="42"/>
  <c r="A770" i="42"/>
  <c r="A776" i="42"/>
  <c r="A775" i="42"/>
  <c r="A777" i="42"/>
  <c r="A772" i="42"/>
  <c r="A774" i="42"/>
  <c r="A773" i="42"/>
  <c r="D763" i="43" l="1"/>
  <c r="D759" i="43"/>
  <c r="D762" i="43"/>
  <c r="D757" i="43"/>
  <c r="D764" i="43"/>
  <c r="D758" i="43"/>
  <c r="D761" i="43"/>
  <c r="D765" i="43"/>
  <c r="D760" i="43"/>
  <c r="A765" i="43"/>
  <c r="A761" i="43"/>
  <c r="A757" i="43"/>
  <c r="A760" i="43"/>
  <c r="A762" i="43"/>
  <c r="A759" i="43"/>
  <c r="A763" i="43"/>
  <c r="A758" i="43"/>
  <c r="A764" i="43"/>
  <c r="A783" i="42" a="1"/>
  <c r="A785" i="42" s="1"/>
  <c r="B780" i="42"/>
  <c r="N762" i="42"/>
  <c r="O761" i="42" s="1"/>
  <c r="N761" i="42"/>
  <c r="D770" i="43" l="1" a="1"/>
  <c r="D775" i="43" s="1"/>
  <c r="G775" i="43" s="1"/>
  <c r="A770" i="43" a="1"/>
  <c r="B767" i="43"/>
  <c r="O758" i="43" s="1"/>
  <c r="A784" i="42"/>
  <c r="A790" i="42"/>
  <c r="A791" i="42"/>
  <c r="A786" i="42"/>
  <c r="A789" i="42"/>
  <c r="A783" i="42"/>
  <c r="A788" i="42"/>
  <c r="A787" i="42"/>
  <c r="O762" i="42"/>
  <c r="Q757" i="42" s="1" a="1"/>
  <c r="D774" i="43" l="1"/>
  <c r="G774" i="43" s="1"/>
  <c r="O757" i="43"/>
  <c r="O759" i="43" s="1"/>
  <c r="N761" i="43" s="1"/>
  <c r="D772" i="43"/>
  <c r="G772" i="43" s="1"/>
  <c r="D776" i="43"/>
  <c r="G776" i="43" s="1"/>
  <c r="D777" i="43"/>
  <c r="G777" i="43" s="1"/>
  <c r="D773" i="43"/>
  <c r="G773" i="43" s="1"/>
  <c r="D771" i="43"/>
  <c r="G771" i="43" s="1"/>
  <c r="D770" i="43"/>
  <c r="G770" i="43" s="1"/>
  <c r="D778" i="43"/>
  <c r="G778" i="43" s="1"/>
  <c r="A777" i="43"/>
  <c r="A773" i="43"/>
  <c r="A775" i="43"/>
  <c r="A770" i="43"/>
  <c r="A776" i="43"/>
  <c r="A771" i="43"/>
  <c r="A774" i="43"/>
  <c r="A778" i="43"/>
  <c r="A772" i="43"/>
  <c r="B793" i="42"/>
  <c r="A796" i="42" a="1"/>
  <c r="A799" i="42" s="1"/>
  <c r="F799" i="42" s="1"/>
  <c r="R765" i="42"/>
  <c r="R763" i="42"/>
  <c r="R761" i="42"/>
  <c r="R759" i="42"/>
  <c r="R757" i="42"/>
  <c r="R764" i="42"/>
  <c r="R762" i="42"/>
  <c r="Q760" i="42"/>
  <c r="Q757" i="42"/>
  <c r="Q765" i="42"/>
  <c r="Q762" i="42"/>
  <c r="Q759" i="42"/>
  <c r="Q764" i="42"/>
  <c r="Q761" i="42"/>
  <c r="R758" i="42"/>
  <c r="Q763" i="42"/>
  <c r="R760" i="42"/>
  <c r="Q758" i="42"/>
  <c r="B780" i="43" l="1"/>
  <c r="A783" i="43" a="1"/>
  <c r="A796" i="42"/>
  <c r="F796" i="42" s="1"/>
  <c r="A801" i="42"/>
  <c r="F801" i="42" s="1"/>
  <c r="A803" i="42"/>
  <c r="F803" i="42" s="1"/>
  <c r="A800" i="42"/>
  <c r="F800" i="42" s="1"/>
  <c r="A798" i="42"/>
  <c r="F798" i="42" s="1"/>
  <c r="N762" i="43"/>
  <c r="O761" i="43" s="1"/>
  <c r="A804" i="42"/>
  <c r="F804" i="42" s="1"/>
  <c r="A802" i="42"/>
  <c r="F802" i="42" s="1"/>
  <c r="A797" i="42"/>
  <c r="F797" i="42" s="1"/>
  <c r="O762" i="43"/>
  <c r="B770" i="42" a="1"/>
  <c r="C770" i="42" a="1"/>
  <c r="A789" i="43" l="1"/>
  <c r="A785" i="43"/>
  <c r="A790" i="43"/>
  <c r="A784" i="43"/>
  <c r="A791" i="43"/>
  <c r="A786" i="43"/>
  <c r="A788" i="43"/>
  <c r="A787" i="43"/>
  <c r="A783" i="43"/>
  <c r="Q757" i="43" a="1"/>
  <c r="R763" i="43" s="1"/>
  <c r="B806" i="42"/>
  <c r="C775" i="42"/>
  <c r="C771" i="42"/>
  <c r="C778" i="42"/>
  <c r="C774" i="42"/>
  <c r="C770" i="42"/>
  <c r="C777" i="42"/>
  <c r="C773" i="42"/>
  <c r="C772" i="42"/>
  <c r="C776" i="42"/>
  <c r="B777" i="42"/>
  <c r="F777" i="42" s="1"/>
  <c r="B773" i="42"/>
  <c r="F773" i="42" s="1"/>
  <c r="B776" i="42"/>
  <c r="F776" i="42" s="1"/>
  <c r="B772" i="42"/>
  <c r="F772" i="42" s="1"/>
  <c r="B775" i="42"/>
  <c r="F775" i="42" s="1"/>
  <c r="B771" i="42"/>
  <c r="F771" i="42" s="1"/>
  <c r="B778" i="42"/>
  <c r="F778" i="42" s="1"/>
  <c r="B774" i="42"/>
  <c r="F774" i="42" s="1"/>
  <c r="B770" i="42"/>
  <c r="F770" i="42" s="1"/>
  <c r="B793" i="43" l="1"/>
  <c r="A796" i="43" a="1"/>
  <c r="Q758" i="43"/>
  <c r="Q757" i="43"/>
  <c r="Q761" i="43"/>
  <c r="R765" i="43"/>
  <c r="R762" i="43"/>
  <c r="Q762" i="43"/>
  <c r="R760" i="43"/>
  <c r="R757" i="43"/>
  <c r="Q759" i="43"/>
  <c r="Q760" i="43"/>
  <c r="R764" i="43"/>
  <c r="R759" i="43"/>
  <c r="Q763" i="43"/>
  <c r="Q765" i="43"/>
  <c r="R758" i="43"/>
  <c r="R761" i="43"/>
  <c r="Q764" i="43"/>
  <c r="C783" i="42" a="1"/>
  <c r="C789" i="42" s="1"/>
  <c r="F789" i="42" s="1"/>
  <c r="J774" i="42"/>
  <c r="I774" i="42"/>
  <c r="J772" i="42"/>
  <c r="I772" i="42"/>
  <c r="J778" i="42"/>
  <c r="I778" i="42"/>
  <c r="J776" i="42"/>
  <c r="I776" i="42"/>
  <c r="J771" i="42"/>
  <c r="I771" i="42"/>
  <c r="I773" i="42"/>
  <c r="J773" i="42"/>
  <c r="I770" i="42"/>
  <c r="J770" i="42"/>
  <c r="J775" i="42"/>
  <c r="I775" i="42"/>
  <c r="I777" i="42"/>
  <c r="J777" i="42"/>
  <c r="B770" i="43" l="1" a="1"/>
  <c r="B770" i="43" s="1"/>
  <c r="F770" i="43" s="1"/>
  <c r="C770" i="43" a="1"/>
  <c r="A802" i="43"/>
  <c r="F802" i="43" s="1"/>
  <c r="A798" i="43"/>
  <c r="F798" i="43" s="1"/>
  <c r="A801" i="43"/>
  <c r="F801" i="43" s="1"/>
  <c r="A797" i="43"/>
  <c r="F797" i="43" s="1"/>
  <c r="A804" i="43"/>
  <c r="F804" i="43" s="1"/>
  <c r="A796" i="43"/>
  <c r="F796" i="43" s="1"/>
  <c r="A799" i="43"/>
  <c r="F799" i="43" s="1"/>
  <c r="A803" i="43"/>
  <c r="F803" i="43" s="1"/>
  <c r="A800" i="43"/>
  <c r="F800" i="43" s="1"/>
  <c r="J779" i="42"/>
  <c r="C787" i="42"/>
  <c r="F787" i="42" s="1"/>
  <c r="C784" i="42"/>
  <c r="F784" i="42" s="1"/>
  <c r="C790" i="42"/>
  <c r="F790" i="42" s="1"/>
  <c r="C788" i="42"/>
  <c r="F788" i="42" s="1"/>
  <c r="C783" i="42"/>
  <c r="F783" i="42" s="1"/>
  <c r="C785" i="42"/>
  <c r="F785" i="42" s="1"/>
  <c r="C786" i="42"/>
  <c r="F786" i="42" s="1"/>
  <c r="C791" i="42"/>
  <c r="F791" i="42" s="1"/>
  <c r="L773" i="42"/>
  <c r="K773" i="42"/>
  <c r="K776" i="42"/>
  <c r="L776" i="42"/>
  <c r="L777" i="42"/>
  <c r="K777" i="42"/>
  <c r="K771" i="42"/>
  <c r="L771" i="42"/>
  <c r="L772" i="42"/>
  <c r="K772" i="42"/>
  <c r="K775" i="42"/>
  <c r="L775" i="42"/>
  <c r="L770" i="42"/>
  <c r="I779" i="42"/>
  <c r="K770" i="42"/>
  <c r="K778" i="42"/>
  <c r="L778" i="42"/>
  <c r="K774" i="42"/>
  <c r="L774" i="42"/>
  <c r="B772" i="43" l="1"/>
  <c r="F772" i="43" s="1"/>
  <c r="I772" i="43" s="1"/>
  <c r="B776" i="43"/>
  <c r="F776" i="43" s="1"/>
  <c r="J776" i="43" s="1"/>
  <c r="B771" i="43"/>
  <c r="F771" i="43" s="1"/>
  <c r="I771" i="43" s="1"/>
  <c r="B774" i="43"/>
  <c r="F774" i="43" s="1"/>
  <c r="I774" i="43" s="1"/>
  <c r="B773" i="43"/>
  <c r="F773" i="43" s="1"/>
  <c r="J773" i="43" s="1"/>
  <c r="B777" i="43"/>
  <c r="F777" i="43" s="1"/>
  <c r="I777" i="43" s="1"/>
  <c r="B775" i="43"/>
  <c r="F775" i="43" s="1"/>
  <c r="J775" i="43" s="1"/>
  <c r="B778" i="43"/>
  <c r="F778" i="43" s="1"/>
  <c r="I778" i="43" s="1"/>
  <c r="B806" i="43"/>
  <c r="C777" i="43"/>
  <c r="C773" i="43"/>
  <c r="C776" i="43"/>
  <c r="C771" i="43"/>
  <c r="C778" i="43"/>
  <c r="C772" i="43"/>
  <c r="C775" i="43"/>
  <c r="C774" i="43"/>
  <c r="C770" i="43"/>
  <c r="J771" i="43"/>
  <c r="I770" i="43"/>
  <c r="J770" i="43"/>
  <c r="K779" i="42"/>
  <c r="O771" i="42" s="1"/>
  <c r="L779" i="42"/>
  <c r="O770" i="42" s="1"/>
  <c r="I776" i="43" l="1"/>
  <c r="K776" i="43" s="1"/>
  <c r="J772" i="43"/>
  <c r="K772" i="43" s="1"/>
  <c r="J774" i="43"/>
  <c r="K774" i="43" s="1"/>
  <c r="I773" i="43"/>
  <c r="K773" i="43" s="1"/>
  <c r="J777" i="43"/>
  <c r="L777" i="43" s="1"/>
  <c r="I775" i="43"/>
  <c r="K775" i="43" s="1"/>
  <c r="J778" i="43"/>
  <c r="C783" i="43" a="1"/>
  <c r="O772" i="42"/>
  <c r="N774" i="42" s="1"/>
  <c r="L772" i="43"/>
  <c r="K770" i="43"/>
  <c r="L770" i="43"/>
  <c r="K771" i="43"/>
  <c r="L771" i="43"/>
  <c r="L774" i="43" l="1"/>
  <c r="L776" i="43"/>
  <c r="L773" i="43"/>
  <c r="I779" i="43"/>
  <c r="J779" i="43"/>
  <c r="L775" i="43"/>
  <c r="K777" i="43"/>
  <c r="K778" i="43"/>
  <c r="L778" i="43"/>
  <c r="C790" i="43"/>
  <c r="F790" i="43" s="1"/>
  <c r="C786" i="43"/>
  <c r="F786" i="43" s="1"/>
  <c r="C789" i="43"/>
  <c r="F789" i="43" s="1"/>
  <c r="C785" i="43"/>
  <c r="F785" i="43" s="1"/>
  <c r="C788" i="43"/>
  <c r="F788" i="43" s="1"/>
  <c r="C791" i="43"/>
  <c r="F791" i="43" s="1"/>
  <c r="C783" i="43"/>
  <c r="F783" i="43" s="1"/>
  <c r="C784" i="43"/>
  <c r="F784" i="43" s="1"/>
  <c r="C787" i="43"/>
  <c r="F787" i="43" s="1"/>
  <c r="N775" i="42"/>
  <c r="O774" i="42" s="1"/>
  <c r="O775" i="42"/>
  <c r="L779" i="43" l="1"/>
  <c r="O770" i="43" s="1"/>
  <c r="K779" i="43"/>
  <c r="O771" i="43" s="1"/>
  <c r="Q770" i="42" a="1"/>
  <c r="Q771" i="42" s="1"/>
  <c r="O772" i="43" l="1"/>
  <c r="N774" i="43" s="1"/>
  <c r="Q773" i="42"/>
  <c r="R773" i="42"/>
  <c r="Q776" i="42"/>
  <c r="R774" i="42"/>
  <c r="R775" i="42"/>
  <c r="Q770" i="42"/>
  <c r="Q778" i="42"/>
  <c r="R776" i="42"/>
  <c r="Q775" i="42"/>
  <c r="R777" i="42"/>
  <c r="Q772" i="42"/>
  <c r="R770" i="42"/>
  <c r="R778" i="42"/>
  <c r="Q777" i="42"/>
  <c r="R771" i="42"/>
  <c r="Q774" i="42"/>
  <c r="R772" i="42"/>
  <c r="N775" i="43" l="1"/>
  <c r="O774" i="43" s="1"/>
  <c r="D783" i="42" a="1"/>
  <c r="D791" i="42" s="1"/>
  <c r="G791" i="42" s="1"/>
  <c r="B783" i="42" a="1"/>
  <c r="B783" i="42" s="1"/>
  <c r="O775" i="43"/>
  <c r="Q770" i="43" l="1" a="1"/>
  <c r="Q777" i="43" s="1"/>
  <c r="D784" i="42"/>
  <c r="G784" i="42" s="1"/>
  <c r="I784" i="42" s="1"/>
  <c r="D785" i="42"/>
  <c r="G785" i="42" s="1"/>
  <c r="J785" i="42" s="1"/>
  <c r="D790" i="42"/>
  <c r="G790" i="42" s="1"/>
  <c r="J790" i="42" s="1"/>
  <c r="D783" i="42"/>
  <c r="G783" i="42" s="1"/>
  <c r="I783" i="42" s="1"/>
  <c r="D789" i="42"/>
  <c r="G789" i="42" s="1"/>
  <c r="J789" i="42" s="1"/>
  <c r="D787" i="42"/>
  <c r="G787" i="42" s="1"/>
  <c r="J787" i="42" s="1"/>
  <c r="D788" i="42"/>
  <c r="G788" i="42" s="1"/>
  <c r="J788" i="42" s="1"/>
  <c r="D786" i="42"/>
  <c r="G786" i="42" s="1"/>
  <c r="J786" i="42" s="1"/>
  <c r="B786" i="42"/>
  <c r="B784" i="42"/>
  <c r="B787" i="42"/>
  <c r="B790" i="42"/>
  <c r="B785" i="42"/>
  <c r="B789" i="42"/>
  <c r="B788" i="42"/>
  <c r="B791" i="42"/>
  <c r="I791" i="42"/>
  <c r="J791" i="42"/>
  <c r="R774" i="43" l="1"/>
  <c r="R771" i="43"/>
  <c r="R773" i="43"/>
  <c r="Q773" i="43"/>
  <c r="R775" i="43"/>
  <c r="Q771" i="43"/>
  <c r="Q772" i="43"/>
  <c r="Q774" i="43"/>
  <c r="Q775" i="43"/>
  <c r="Q778" i="43"/>
  <c r="R770" i="43"/>
  <c r="R772" i="43"/>
  <c r="Q776" i="43"/>
  <c r="R777" i="43"/>
  <c r="Q770" i="43"/>
  <c r="R776" i="43"/>
  <c r="R778" i="43"/>
  <c r="J784" i="42"/>
  <c r="L784" i="42" s="1"/>
  <c r="I785" i="42"/>
  <c r="L785" i="42" s="1"/>
  <c r="I790" i="42"/>
  <c r="L790" i="42" s="1"/>
  <c r="J783" i="42"/>
  <c r="L783" i="42" s="1"/>
  <c r="I789" i="42"/>
  <c r="L789" i="42" s="1"/>
  <c r="I786" i="42"/>
  <c r="L786" i="42" s="1"/>
  <c r="I788" i="42"/>
  <c r="L788" i="42" s="1"/>
  <c r="I787" i="42"/>
  <c r="L787" i="42" s="1"/>
  <c r="B796" i="42" a="1"/>
  <c r="B801" i="42" s="1"/>
  <c r="G801" i="42" s="1"/>
  <c r="J801" i="42" s="1"/>
  <c r="L791" i="42"/>
  <c r="K791" i="42"/>
  <c r="B783" i="43" l="1" a="1"/>
  <c r="B791" i="43" s="1"/>
  <c r="D783" i="43" a="1"/>
  <c r="D791" i="43" s="1"/>
  <c r="G791" i="43" s="1"/>
  <c r="I791" i="43" s="1"/>
  <c r="K784" i="42"/>
  <c r="K785" i="42"/>
  <c r="K790" i="42"/>
  <c r="K783" i="42"/>
  <c r="K789" i="42"/>
  <c r="J792" i="42"/>
  <c r="K787" i="42"/>
  <c r="K786" i="42"/>
  <c r="I792" i="42"/>
  <c r="K788" i="42"/>
  <c r="B797" i="42"/>
  <c r="G797" i="42" s="1"/>
  <c r="J797" i="42" s="1"/>
  <c r="I801" i="42"/>
  <c r="K801" i="42" s="1"/>
  <c r="B802" i="42"/>
  <c r="G802" i="42" s="1"/>
  <c r="J802" i="42" s="1"/>
  <c r="B796" i="42"/>
  <c r="G796" i="42" s="1"/>
  <c r="J796" i="42" s="1"/>
  <c r="B800" i="42"/>
  <c r="G800" i="42" s="1"/>
  <c r="I800" i="42" s="1"/>
  <c r="B798" i="42"/>
  <c r="G798" i="42" s="1"/>
  <c r="J798" i="42" s="1"/>
  <c r="B804" i="42"/>
  <c r="G804" i="42" s="1"/>
  <c r="I804" i="42" s="1"/>
  <c r="B799" i="42"/>
  <c r="G799" i="42" s="1"/>
  <c r="J799" i="42" s="1"/>
  <c r="B803" i="42"/>
  <c r="G803" i="42" s="1"/>
  <c r="J803" i="42" s="1"/>
  <c r="L792" i="42"/>
  <c r="B783" i="43" l="1"/>
  <c r="D785" i="43"/>
  <c r="G785" i="43" s="1"/>
  <c r="I785" i="43" s="1"/>
  <c r="B787" i="43"/>
  <c r="B790" i="43"/>
  <c r="D787" i="43"/>
  <c r="G787" i="43" s="1"/>
  <c r="I787" i="43" s="1"/>
  <c r="B784" i="43"/>
  <c r="B789" i="43"/>
  <c r="D786" i="43"/>
  <c r="G786" i="43" s="1"/>
  <c r="I786" i="43" s="1"/>
  <c r="D784" i="43"/>
  <c r="G784" i="43" s="1"/>
  <c r="J784" i="43" s="1"/>
  <c r="B785" i="43"/>
  <c r="B786" i="43"/>
  <c r="D790" i="43"/>
  <c r="G790" i="43" s="1"/>
  <c r="I790" i="43" s="1"/>
  <c r="D783" i="43"/>
  <c r="G783" i="43" s="1"/>
  <c r="I783" i="43" s="1"/>
  <c r="D788" i="43"/>
  <c r="G788" i="43" s="1"/>
  <c r="J788" i="43" s="1"/>
  <c r="B788" i="43"/>
  <c r="D789" i="43"/>
  <c r="G789" i="43" s="1"/>
  <c r="J789" i="43" s="1"/>
  <c r="L801" i="42"/>
  <c r="K792" i="42"/>
  <c r="O784" i="42" s="1"/>
  <c r="O783" i="42"/>
  <c r="I802" i="42"/>
  <c r="K802" i="42" s="1"/>
  <c r="I799" i="42"/>
  <c r="K799" i="42" s="1"/>
  <c r="I797" i="42"/>
  <c r="L797" i="42" s="1"/>
  <c r="J804" i="42"/>
  <c r="K804" i="42" s="1"/>
  <c r="J800" i="42"/>
  <c r="L800" i="42" s="1"/>
  <c r="I796" i="42"/>
  <c r="I803" i="42"/>
  <c r="L803" i="42" s="1"/>
  <c r="I798" i="42"/>
  <c r="K798" i="42" s="1"/>
  <c r="J790" i="43"/>
  <c r="K790" i="43" s="1"/>
  <c r="J791" i="43"/>
  <c r="K791" i="43" s="1"/>
  <c r="B796" i="43" l="1" a="1"/>
  <c r="B800" i="43" s="1"/>
  <c r="G800" i="43" s="1"/>
  <c r="J785" i="43"/>
  <c r="L785" i="43" s="1"/>
  <c r="I788" i="43"/>
  <c r="L788" i="43" s="1"/>
  <c r="J786" i="43"/>
  <c r="L786" i="43" s="1"/>
  <c r="J783" i="43"/>
  <c r="K783" i="43" s="1"/>
  <c r="I784" i="43"/>
  <c r="K784" i="43" s="1"/>
  <c r="J787" i="43"/>
  <c r="L787" i="43" s="1"/>
  <c r="I789" i="43"/>
  <c r="K789" i="43" s="1"/>
  <c r="O785" i="42"/>
  <c r="N787" i="42" s="1"/>
  <c r="O788" i="42" s="1"/>
  <c r="K800" i="42"/>
  <c r="L802" i="42"/>
  <c r="L799" i="42"/>
  <c r="K797" i="42"/>
  <c r="J805" i="42"/>
  <c r="L804" i="42"/>
  <c r="L798" i="42"/>
  <c r="I805" i="42"/>
  <c r="K796" i="42"/>
  <c r="K803" i="42"/>
  <c r="L796" i="42"/>
  <c r="L784" i="43"/>
  <c r="L790" i="43"/>
  <c r="L791" i="43"/>
  <c r="B801" i="43" l="1"/>
  <c r="G801" i="43" s="1"/>
  <c r="I801" i="43" s="1"/>
  <c r="K785" i="43"/>
  <c r="K788" i="43"/>
  <c r="L789" i="43"/>
  <c r="K786" i="43"/>
  <c r="B804" i="43"/>
  <c r="G804" i="43" s="1"/>
  <c r="J804" i="43" s="1"/>
  <c r="B798" i="43"/>
  <c r="G798" i="43" s="1"/>
  <c r="J798" i="43" s="1"/>
  <c r="B796" i="43"/>
  <c r="G796" i="43" s="1"/>
  <c r="J796" i="43" s="1"/>
  <c r="B802" i="43"/>
  <c r="G802" i="43" s="1"/>
  <c r="I802" i="43" s="1"/>
  <c r="B803" i="43"/>
  <c r="G803" i="43" s="1"/>
  <c r="I803" i="43" s="1"/>
  <c r="B797" i="43"/>
  <c r="G797" i="43" s="1"/>
  <c r="I797" i="43" s="1"/>
  <c r="B799" i="43"/>
  <c r="G799" i="43" s="1"/>
  <c r="J799" i="43" s="1"/>
  <c r="I792" i="43"/>
  <c r="J792" i="43"/>
  <c r="K787" i="43"/>
  <c r="L783" i="43"/>
  <c r="L792" i="43" s="1"/>
  <c r="N788" i="42"/>
  <c r="O787" i="42" s="1"/>
  <c r="Q783" i="42" s="1" a="1"/>
  <c r="R786" i="42" s="1"/>
  <c r="L805" i="42"/>
  <c r="O796" i="42" s="1"/>
  <c r="K805" i="42"/>
  <c r="O797" i="42" s="1"/>
  <c r="I796" i="43"/>
  <c r="J800" i="43"/>
  <c r="I800" i="43"/>
  <c r="J801" i="43" l="1"/>
  <c r="I799" i="43"/>
  <c r="J802" i="43"/>
  <c r="L802" i="43" s="1"/>
  <c r="K792" i="43"/>
  <c r="O784" i="43" s="1"/>
  <c r="I798" i="43"/>
  <c r="K798" i="43" s="1"/>
  <c r="J803" i="43"/>
  <c r="K803" i="43" s="1"/>
  <c r="J797" i="43"/>
  <c r="L797" i="43" s="1"/>
  <c r="I804" i="43"/>
  <c r="L804" i="43" s="1"/>
  <c r="O783" i="43"/>
  <c r="O798" i="42"/>
  <c r="N801" i="42" s="1"/>
  <c r="O800" i="42" s="1"/>
  <c r="Q788" i="42"/>
  <c r="R783" i="42"/>
  <c r="Q787" i="42"/>
  <c r="R789" i="42"/>
  <c r="R788" i="42"/>
  <c r="Q789" i="42"/>
  <c r="Q784" i="42"/>
  <c r="R790" i="42"/>
  <c r="Q785" i="42"/>
  <c r="R785" i="42"/>
  <c r="Q790" i="42"/>
  <c r="Q791" i="42"/>
  <c r="R791" i="42"/>
  <c r="R784" i="42"/>
  <c r="Q783" i="42"/>
  <c r="R787" i="42"/>
  <c r="Q786" i="42"/>
  <c r="L803" i="43"/>
  <c r="K801" i="43"/>
  <c r="L801" i="43"/>
  <c r="K799" i="43"/>
  <c r="L799" i="43"/>
  <c r="K800" i="43"/>
  <c r="L800" i="43"/>
  <c r="K796" i="43"/>
  <c r="L796" i="43"/>
  <c r="L798" i="43"/>
  <c r="K804" i="43" l="1"/>
  <c r="K802" i="43"/>
  <c r="J805" i="43"/>
  <c r="K797" i="43"/>
  <c r="K805" i="43" s="1"/>
  <c r="O797" i="43" s="1"/>
  <c r="O785" i="43"/>
  <c r="N787" i="43" s="1"/>
  <c r="O788" i="43" s="1"/>
  <c r="I805" i="43"/>
  <c r="N800" i="42"/>
  <c r="O801" i="42" s="1"/>
  <c r="Q796" i="42" s="1" a="1"/>
  <c r="Q798" i="42" s="1"/>
  <c r="D796" i="42" a="1"/>
  <c r="D804" i="42" s="1"/>
  <c r="C796" i="42" a="1"/>
  <c r="C803" i="42" s="1"/>
  <c r="L805" i="43"/>
  <c r="O796" i="43" l="1"/>
  <c r="N788" i="43"/>
  <c r="O787" i="43" s="1"/>
  <c r="Q783" i="43" s="1" a="1"/>
  <c r="R790" i="43" s="1"/>
  <c r="Q800" i="42"/>
  <c r="R798" i="42"/>
  <c r="Q801" i="42"/>
  <c r="R801" i="42"/>
  <c r="R802" i="42"/>
  <c r="R800" i="42"/>
  <c r="Q803" i="42"/>
  <c r="R803" i="42"/>
  <c r="Q802" i="42"/>
  <c r="R796" i="42"/>
  <c r="Q797" i="42"/>
  <c r="R797" i="42"/>
  <c r="Q796" i="42"/>
  <c r="Q804" i="42"/>
  <c r="R804" i="42"/>
  <c r="Q799" i="42"/>
  <c r="R799" i="42"/>
  <c r="D798" i="42"/>
  <c r="D796" i="42"/>
  <c r="D800" i="42"/>
  <c r="D802" i="42"/>
  <c r="D797" i="42"/>
  <c r="D803" i="42"/>
  <c r="D801" i="42"/>
  <c r="D799" i="42"/>
  <c r="C798" i="42"/>
  <c r="C796" i="42"/>
  <c r="C802" i="42"/>
  <c r="C800" i="42"/>
  <c r="C799" i="42"/>
  <c r="C797" i="42"/>
  <c r="C804" i="42"/>
  <c r="C801" i="42"/>
  <c r="O798" i="43"/>
  <c r="N801" i="43" s="1"/>
  <c r="O800" i="43" s="1"/>
  <c r="Q783" i="43" l="1"/>
  <c r="R783" i="43"/>
  <c r="Q784" i="43"/>
  <c r="Q788" i="43"/>
  <c r="Q786" i="43"/>
  <c r="R787" i="43"/>
  <c r="R791" i="43"/>
  <c r="R788" i="43"/>
  <c r="Q790" i="43"/>
  <c r="Q785" i="43"/>
  <c r="R785" i="43"/>
  <c r="Q787" i="43"/>
  <c r="Q791" i="43"/>
  <c r="R789" i="43"/>
  <c r="Q789" i="43"/>
  <c r="R786" i="43"/>
  <c r="R784" i="43"/>
  <c r="A809" i="42" a="1"/>
  <c r="A816" i="42" s="1"/>
  <c r="F816" i="42" s="1"/>
  <c r="B809" i="42" a="1"/>
  <c r="B815" i="42" s="1"/>
  <c r="D809" i="42" a="1"/>
  <c r="D815" i="42" s="1"/>
  <c r="C809" i="42" a="1"/>
  <c r="C817" i="42" s="1"/>
  <c r="G817" i="42" s="1"/>
  <c r="N800" i="43"/>
  <c r="O801" i="43" s="1"/>
  <c r="C796" i="43" l="1" a="1"/>
  <c r="C797" i="43" s="1"/>
  <c r="D796" i="43" a="1"/>
  <c r="D803" i="43" s="1"/>
  <c r="A812" i="42"/>
  <c r="F812" i="42" s="1"/>
  <c r="A815" i="42"/>
  <c r="F815" i="42" s="1"/>
  <c r="A811" i="42"/>
  <c r="F811" i="42" s="1"/>
  <c r="A810" i="42"/>
  <c r="F810" i="42" s="1"/>
  <c r="A809" i="42"/>
  <c r="F809" i="42" s="1"/>
  <c r="A814" i="42"/>
  <c r="F814" i="42" s="1"/>
  <c r="A817" i="42"/>
  <c r="F817" i="42" s="1"/>
  <c r="J817" i="42" s="1"/>
  <c r="B816" i="42"/>
  <c r="A813" i="42"/>
  <c r="F813" i="42" s="1"/>
  <c r="B813" i="42"/>
  <c r="B811" i="42"/>
  <c r="B809" i="42"/>
  <c r="D817" i="42"/>
  <c r="B810" i="42"/>
  <c r="B814" i="42"/>
  <c r="B817" i="42"/>
  <c r="B812" i="42"/>
  <c r="C809" i="42"/>
  <c r="G809" i="42" s="1"/>
  <c r="D810" i="42"/>
  <c r="D811" i="42"/>
  <c r="D816" i="42"/>
  <c r="C810" i="42"/>
  <c r="G810" i="42" s="1"/>
  <c r="D813" i="42"/>
  <c r="D812" i="42"/>
  <c r="D814" i="42"/>
  <c r="C815" i="42"/>
  <c r="G815" i="42" s="1"/>
  <c r="C814" i="42"/>
  <c r="G814" i="42" s="1"/>
  <c r="D809" i="42"/>
  <c r="C812" i="42"/>
  <c r="G812" i="42" s="1"/>
  <c r="J812" i="42" s="1"/>
  <c r="C816" i="42"/>
  <c r="G816" i="42" s="1"/>
  <c r="J816" i="42" s="1"/>
  <c r="C813" i="42"/>
  <c r="G813" i="42" s="1"/>
  <c r="C811" i="42"/>
  <c r="G811" i="42" s="1"/>
  <c r="Q796" i="43" a="1"/>
  <c r="Q800" i="43" s="1"/>
  <c r="C799" i="43" l="1"/>
  <c r="C796" i="43"/>
  <c r="C800" i="43"/>
  <c r="C801" i="43"/>
  <c r="C802" i="43"/>
  <c r="D798" i="43"/>
  <c r="C803" i="43"/>
  <c r="C798" i="43"/>
  <c r="C804" i="43"/>
  <c r="D796" i="43"/>
  <c r="D800" i="43"/>
  <c r="D802" i="43"/>
  <c r="D801" i="43"/>
  <c r="D797" i="43"/>
  <c r="D799" i="43"/>
  <c r="D804" i="43"/>
  <c r="I815" i="42"/>
  <c r="I811" i="42"/>
  <c r="J810" i="42"/>
  <c r="I814" i="42"/>
  <c r="I817" i="42"/>
  <c r="L817" i="42" s="1"/>
  <c r="B819" i="42"/>
  <c r="J813" i="42"/>
  <c r="D822" i="42" a="1"/>
  <c r="D823" i="42" s="1"/>
  <c r="G823" i="42" s="1"/>
  <c r="B822" i="42" a="1"/>
  <c r="B827" i="42" s="1"/>
  <c r="I810" i="42"/>
  <c r="I812" i="42"/>
  <c r="L812" i="42" s="1"/>
  <c r="J815" i="42"/>
  <c r="J814" i="42"/>
  <c r="I816" i="42"/>
  <c r="K816" i="42" s="1"/>
  <c r="J811" i="42"/>
  <c r="I813" i="42"/>
  <c r="R801" i="43"/>
  <c r="Q798" i="43"/>
  <c r="R800" i="43"/>
  <c r="R798" i="43"/>
  <c r="Q803" i="43"/>
  <c r="Q802" i="43"/>
  <c r="Q799" i="43"/>
  <c r="Q797" i="43"/>
  <c r="R804" i="43"/>
  <c r="Q796" i="43"/>
  <c r="R803" i="43"/>
  <c r="Q801" i="43"/>
  <c r="R802" i="43"/>
  <c r="Q804" i="43"/>
  <c r="R796" i="43"/>
  <c r="R797" i="43"/>
  <c r="R799" i="43"/>
  <c r="I809" i="42"/>
  <c r="J809" i="42"/>
  <c r="C809" i="43" l="1" a="1"/>
  <c r="C814" i="43" s="1"/>
  <c r="G814" i="43" s="1"/>
  <c r="D809" i="43" a="1"/>
  <c r="D812" i="43" s="1"/>
  <c r="L815" i="42"/>
  <c r="A809" i="43" a="1"/>
  <c r="B809" i="43" a="1"/>
  <c r="D816" i="43"/>
  <c r="K811" i="42"/>
  <c r="L813" i="42"/>
  <c r="L810" i="42"/>
  <c r="K817" i="42"/>
  <c r="L814" i="42"/>
  <c r="D827" i="42"/>
  <c r="G827" i="42" s="1"/>
  <c r="D830" i="42"/>
  <c r="G830" i="42" s="1"/>
  <c r="D824" i="42"/>
  <c r="G824" i="42" s="1"/>
  <c r="D825" i="42"/>
  <c r="G825" i="42" s="1"/>
  <c r="D822" i="42"/>
  <c r="G822" i="42" s="1"/>
  <c r="D828" i="42"/>
  <c r="G828" i="42" s="1"/>
  <c r="D826" i="42"/>
  <c r="G826" i="42" s="1"/>
  <c r="D829" i="42"/>
  <c r="G829" i="42" s="1"/>
  <c r="B825" i="42"/>
  <c r="K810" i="42"/>
  <c r="B822" i="42"/>
  <c r="B824" i="42"/>
  <c r="B823" i="42"/>
  <c r="B828" i="42"/>
  <c r="B829" i="42"/>
  <c r="K812" i="42"/>
  <c r="B830" i="42"/>
  <c r="B826" i="42"/>
  <c r="K814" i="42"/>
  <c r="K815" i="42"/>
  <c r="L816" i="42"/>
  <c r="L811" i="42"/>
  <c r="K813" i="42"/>
  <c r="J818" i="42"/>
  <c r="L809" i="42"/>
  <c r="K809" i="42"/>
  <c r="I818" i="42"/>
  <c r="D809" i="43" l="1"/>
  <c r="D813" i="43"/>
  <c r="D814" i="43"/>
  <c r="D815" i="43"/>
  <c r="D811" i="43"/>
  <c r="D817" i="43"/>
  <c r="C810" i="43"/>
  <c r="G810" i="43" s="1"/>
  <c r="C813" i="43"/>
  <c r="G813" i="43" s="1"/>
  <c r="C809" i="43"/>
  <c r="G809" i="43" s="1"/>
  <c r="C817" i="43"/>
  <c r="G817" i="43" s="1"/>
  <c r="C815" i="43"/>
  <c r="G815" i="43" s="1"/>
  <c r="C811" i="43"/>
  <c r="G811" i="43" s="1"/>
  <c r="C812" i="43"/>
  <c r="G812" i="43" s="1"/>
  <c r="C816" i="43"/>
  <c r="G816" i="43" s="1"/>
  <c r="D810" i="43"/>
  <c r="A814" i="43"/>
  <c r="F814" i="43" s="1"/>
  <c r="A810" i="43"/>
  <c r="F810" i="43" s="1"/>
  <c r="A817" i="43"/>
  <c r="F817" i="43" s="1"/>
  <c r="I817" i="43" s="1"/>
  <c r="A813" i="43"/>
  <c r="F813" i="43" s="1"/>
  <c r="A809" i="43"/>
  <c r="A816" i="43"/>
  <c r="F816" i="43" s="1"/>
  <c r="A811" i="43"/>
  <c r="F811" i="43" s="1"/>
  <c r="A812" i="43"/>
  <c r="F812" i="43" s="1"/>
  <c r="A815" i="43"/>
  <c r="F815" i="43" s="1"/>
  <c r="B816" i="43"/>
  <c r="B812" i="43"/>
  <c r="B815" i="43"/>
  <c r="B811" i="43"/>
  <c r="B814" i="43"/>
  <c r="B817" i="43"/>
  <c r="B809" i="43"/>
  <c r="B813" i="43"/>
  <c r="B810" i="43"/>
  <c r="B835" i="42" a="1"/>
  <c r="B840" i="42" s="1"/>
  <c r="F840" i="42" s="1"/>
  <c r="L818" i="42"/>
  <c r="O809" i="42" s="1"/>
  <c r="K818" i="42"/>
  <c r="O810" i="42" s="1"/>
  <c r="I816" i="43" l="1"/>
  <c r="D822" i="43" a="1"/>
  <c r="D826" i="43" s="1"/>
  <c r="G826" i="43" s="1"/>
  <c r="I813" i="43"/>
  <c r="I811" i="43"/>
  <c r="J810" i="43"/>
  <c r="J816" i="43"/>
  <c r="L816" i="43" s="1"/>
  <c r="J817" i="43"/>
  <c r="K817" i="43" s="1"/>
  <c r="J812" i="43"/>
  <c r="I812" i="43"/>
  <c r="B822" i="43" a="1"/>
  <c r="B828" i="43" s="1"/>
  <c r="I815" i="43"/>
  <c r="J815" i="43"/>
  <c r="I814" i="43"/>
  <c r="J814" i="43"/>
  <c r="B819" i="43"/>
  <c r="F809" i="43"/>
  <c r="J809" i="43" s="1"/>
  <c r="B835" i="42"/>
  <c r="F835" i="42" s="1"/>
  <c r="B838" i="42"/>
  <c r="F838" i="42" s="1"/>
  <c r="B841" i="42"/>
  <c r="F841" i="42" s="1"/>
  <c r="B842" i="42"/>
  <c r="F842" i="42" s="1"/>
  <c r="B839" i="42"/>
  <c r="F839" i="42" s="1"/>
  <c r="B836" i="42"/>
  <c r="F836" i="42" s="1"/>
  <c r="B837" i="42"/>
  <c r="F837" i="42" s="1"/>
  <c r="B843" i="42"/>
  <c r="F843" i="42" s="1"/>
  <c r="I810" i="43"/>
  <c r="L810" i="43" s="1"/>
  <c r="J811" i="43"/>
  <c r="J813" i="43"/>
  <c r="L813" i="43" s="1"/>
  <c r="O811" i="42"/>
  <c r="N814" i="42" s="1"/>
  <c r="O813" i="42" s="1"/>
  <c r="D829" i="43" l="1"/>
  <c r="G829" i="43" s="1"/>
  <c r="D824" i="43"/>
  <c r="G824" i="43" s="1"/>
  <c r="K816" i="43"/>
  <c r="D823" i="43"/>
  <c r="G823" i="43" s="1"/>
  <c r="D825" i="43"/>
  <c r="G825" i="43" s="1"/>
  <c r="D828" i="43"/>
  <c r="G828" i="43" s="1"/>
  <c r="D827" i="43"/>
  <c r="G827" i="43" s="1"/>
  <c r="D830" i="43"/>
  <c r="G830" i="43" s="1"/>
  <c r="L811" i="43"/>
  <c r="D822" i="43"/>
  <c r="G822" i="43" s="1"/>
  <c r="I809" i="43"/>
  <c r="L809" i="43" s="1"/>
  <c r="K812" i="43"/>
  <c r="L817" i="43"/>
  <c r="B826" i="43"/>
  <c r="K814" i="43"/>
  <c r="B827" i="43"/>
  <c r="B823" i="43"/>
  <c r="L812" i="43"/>
  <c r="K813" i="43"/>
  <c r="B824" i="43"/>
  <c r="L815" i="43"/>
  <c r="L814" i="43"/>
  <c r="B822" i="43"/>
  <c r="B825" i="43"/>
  <c r="B830" i="43"/>
  <c r="B829" i="43"/>
  <c r="K815" i="43"/>
  <c r="K810" i="43"/>
  <c r="K811" i="43"/>
  <c r="N813" i="42"/>
  <c r="O814" i="42" s="1"/>
  <c r="Q809" i="42" s="1" a="1"/>
  <c r="J818" i="43"/>
  <c r="K809" i="43" l="1"/>
  <c r="K818" i="43" s="1"/>
  <c r="I818" i="43"/>
  <c r="L818" i="43"/>
  <c r="B835" i="43" a="1"/>
  <c r="B840" i="43" s="1"/>
  <c r="F840" i="43" s="1"/>
  <c r="R816" i="42"/>
  <c r="R814" i="42"/>
  <c r="R812" i="42"/>
  <c r="R810" i="42"/>
  <c r="Q816" i="42"/>
  <c r="Q814" i="42"/>
  <c r="Q812" i="42"/>
  <c r="Q810" i="42"/>
  <c r="R817" i="42"/>
  <c r="R815" i="42"/>
  <c r="R813" i="42"/>
  <c r="R811" i="42"/>
  <c r="R809" i="42"/>
  <c r="Q811" i="42"/>
  <c r="Q817" i="42"/>
  <c r="Q809" i="42"/>
  <c r="Q815" i="42"/>
  <c r="Q813" i="42"/>
  <c r="O809" i="43" l="1"/>
  <c r="O810" i="43"/>
  <c r="B835" i="43"/>
  <c r="F835" i="43" s="1"/>
  <c r="B842" i="43"/>
  <c r="F842" i="43" s="1"/>
  <c r="B838" i="43"/>
  <c r="F838" i="43" s="1"/>
  <c r="B843" i="43"/>
  <c r="F843" i="43" s="1"/>
  <c r="B839" i="43"/>
  <c r="F839" i="43" s="1"/>
  <c r="B836" i="43"/>
  <c r="F836" i="43" s="1"/>
  <c r="B837" i="43"/>
  <c r="F837" i="43" s="1"/>
  <c r="B841" i="43"/>
  <c r="F841" i="43" s="1"/>
  <c r="A822" i="42" a="1"/>
  <c r="A829" i="42" s="1"/>
  <c r="F829" i="42" s="1"/>
  <c r="C822" i="42" a="1"/>
  <c r="O811" i="43" l="1"/>
  <c r="N813" i="43" s="1"/>
  <c r="O814" i="43" s="1"/>
  <c r="A823" i="42"/>
  <c r="F823" i="42" s="1"/>
  <c r="J823" i="42" s="1"/>
  <c r="A824" i="42"/>
  <c r="F824" i="42" s="1"/>
  <c r="J824" i="42" s="1"/>
  <c r="A822" i="42"/>
  <c r="F822" i="42" s="1"/>
  <c r="A828" i="42"/>
  <c r="F828" i="42" s="1"/>
  <c r="I828" i="42" s="1"/>
  <c r="A826" i="42"/>
  <c r="F826" i="42" s="1"/>
  <c r="I826" i="42" s="1"/>
  <c r="A830" i="42"/>
  <c r="F830" i="42" s="1"/>
  <c r="I830" i="42" s="1"/>
  <c r="A825" i="42"/>
  <c r="F825" i="42" s="1"/>
  <c r="J825" i="42" s="1"/>
  <c r="A827" i="42"/>
  <c r="F827" i="42" s="1"/>
  <c r="I827" i="42" s="1"/>
  <c r="C829" i="42"/>
  <c r="C825" i="42"/>
  <c r="C828" i="42"/>
  <c r="C824" i="42"/>
  <c r="C827" i="42"/>
  <c r="C823" i="42"/>
  <c r="C830" i="42"/>
  <c r="C826" i="42"/>
  <c r="C822" i="42"/>
  <c r="J829" i="42"/>
  <c r="I829" i="42"/>
  <c r="N814" i="43" l="1"/>
  <c r="O813" i="43" s="1"/>
  <c r="Q809" i="43" s="1" a="1"/>
  <c r="R816" i="43" s="1"/>
  <c r="I823" i="42"/>
  <c r="L823" i="42" s="1"/>
  <c r="I825" i="42"/>
  <c r="K825" i="42" s="1"/>
  <c r="J826" i="42"/>
  <c r="L826" i="42" s="1"/>
  <c r="J830" i="42"/>
  <c r="L830" i="42" s="1"/>
  <c r="I824" i="42"/>
  <c r="L824" i="42" s="1"/>
  <c r="J828" i="42"/>
  <c r="K828" i="42" s="1"/>
  <c r="B832" i="42"/>
  <c r="J827" i="42"/>
  <c r="L827" i="42" s="1"/>
  <c r="J822" i="42"/>
  <c r="I822" i="42"/>
  <c r="C835" i="42" a="1"/>
  <c r="K829" i="42"/>
  <c r="L829" i="42"/>
  <c r="K823" i="42" l="1"/>
  <c r="L825" i="42"/>
  <c r="K830" i="42"/>
  <c r="L828" i="42"/>
  <c r="J831" i="42"/>
  <c r="K826" i="42"/>
  <c r="K827" i="42"/>
  <c r="K824" i="42"/>
  <c r="R809" i="43"/>
  <c r="Q809" i="43"/>
  <c r="R812" i="43"/>
  <c r="R815" i="43"/>
  <c r="Q810" i="43"/>
  <c r="R811" i="43"/>
  <c r="Q812" i="43"/>
  <c r="R810" i="43"/>
  <c r="Q816" i="43"/>
  <c r="R817" i="43"/>
  <c r="Q811" i="43"/>
  <c r="Q814" i="43"/>
  <c r="R814" i="43"/>
  <c r="R813" i="43"/>
  <c r="Q813" i="43"/>
  <c r="Q815" i="43"/>
  <c r="Q817" i="43"/>
  <c r="C843" i="42"/>
  <c r="G843" i="42" s="1"/>
  <c r="C839" i="42"/>
  <c r="G839" i="42" s="1"/>
  <c r="C835" i="42"/>
  <c r="G835" i="42" s="1"/>
  <c r="C842" i="42"/>
  <c r="G842" i="42" s="1"/>
  <c r="C838" i="42"/>
  <c r="G838" i="42" s="1"/>
  <c r="C841" i="42"/>
  <c r="G841" i="42" s="1"/>
  <c r="C837" i="42"/>
  <c r="G837" i="42" s="1"/>
  <c r="C840" i="42"/>
  <c r="G840" i="42" s="1"/>
  <c r="C836" i="42"/>
  <c r="G836" i="42" s="1"/>
  <c r="I831" i="42"/>
  <c r="K822" i="42"/>
  <c r="L822" i="42"/>
  <c r="A822" i="43" l="1" a="1"/>
  <c r="A826" i="43" s="1"/>
  <c r="C822" i="43" a="1"/>
  <c r="L831" i="42"/>
  <c r="O822" i="42" s="1"/>
  <c r="K831" i="42"/>
  <c r="O823" i="42" s="1"/>
  <c r="I840" i="42"/>
  <c r="J840" i="42"/>
  <c r="I837" i="42"/>
  <c r="J837" i="42"/>
  <c r="J835" i="42"/>
  <c r="I835" i="42"/>
  <c r="I842" i="42"/>
  <c r="J842" i="42"/>
  <c r="I841" i="42"/>
  <c r="J841" i="42"/>
  <c r="I839" i="42"/>
  <c r="J839" i="42"/>
  <c r="J836" i="42"/>
  <c r="I836" i="42"/>
  <c r="J838" i="42"/>
  <c r="I838" i="42"/>
  <c r="J843" i="42"/>
  <c r="I843" i="42"/>
  <c r="A825" i="43" l="1"/>
  <c r="A824" i="43"/>
  <c r="A830" i="43"/>
  <c r="F830" i="43" s="1"/>
  <c r="I830" i="43" s="1"/>
  <c r="A827" i="43"/>
  <c r="F827" i="43" s="1"/>
  <c r="A829" i="43"/>
  <c r="A823" i="43"/>
  <c r="A822" i="43"/>
  <c r="F822" i="43" s="1"/>
  <c r="A828" i="43"/>
  <c r="F828" i="43" s="1"/>
  <c r="I828" i="43" s="1"/>
  <c r="C830" i="43"/>
  <c r="C826" i="43"/>
  <c r="C822" i="43"/>
  <c r="C825" i="43"/>
  <c r="C829" i="43"/>
  <c r="C824" i="43"/>
  <c r="C828" i="43"/>
  <c r="C823" i="43"/>
  <c r="C827" i="43"/>
  <c r="F824" i="43"/>
  <c r="I824" i="43" s="1"/>
  <c r="F825" i="43"/>
  <c r="I825" i="43" s="1"/>
  <c r="F826" i="43"/>
  <c r="J826" i="43" s="1"/>
  <c r="F829" i="43"/>
  <c r="J829" i="43" s="1"/>
  <c r="O824" i="42"/>
  <c r="N826" i="42" s="1"/>
  <c r="K843" i="42"/>
  <c r="L843" i="42"/>
  <c r="L837" i="42"/>
  <c r="K837" i="42"/>
  <c r="K841" i="42"/>
  <c r="L841" i="42"/>
  <c r="I844" i="42"/>
  <c r="L835" i="42"/>
  <c r="K835" i="42"/>
  <c r="K836" i="42"/>
  <c r="L836" i="42"/>
  <c r="L838" i="42"/>
  <c r="K838" i="42"/>
  <c r="J844" i="42"/>
  <c r="K839" i="42"/>
  <c r="L839" i="42"/>
  <c r="K842" i="42"/>
  <c r="L842" i="42"/>
  <c r="K840" i="42"/>
  <c r="L840" i="42"/>
  <c r="I827" i="43" l="1"/>
  <c r="J827" i="43"/>
  <c r="B832" i="43"/>
  <c r="F823" i="43"/>
  <c r="I823" i="43" s="1"/>
  <c r="C835" i="43" a="1"/>
  <c r="I826" i="43"/>
  <c r="L826" i="43" s="1"/>
  <c r="J824" i="43"/>
  <c r="K824" i="43" s="1"/>
  <c r="J830" i="43"/>
  <c r="K830" i="43" s="1"/>
  <c r="J825" i="43"/>
  <c r="K825" i="43" s="1"/>
  <c r="J828" i="43"/>
  <c r="L828" i="43" s="1"/>
  <c r="I829" i="43"/>
  <c r="K829" i="43" s="1"/>
  <c r="N827" i="42"/>
  <c r="O826" i="42" s="1"/>
  <c r="J822" i="43"/>
  <c r="I822" i="43"/>
  <c r="O827" i="42"/>
  <c r="K844" i="42"/>
  <c r="L844" i="42"/>
  <c r="K827" i="43" l="1"/>
  <c r="J823" i="43"/>
  <c r="K823" i="43" s="1"/>
  <c r="L827" i="43"/>
  <c r="K826" i="43"/>
  <c r="C842" i="43"/>
  <c r="G842" i="43" s="1"/>
  <c r="J842" i="43" s="1"/>
  <c r="C838" i="43"/>
  <c r="G838" i="43" s="1"/>
  <c r="I838" i="43" s="1"/>
  <c r="C840" i="43"/>
  <c r="G840" i="43" s="1"/>
  <c r="C835" i="43"/>
  <c r="G835" i="43" s="1"/>
  <c r="I835" i="43" s="1"/>
  <c r="C839" i="43"/>
  <c r="G839" i="43" s="1"/>
  <c r="J839" i="43" s="1"/>
  <c r="C843" i="43"/>
  <c r="G843" i="43" s="1"/>
  <c r="C836" i="43"/>
  <c r="G836" i="43" s="1"/>
  <c r="J836" i="43" s="1"/>
  <c r="C837" i="43"/>
  <c r="G837" i="43" s="1"/>
  <c r="C841" i="43"/>
  <c r="G841" i="43" s="1"/>
  <c r="J841" i="43" s="1"/>
  <c r="L830" i="43"/>
  <c r="Q822" i="42" a="1"/>
  <c r="R827" i="42" s="1"/>
  <c r="L824" i="43"/>
  <c r="L825" i="43"/>
  <c r="K828" i="43"/>
  <c r="L829" i="43"/>
  <c r="I831" i="43"/>
  <c r="K822" i="43"/>
  <c r="L822" i="43"/>
  <c r="L823" i="43" l="1"/>
  <c r="L831" i="43" s="1"/>
  <c r="J831" i="43"/>
  <c r="I841" i="43"/>
  <c r="K841" i="43" s="1"/>
  <c r="R824" i="42"/>
  <c r="R823" i="42"/>
  <c r="Q825" i="42"/>
  <c r="R829" i="42"/>
  <c r="R826" i="42"/>
  <c r="Q824" i="42"/>
  <c r="R822" i="42"/>
  <c r="Q827" i="42"/>
  <c r="Q826" i="42"/>
  <c r="Q823" i="42"/>
  <c r="R825" i="42"/>
  <c r="Q828" i="42"/>
  <c r="R830" i="42"/>
  <c r="R828" i="42"/>
  <c r="Q829" i="42"/>
  <c r="Q822" i="42"/>
  <c r="Q830" i="42"/>
  <c r="I839" i="43"/>
  <c r="L839" i="43" s="1"/>
  <c r="K831" i="43"/>
  <c r="O823" i="43" s="1"/>
  <c r="I836" i="43"/>
  <c r="K836" i="43" s="1"/>
  <c r="J835" i="43"/>
  <c r="J838" i="43"/>
  <c r="L838" i="43" s="1"/>
  <c r="I842" i="43"/>
  <c r="L842" i="43" s="1"/>
  <c r="I843" i="43"/>
  <c r="J843" i="43"/>
  <c r="J837" i="43"/>
  <c r="I837" i="43"/>
  <c r="J840" i="43"/>
  <c r="I840" i="43"/>
  <c r="O822" i="43" l="1"/>
  <c r="O824" i="43" s="1"/>
  <c r="N826" i="43" s="1"/>
  <c r="L841" i="43"/>
  <c r="D835" i="42" a="1"/>
  <c r="D842" i="42" s="1"/>
  <c r="K839" i="43"/>
  <c r="A835" i="42" a="1"/>
  <c r="A842" i="42" s="1"/>
  <c r="J844" i="43"/>
  <c r="L836" i="43"/>
  <c r="L835" i="43"/>
  <c r="K835" i="43"/>
  <c r="K838" i="43"/>
  <c r="K842" i="43"/>
  <c r="K843" i="43"/>
  <c r="L843" i="43"/>
  <c r="I844" i="43"/>
  <c r="K837" i="43"/>
  <c r="L837" i="43"/>
  <c r="L840" i="43"/>
  <c r="K840" i="43"/>
  <c r="D843" i="42" l="1"/>
  <c r="D840" i="42"/>
  <c r="D835" i="42"/>
  <c r="D837" i="42"/>
  <c r="D839" i="42"/>
  <c r="D841" i="42"/>
  <c r="D838" i="42"/>
  <c r="D836" i="42"/>
  <c r="A839" i="42"/>
  <c r="A835" i="42"/>
  <c r="A837" i="42"/>
  <c r="A840" i="42"/>
  <c r="A841" i="42"/>
  <c r="A843" i="42"/>
  <c r="A836" i="42"/>
  <c r="A838" i="42"/>
  <c r="K844" i="43"/>
  <c r="L844" i="43"/>
  <c r="N827" i="43"/>
  <c r="O826" i="43" s="1"/>
  <c r="O827" i="43"/>
  <c r="D848" i="42" l="1" a="1"/>
  <c r="D852" i="42" s="1"/>
  <c r="G852" i="42" s="1"/>
  <c r="B845" i="42"/>
  <c r="O835" i="42" s="1"/>
  <c r="Q822" i="43" a="1"/>
  <c r="Q826" i="43" s="1"/>
  <c r="A848" i="42" a="1"/>
  <c r="A856" i="42" s="1"/>
  <c r="O836" i="42" l="1"/>
  <c r="O837" i="42" s="1"/>
  <c r="D856" i="42"/>
  <c r="G856" i="42" s="1"/>
  <c r="D855" i="42"/>
  <c r="G855" i="42" s="1"/>
  <c r="D849" i="42"/>
  <c r="G849" i="42" s="1"/>
  <c r="D850" i="42"/>
  <c r="G850" i="42" s="1"/>
  <c r="D854" i="42"/>
  <c r="G854" i="42" s="1"/>
  <c r="D851" i="42"/>
  <c r="G851" i="42" s="1"/>
  <c r="D848" i="42"/>
  <c r="G848" i="42" s="1"/>
  <c r="D853" i="42"/>
  <c r="G853" i="42" s="1"/>
  <c r="Q823" i="43"/>
  <c r="Q829" i="43"/>
  <c r="A848" i="42"/>
  <c r="Q825" i="43"/>
  <c r="A854" i="42"/>
  <c r="Q824" i="43"/>
  <c r="A851" i="42"/>
  <c r="A853" i="42"/>
  <c r="A849" i="42"/>
  <c r="A852" i="42"/>
  <c r="Q827" i="43"/>
  <c r="R823" i="43"/>
  <c r="R828" i="43"/>
  <c r="R830" i="43"/>
  <c r="Q828" i="43"/>
  <c r="A855" i="42"/>
  <c r="A850" i="42"/>
  <c r="R826" i="43"/>
  <c r="R825" i="43"/>
  <c r="R822" i="43"/>
  <c r="Q822" i="43"/>
  <c r="Q830" i="43"/>
  <c r="R829" i="43"/>
  <c r="R824" i="43"/>
  <c r="R827" i="43"/>
  <c r="A835" i="43" l="1" a="1"/>
  <c r="D835" i="43" a="1"/>
  <c r="A861" i="42" a="1"/>
  <c r="A861" i="42" s="1"/>
  <c r="B858" i="42"/>
  <c r="N840" i="42"/>
  <c r="O839" i="42" s="1"/>
  <c r="N839" i="42"/>
  <c r="D840" i="43" l="1"/>
  <c r="D836" i="43"/>
  <c r="D841" i="43"/>
  <c r="D835" i="43"/>
  <c r="D839" i="43"/>
  <c r="D843" i="43"/>
  <c r="D837" i="43"/>
  <c r="D842" i="43"/>
  <c r="D838" i="43"/>
  <c r="A842" i="43"/>
  <c r="A838" i="43"/>
  <c r="A839" i="43"/>
  <c r="A843" i="43"/>
  <c r="A837" i="43"/>
  <c r="A841" i="43"/>
  <c r="A835" i="43"/>
  <c r="A836" i="43"/>
  <c r="A840" i="43"/>
  <c r="A863" i="42"/>
  <c r="A866" i="42"/>
  <c r="A869" i="42"/>
  <c r="A864" i="42"/>
  <c r="A867" i="42"/>
  <c r="A865" i="42"/>
  <c r="A868" i="42"/>
  <c r="A862" i="42"/>
  <c r="O840" i="42"/>
  <c r="Q835" i="42" s="1" a="1"/>
  <c r="D848" i="43" l="1" a="1"/>
  <c r="D854" i="43" s="1"/>
  <c r="G854" i="43" s="1"/>
  <c r="B845" i="43"/>
  <c r="O835" i="43" s="1"/>
  <c r="A848" i="43" a="1"/>
  <c r="B871" i="42"/>
  <c r="A874" i="42" a="1"/>
  <c r="A876" i="42" s="1"/>
  <c r="F876" i="42" s="1"/>
  <c r="O836" i="43"/>
  <c r="Q842" i="42"/>
  <c r="Q840" i="42"/>
  <c r="Q838" i="42"/>
  <c r="Q836" i="42"/>
  <c r="Q843" i="42"/>
  <c r="R840" i="42"/>
  <c r="R837" i="42"/>
  <c r="Q835" i="42"/>
  <c r="R842" i="42"/>
  <c r="R839" i="42"/>
  <c r="Q837" i="42"/>
  <c r="R841" i="42"/>
  <c r="Q839" i="42"/>
  <c r="R836" i="42"/>
  <c r="R843" i="42"/>
  <c r="Q841" i="42"/>
  <c r="R838" i="42"/>
  <c r="R835" i="42"/>
  <c r="D848" i="43" l="1"/>
  <c r="G848" i="43" s="1"/>
  <c r="D855" i="43"/>
  <c r="G855" i="43" s="1"/>
  <c r="D853" i="43"/>
  <c r="G853" i="43" s="1"/>
  <c r="D850" i="43"/>
  <c r="G850" i="43" s="1"/>
  <c r="D851" i="43"/>
  <c r="G851" i="43" s="1"/>
  <c r="D849" i="43"/>
  <c r="G849" i="43" s="1"/>
  <c r="D856" i="43"/>
  <c r="G856" i="43" s="1"/>
  <c r="D852" i="43"/>
  <c r="G852" i="43" s="1"/>
  <c r="A854" i="43"/>
  <c r="A850" i="43"/>
  <c r="A853" i="43"/>
  <c r="A848" i="43"/>
  <c r="A852" i="43"/>
  <c r="A856" i="43"/>
  <c r="A849" i="43"/>
  <c r="A851" i="43"/>
  <c r="A855" i="43"/>
  <c r="A875" i="42"/>
  <c r="F875" i="42" s="1"/>
  <c r="A878" i="42"/>
  <c r="F878" i="42" s="1"/>
  <c r="A882" i="42"/>
  <c r="F882" i="42" s="1"/>
  <c r="A877" i="42"/>
  <c r="F877" i="42" s="1"/>
  <c r="A879" i="42"/>
  <c r="F879" i="42" s="1"/>
  <c r="A880" i="42"/>
  <c r="F880" i="42" s="1"/>
  <c r="A881" i="42"/>
  <c r="F881" i="42" s="1"/>
  <c r="A874" i="42"/>
  <c r="B848" i="42" a="1"/>
  <c r="B848" i="42" s="1"/>
  <c r="F848" i="42" s="1"/>
  <c r="O837" i="43"/>
  <c r="C848" i="42" a="1"/>
  <c r="A861" i="43" l="1" a="1"/>
  <c r="B858" i="43"/>
  <c r="B884" i="42"/>
  <c r="F874" i="42"/>
  <c r="B855" i="42"/>
  <c r="F855" i="42" s="1"/>
  <c r="I855" i="42" s="1"/>
  <c r="B852" i="42"/>
  <c r="F852" i="42" s="1"/>
  <c r="J852" i="42" s="1"/>
  <c r="B854" i="42"/>
  <c r="F854" i="42" s="1"/>
  <c r="I854" i="42" s="1"/>
  <c r="B851" i="42"/>
  <c r="F851" i="42" s="1"/>
  <c r="J851" i="42" s="1"/>
  <c r="B856" i="42"/>
  <c r="F856" i="42" s="1"/>
  <c r="J856" i="42" s="1"/>
  <c r="B849" i="42"/>
  <c r="F849" i="42" s="1"/>
  <c r="J849" i="42" s="1"/>
  <c r="B853" i="42"/>
  <c r="F853" i="42" s="1"/>
  <c r="I853" i="42" s="1"/>
  <c r="B850" i="42"/>
  <c r="F850" i="42" s="1"/>
  <c r="I850" i="42" s="1"/>
  <c r="N839" i="43"/>
  <c r="N840" i="43"/>
  <c r="O839" i="43" s="1"/>
  <c r="C854" i="42"/>
  <c r="C850" i="42"/>
  <c r="C853" i="42"/>
  <c r="C848" i="42"/>
  <c r="C852" i="42"/>
  <c r="C856" i="42"/>
  <c r="C851" i="42"/>
  <c r="C855" i="42"/>
  <c r="C849" i="42"/>
  <c r="J848" i="42"/>
  <c r="I848" i="42"/>
  <c r="A868" i="43" l="1"/>
  <c r="A864" i="43"/>
  <c r="A867" i="43"/>
  <c r="A862" i="43"/>
  <c r="A869" i="43"/>
  <c r="A861" i="43"/>
  <c r="A866" i="43"/>
  <c r="A865" i="43"/>
  <c r="A863" i="43"/>
  <c r="J855" i="42"/>
  <c r="L855" i="42" s="1"/>
  <c r="I852" i="42"/>
  <c r="K852" i="42" s="1"/>
  <c r="I856" i="42"/>
  <c r="L856" i="42" s="1"/>
  <c r="J854" i="42"/>
  <c r="K854" i="42" s="1"/>
  <c r="J853" i="42"/>
  <c r="L853" i="42" s="1"/>
  <c r="I849" i="42"/>
  <c r="L849" i="42" s="1"/>
  <c r="I851" i="42"/>
  <c r="K851" i="42" s="1"/>
  <c r="J850" i="42"/>
  <c r="L850" i="42" s="1"/>
  <c r="O840" i="43"/>
  <c r="Q835" i="43" s="1" a="1"/>
  <c r="C861" i="42" a="1"/>
  <c r="L848" i="42"/>
  <c r="K848" i="42"/>
  <c r="K855" i="42" l="1"/>
  <c r="B871" i="43"/>
  <c r="A874" i="43" a="1"/>
  <c r="L852" i="42"/>
  <c r="K856" i="42"/>
  <c r="L854" i="42"/>
  <c r="I857" i="42"/>
  <c r="J857" i="42"/>
  <c r="K853" i="42"/>
  <c r="K849" i="42"/>
  <c r="K850" i="42"/>
  <c r="L851" i="42"/>
  <c r="R843" i="43"/>
  <c r="R841" i="43"/>
  <c r="R839" i="43"/>
  <c r="R837" i="43"/>
  <c r="R835" i="43"/>
  <c r="Q843" i="43"/>
  <c r="R840" i="43"/>
  <c r="Q838" i="43"/>
  <c r="Q835" i="43"/>
  <c r="Q841" i="43"/>
  <c r="R838" i="43"/>
  <c r="Q836" i="43"/>
  <c r="Q842" i="43"/>
  <c r="R836" i="43"/>
  <c r="R842" i="43"/>
  <c r="Q837" i="43"/>
  <c r="Q840" i="43"/>
  <c r="Q839" i="43"/>
  <c r="C868" i="42"/>
  <c r="F868" i="42" s="1"/>
  <c r="C864" i="42"/>
  <c r="F864" i="42" s="1"/>
  <c r="C867" i="42"/>
  <c r="F867" i="42" s="1"/>
  <c r="C862" i="42"/>
  <c r="F862" i="42" s="1"/>
  <c r="C866" i="42"/>
  <c r="F866" i="42" s="1"/>
  <c r="C861" i="42"/>
  <c r="F861" i="42" s="1"/>
  <c r="C865" i="42"/>
  <c r="F865" i="42" s="1"/>
  <c r="C863" i="42"/>
  <c r="F863" i="42" s="1"/>
  <c r="C869" i="42"/>
  <c r="F869" i="42" s="1"/>
  <c r="C848" i="43" l="1" a="1"/>
  <c r="C856" i="43" s="1"/>
  <c r="B848" i="43" a="1"/>
  <c r="A880" i="43"/>
  <c r="F880" i="43" s="1"/>
  <c r="A876" i="43"/>
  <c r="F876" i="43" s="1"/>
  <c r="A882" i="43"/>
  <c r="F882" i="43" s="1"/>
  <c r="A877" i="43"/>
  <c r="F877" i="43" s="1"/>
  <c r="A875" i="43"/>
  <c r="F875" i="43" s="1"/>
  <c r="A881" i="43"/>
  <c r="F881" i="43" s="1"/>
  <c r="A874" i="43"/>
  <c r="A879" i="43"/>
  <c r="F879" i="43" s="1"/>
  <c r="A878" i="43"/>
  <c r="F878" i="43" s="1"/>
  <c r="L857" i="42"/>
  <c r="O848" i="42" s="1"/>
  <c r="K857" i="42"/>
  <c r="O849" i="42" s="1"/>
  <c r="C851" i="43" l="1"/>
  <c r="C849" i="43"/>
  <c r="C855" i="43"/>
  <c r="C848" i="43"/>
  <c r="C850" i="43"/>
  <c r="C853" i="43"/>
  <c r="C854" i="43"/>
  <c r="B884" i="43"/>
  <c r="C852" i="43"/>
  <c r="F874" i="43"/>
  <c r="B856" i="43"/>
  <c r="F856" i="43" s="1"/>
  <c r="B852" i="43"/>
  <c r="F852" i="43" s="1"/>
  <c r="B848" i="43"/>
  <c r="F848" i="43" s="1"/>
  <c r="B854" i="43"/>
  <c r="F854" i="43" s="1"/>
  <c r="B849" i="43"/>
  <c r="F849" i="43" s="1"/>
  <c r="B853" i="43"/>
  <c r="F853" i="43" s="1"/>
  <c r="B850" i="43"/>
  <c r="F850" i="43" s="1"/>
  <c r="B855" i="43"/>
  <c r="F855" i="43" s="1"/>
  <c r="B851" i="43"/>
  <c r="F851" i="43" s="1"/>
  <c r="O850" i="42"/>
  <c r="N853" i="42" s="1"/>
  <c r="O852" i="42" s="1"/>
  <c r="C861" i="43" l="1" a="1"/>
  <c r="C868" i="43" s="1"/>
  <c r="N852" i="42"/>
  <c r="O853" i="42" s="1"/>
  <c r="Q848" i="42" s="1" a="1"/>
  <c r="R853" i="42" s="1"/>
  <c r="I853" i="43"/>
  <c r="J853" i="43"/>
  <c r="J849" i="43"/>
  <c r="I849" i="43"/>
  <c r="I851" i="43"/>
  <c r="J851" i="43"/>
  <c r="I850" i="43"/>
  <c r="J850" i="43"/>
  <c r="I854" i="43"/>
  <c r="J854" i="43"/>
  <c r="I855" i="43"/>
  <c r="J855" i="43"/>
  <c r="J856" i="43"/>
  <c r="I856" i="43"/>
  <c r="I852" i="43"/>
  <c r="J852" i="43"/>
  <c r="I848" i="43"/>
  <c r="J848" i="43"/>
  <c r="C865" i="43" l="1"/>
  <c r="F865" i="43" s="1"/>
  <c r="C864" i="43"/>
  <c r="F864" i="43" s="1"/>
  <c r="C861" i="43"/>
  <c r="F861" i="43" s="1"/>
  <c r="C869" i="43"/>
  <c r="F869" i="43" s="1"/>
  <c r="C867" i="43"/>
  <c r="F867" i="43" s="1"/>
  <c r="C863" i="43"/>
  <c r="F863" i="43" s="1"/>
  <c r="C866" i="43"/>
  <c r="F866" i="43" s="1"/>
  <c r="C862" i="43"/>
  <c r="F862" i="43" s="1"/>
  <c r="Q852" i="42"/>
  <c r="Q856" i="42"/>
  <c r="Q848" i="42"/>
  <c r="R856" i="42"/>
  <c r="Q855" i="42"/>
  <c r="R855" i="42"/>
  <c r="R848" i="42"/>
  <c r="R854" i="42"/>
  <c r="R849" i="42"/>
  <c r="Q851" i="42"/>
  <c r="Q850" i="42"/>
  <c r="R850" i="42"/>
  <c r="R851" i="42"/>
  <c r="Q854" i="42"/>
  <c r="Q849" i="42"/>
  <c r="R852" i="42"/>
  <c r="Q853" i="42"/>
  <c r="K855" i="43"/>
  <c r="L855" i="43"/>
  <c r="J857" i="43"/>
  <c r="K856" i="43"/>
  <c r="L856" i="43"/>
  <c r="F868" i="43"/>
  <c r="K848" i="43"/>
  <c r="I857" i="43"/>
  <c r="L848" i="43"/>
  <c r="K854" i="43"/>
  <c r="L854" i="43"/>
  <c r="L851" i="43"/>
  <c r="K851" i="43"/>
  <c r="K852" i="43"/>
  <c r="L852" i="43"/>
  <c r="L850" i="43"/>
  <c r="K850" i="43"/>
  <c r="K849" i="43"/>
  <c r="L849" i="43"/>
  <c r="K853" i="43"/>
  <c r="L853" i="43"/>
  <c r="B861" i="42" l="1" a="1"/>
  <c r="B867" i="42" s="1"/>
  <c r="D861" i="42" a="1"/>
  <c r="D868" i="42" s="1"/>
  <c r="G868" i="42" s="1"/>
  <c r="J868" i="42" s="1"/>
  <c r="K857" i="43"/>
  <c r="O849" i="43" s="1"/>
  <c r="L857" i="43"/>
  <c r="O848" i="43" s="1"/>
  <c r="B864" i="42" l="1"/>
  <c r="B862" i="42"/>
  <c r="B863" i="42"/>
  <c r="B869" i="42"/>
  <c r="B861" i="42"/>
  <c r="B868" i="42"/>
  <c r="D869" i="42"/>
  <c r="G869" i="42" s="1"/>
  <c r="I869" i="42" s="1"/>
  <c r="D865" i="42"/>
  <c r="G865" i="42" s="1"/>
  <c r="I865" i="42" s="1"/>
  <c r="D863" i="42"/>
  <c r="G863" i="42" s="1"/>
  <c r="D866" i="42"/>
  <c r="G866" i="42" s="1"/>
  <c r="I866" i="42" s="1"/>
  <c r="D862" i="42"/>
  <c r="G862" i="42" s="1"/>
  <c r="J862" i="42" s="1"/>
  <c r="B866" i="42"/>
  <c r="B865" i="42"/>
  <c r="D864" i="42"/>
  <c r="G864" i="42" s="1"/>
  <c r="J864" i="42" s="1"/>
  <c r="D861" i="42"/>
  <c r="G861" i="42" s="1"/>
  <c r="D867" i="42"/>
  <c r="G867" i="42" s="1"/>
  <c r="I867" i="42" s="1"/>
  <c r="I868" i="42"/>
  <c r="L868" i="42" s="1"/>
  <c r="O850" i="43"/>
  <c r="N852" i="43" s="1"/>
  <c r="J866" i="42" l="1"/>
  <c r="K866" i="42" s="1"/>
  <c r="J865" i="42"/>
  <c r="L865" i="42" s="1"/>
  <c r="J869" i="42"/>
  <c r="K869" i="42" s="1"/>
  <c r="B874" i="42" a="1"/>
  <c r="B882" i="42" s="1"/>
  <c r="G882" i="42" s="1"/>
  <c r="I882" i="42" s="1"/>
  <c r="I864" i="42"/>
  <c r="L864" i="42" s="1"/>
  <c r="K868" i="42"/>
  <c r="J867" i="42"/>
  <c r="K867" i="42" s="1"/>
  <c r="I862" i="42"/>
  <c r="J863" i="42"/>
  <c r="I863" i="42"/>
  <c r="I861" i="42"/>
  <c r="J861" i="42"/>
  <c r="N853" i="43"/>
  <c r="O852" i="43" s="1"/>
  <c r="O853" i="43"/>
  <c r="L866" i="42" l="1"/>
  <c r="L869" i="42"/>
  <c r="K865" i="42"/>
  <c r="L867" i="42"/>
  <c r="B878" i="42"/>
  <c r="G878" i="42" s="1"/>
  <c r="J878" i="42" s="1"/>
  <c r="K864" i="42"/>
  <c r="B875" i="42"/>
  <c r="G875" i="42" s="1"/>
  <c r="J875" i="42" s="1"/>
  <c r="J882" i="42"/>
  <c r="L882" i="42" s="1"/>
  <c r="I870" i="42"/>
  <c r="J870" i="42"/>
  <c r="B879" i="42"/>
  <c r="G879" i="42" s="1"/>
  <c r="J879" i="42" s="1"/>
  <c r="B874" i="42"/>
  <c r="G874" i="42" s="1"/>
  <c r="I874" i="42" s="1"/>
  <c r="B876" i="42"/>
  <c r="G876" i="42" s="1"/>
  <c r="I876" i="42" s="1"/>
  <c r="B880" i="42"/>
  <c r="G880" i="42" s="1"/>
  <c r="I880" i="42" s="1"/>
  <c r="B881" i="42"/>
  <c r="G881" i="42" s="1"/>
  <c r="J881" i="42" s="1"/>
  <c r="B877" i="42"/>
  <c r="G877" i="42" s="1"/>
  <c r="I877" i="42" s="1"/>
  <c r="K862" i="42"/>
  <c r="L862" i="42"/>
  <c r="L863" i="42"/>
  <c r="K863" i="42"/>
  <c r="L861" i="42"/>
  <c r="K861" i="42"/>
  <c r="I875" i="42"/>
  <c r="K875" i="42" s="1"/>
  <c r="Q848" i="43" a="1"/>
  <c r="Q853" i="43" s="1"/>
  <c r="I878" i="42" l="1"/>
  <c r="L878" i="42" s="1"/>
  <c r="J876" i="42"/>
  <c r="L876" i="42" s="1"/>
  <c r="I881" i="42"/>
  <c r="K881" i="42" s="1"/>
  <c r="J874" i="42"/>
  <c r="L874" i="42" s="1"/>
  <c r="I879" i="42"/>
  <c r="K879" i="42" s="1"/>
  <c r="K882" i="42"/>
  <c r="J880" i="42"/>
  <c r="L880" i="42" s="1"/>
  <c r="K870" i="42"/>
  <c r="O862" i="42" s="1"/>
  <c r="J877" i="42"/>
  <c r="L877" i="42" s="1"/>
  <c r="L875" i="42"/>
  <c r="L881" i="42"/>
  <c r="L870" i="42"/>
  <c r="O861" i="42" s="1"/>
  <c r="K878" i="42"/>
  <c r="R848" i="43"/>
  <c r="Q849" i="43"/>
  <c r="R852" i="43"/>
  <c r="R856" i="43"/>
  <c r="Q855" i="43"/>
  <c r="Q850" i="43"/>
  <c r="Q848" i="43"/>
  <c r="R854" i="43"/>
  <c r="Q856" i="43"/>
  <c r="R855" i="43"/>
  <c r="R851" i="43"/>
  <c r="R850" i="43"/>
  <c r="Q851" i="43"/>
  <c r="Q852" i="43"/>
  <c r="R849" i="43"/>
  <c r="Q854" i="43"/>
  <c r="R853" i="43"/>
  <c r="B861" i="43" l="1" a="1"/>
  <c r="B866" i="43" s="1"/>
  <c r="D861" i="43" a="1"/>
  <c r="K876" i="42"/>
  <c r="O863" i="42"/>
  <c r="N865" i="42" s="1"/>
  <c r="O866" i="42" s="1"/>
  <c r="K874" i="42"/>
  <c r="K880" i="42"/>
  <c r="L879" i="42"/>
  <c r="L883" i="42" s="1"/>
  <c r="I883" i="42"/>
  <c r="K877" i="42"/>
  <c r="J883" i="42"/>
  <c r="B869" i="43" l="1"/>
  <c r="B863" i="43"/>
  <c r="B868" i="43"/>
  <c r="B861" i="43"/>
  <c r="B862" i="43"/>
  <c r="B864" i="43"/>
  <c r="B867" i="43"/>
  <c r="B865" i="43"/>
  <c r="D866" i="43"/>
  <c r="D862" i="43"/>
  <c r="G862" i="43" s="1"/>
  <c r="D869" i="43"/>
  <c r="G869" i="43" s="1"/>
  <c r="J869" i="43" s="1"/>
  <c r="D864" i="43"/>
  <c r="G864" i="43" s="1"/>
  <c r="I864" i="43" s="1"/>
  <c r="D867" i="43"/>
  <c r="D865" i="43"/>
  <c r="G865" i="43" s="1"/>
  <c r="J865" i="43" s="1"/>
  <c r="D863" i="43"/>
  <c r="G863" i="43" s="1"/>
  <c r="I863" i="43" s="1"/>
  <c r="D868" i="43"/>
  <c r="D861" i="43"/>
  <c r="N866" i="42"/>
  <c r="O865" i="42" s="1"/>
  <c r="Q861" i="42" s="1" a="1"/>
  <c r="Q869" i="42" s="1"/>
  <c r="K883" i="42"/>
  <c r="O875" i="42" s="1"/>
  <c r="O874" i="42"/>
  <c r="G867" i="43"/>
  <c r="J867" i="43" s="1"/>
  <c r="G861" i="43"/>
  <c r="J861" i="43" s="1"/>
  <c r="G866" i="43"/>
  <c r="I866" i="43" s="1"/>
  <c r="G868" i="43"/>
  <c r="I868" i="43" s="1"/>
  <c r="B874" i="43" l="1" a="1"/>
  <c r="B878" i="43" s="1"/>
  <c r="I869" i="43"/>
  <c r="K869" i="43" s="1"/>
  <c r="I867" i="43"/>
  <c r="K867" i="43" s="1"/>
  <c r="I862" i="43"/>
  <c r="J862" i="43"/>
  <c r="R862" i="42"/>
  <c r="Q861" i="42"/>
  <c r="R869" i="42"/>
  <c r="R866" i="42"/>
  <c r="Q863" i="42"/>
  <c r="R861" i="42"/>
  <c r="Q868" i="42"/>
  <c r="R867" i="42"/>
  <c r="R863" i="42"/>
  <c r="Q867" i="42"/>
  <c r="Q865" i="42"/>
  <c r="Q864" i="42"/>
  <c r="R864" i="42"/>
  <c r="R868" i="42"/>
  <c r="Q866" i="42"/>
  <c r="R865" i="42"/>
  <c r="Q862" i="42"/>
  <c r="O876" i="42"/>
  <c r="N879" i="42" s="1"/>
  <c r="O878" i="42" s="1"/>
  <c r="J866" i="43"/>
  <c r="L866" i="43" s="1"/>
  <c r="I865" i="43"/>
  <c r="K865" i="43" s="1"/>
  <c r="J868" i="43"/>
  <c r="K868" i="43" s="1"/>
  <c r="J863" i="43"/>
  <c r="K863" i="43" s="1"/>
  <c r="I861" i="43"/>
  <c r="K861" i="43" s="1"/>
  <c r="J864" i="43"/>
  <c r="L864" i="43" s="1"/>
  <c r="B875" i="43" l="1"/>
  <c r="G875" i="43" s="1"/>
  <c r="I875" i="43" s="1"/>
  <c r="B880" i="43"/>
  <c r="G880" i="43" s="1"/>
  <c r="J880" i="43" s="1"/>
  <c r="B882" i="43"/>
  <c r="G882" i="43" s="1"/>
  <c r="J882" i="43" s="1"/>
  <c r="B874" i="43"/>
  <c r="G874" i="43" s="1"/>
  <c r="I874" i="43" s="1"/>
  <c r="B881" i="43"/>
  <c r="G881" i="43" s="1"/>
  <c r="I881" i="43" s="1"/>
  <c r="B879" i="43"/>
  <c r="G879" i="43" s="1"/>
  <c r="I879" i="43" s="1"/>
  <c r="B876" i="43"/>
  <c r="G876" i="43" s="1"/>
  <c r="I876" i="43" s="1"/>
  <c r="B877" i="43"/>
  <c r="G877" i="43" s="1"/>
  <c r="I877" i="43" s="1"/>
  <c r="K862" i="43"/>
  <c r="J870" i="43"/>
  <c r="L867" i="43"/>
  <c r="L869" i="43"/>
  <c r="L862" i="43"/>
  <c r="C874" i="42" a="1"/>
  <c r="C882" i="42" s="1"/>
  <c r="D874" i="42" a="1"/>
  <c r="D879" i="42" s="1"/>
  <c r="N878" i="42"/>
  <c r="O879" i="42" s="1"/>
  <c r="Q874" i="42" s="1" a="1"/>
  <c r="Q878" i="42" s="1"/>
  <c r="K866" i="43"/>
  <c r="L865" i="43"/>
  <c r="G878" i="43"/>
  <c r="I878" i="43" s="1"/>
  <c r="L863" i="43"/>
  <c r="I870" i="43"/>
  <c r="L868" i="43"/>
  <c r="L861" i="43"/>
  <c r="K864" i="43"/>
  <c r="J879" i="43" l="1"/>
  <c r="K879" i="43" s="1"/>
  <c r="K870" i="43"/>
  <c r="O862" i="43" s="1"/>
  <c r="C879" i="42"/>
  <c r="C876" i="42"/>
  <c r="C874" i="42"/>
  <c r="C877" i="42"/>
  <c r="C880" i="42"/>
  <c r="C875" i="42"/>
  <c r="C881" i="42"/>
  <c r="C878" i="42"/>
  <c r="D874" i="42"/>
  <c r="D882" i="42"/>
  <c r="D875" i="42"/>
  <c r="D878" i="42"/>
  <c r="D876" i="42"/>
  <c r="D877" i="42"/>
  <c r="D880" i="42"/>
  <c r="D881" i="42"/>
  <c r="Q880" i="42"/>
  <c r="R874" i="42"/>
  <c r="R882" i="42"/>
  <c r="R880" i="42"/>
  <c r="R878" i="42"/>
  <c r="Q881" i="42"/>
  <c r="Q876" i="42"/>
  <c r="R876" i="42"/>
  <c r="R879" i="42"/>
  <c r="Q875" i="42"/>
  <c r="R877" i="42"/>
  <c r="Q879" i="42"/>
  <c r="Q882" i="42"/>
  <c r="R881" i="42"/>
  <c r="Q877" i="42"/>
  <c r="Q874" i="42"/>
  <c r="R875" i="42"/>
  <c r="J875" i="43"/>
  <c r="K875" i="43" s="1"/>
  <c r="J881" i="43"/>
  <c r="L881" i="43" s="1"/>
  <c r="J874" i="43"/>
  <c r="L874" i="43" s="1"/>
  <c r="L870" i="43"/>
  <c r="O861" i="43" s="1"/>
  <c r="J876" i="43"/>
  <c r="L876" i="43" s="1"/>
  <c r="J877" i="43"/>
  <c r="L877" i="43" s="1"/>
  <c r="I882" i="43"/>
  <c r="L882" i="43" s="1"/>
  <c r="I880" i="43"/>
  <c r="L880" i="43" s="1"/>
  <c r="J878" i="43"/>
  <c r="K878" i="43" s="1"/>
  <c r="K881" i="43"/>
  <c r="L879" i="43" l="1"/>
  <c r="L875" i="43"/>
  <c r="O863" i="43"/>
  <c r="N865" i="43" s="1"/>
  <c r="O866" i="43" s="1"/>
  <c r="C887" i="42" a="1"/>
  <c r="C895" i="42" s="1"/>
  <c r="G895" i="42" s="1"/>
  <c r="D887" i="42" a="1"/>
  <c r="D895" i="42" s="1"/>
  <c r="A887" i="42" a="1"/>
  <c r="A893" i="42" s="1"/>
  <c r="F893" i="42" s="1"/>
  <c r="B887" i="42" a="1"/>
  <c r="B894" i="42" s="1"/>
  <c r="K874" i="43"/>
  <c r="J883" i="43"/>
  <c r="I883" i="43"/>
  <c r="K877" i="43"/>
  <c r="L878" i="43"/>
  <c r="K876" i="43"/>
  <c r="K882" i="43"/>
  <c r="K880" i="43"/>
  <c r="L883" i="43" l="1"/>
  <c r="O874" i="43" s="1"/>
  <c r="N866" i="43"/>
  <c r="O865" i="43" s="1"/>
  <c r="Q861" i="43" s="1" a="1"/>
  <c r="R868" i="43" s="1"/>
  <c r="C894" i="42"/>
  <c r="G894" i="42" s="1"/>
  <c r="D890" i="42"/>
  <c r="C888" i="42"/>
  <c r="G888" i="42" s="1"/>
  <c r="C892" i="42"/>
  <c r="G892" i="42" s="1"/>
  <c r="C890" i="42"/>
  <c r="G890" i="42" s="1"/>
  <c r="D894" i="42"/>
  <c r="D888" i="42"/>
  <c r="C887" i="42"/>
  <c r="G887" i="42" s="1"/>
  <c r="D891" i="42"/>
  <c r="C891" i="42"/>
  <c r="G891" i="42" s="1"/>
  <c r="D893" i="42"/>
  <c r="C893" i="42"/>
  <c r="G893" i="42" s="1"/>
  <c r="J893" i="42" s="1"/>
  <c r="C889" i="42"/>
  <c r="G889" i="42" s="1"/>
  <c r="D892" i="42"/>
  <c r="D889" i="42"/>
  <c r="D887" i="42"/>
  <c r="A892" i="42"/>
  <c r="F892" i="42" s="1"/>
  <c r="A889" i="42"/>
  <c r="F889" i="42" s="1"/>
  <c r="A887" i="42"/>
  <c r="F887" i="42" s="1"/>
  <c r="B895" i="42"/>
  <c r="A888" i="42"/>
  <c r="F888" i="42" s="1"/>
  <c r="A894" i="42"/>
  <c r="F894" i="42" s="1"/>
  <c r="A895" i="42"/>
  <c r="F895" i="42" s="1"/>
  <c r="J895" i="42" s="1"/>
  <c r="A890" i="42"/>
  <c r="F890" i="42" s="1"/>
  <c r="A891" i="42"/>
  <c r="F891" i="42" s="1"/>
  <c r="B893" i="42"/>
  <c r="B891" i="42"/>
  <c r="B892" i="42"/>
  <c r="B887" i="42"/>
  <c r="B890" i="42"/>
  <c r="B889" i="42"/>
  <c r="B888" i="42"/>
  <c r="K883" i="43"/>
  <c r="O875" i="43" s="1"/>
  <c r="O876" i="43" l="1"/>
  <c r="N878" i="43" s="1"/>
  <c r="J894" i="42"/>
  <c r="I892" i="42"/>
  <c r="I888" i="42"/>
  <c r="I890" i="42"/>
  <c r="J891" i="42"/>
  <c r="I891" i="42"/>
  <c r="J888" i="42"/>
  <c r="I893" i="42"/>
  <c r="K893" i="42" s="1"/>
  <c r="J889" i="42"/>
  <c r="I887" i="42"/>
  <c r="I889" i="42"/>
  <c r="D900" i="42" a="1"/>
  <c r="D908" i="42" s="1"/>
  <c r="G908" i="42" s="1"/>
  <c r="J892" i="42"/>
  <c r="I894" i="42"/>
  <c r="B897" i="42"/>
  <c r="J890" i="42"/>
  <c r="K890" i="42" s="1"/>
  <c r="I895" i="42"/>
  <c r="K895" i="42" s="1"/>
  <c r="B900" i="42" a="1"/>
  <c r="B907" i="42" s="1"/>
  <c r="J887" i="42"/>
  <c r="R865" i="43"/>
  <c r="R861" i="43"/>
  <c r="R863" i="43"/>
  <c r="Q867" i="43"/>
  <c r="Q868" i="43"/>
  <c r="Q862" i="43"/>
  <c r="R867" i="43"/>
  <c r="Q861" i="43"/>
  <c r="Q865" i="43"/>
  <c r="R869" i="43"/>
  <c r="Q864" i="43"/>
  <c r="Q863" i="43"/>
  <c r="Q869" i="43"/>
  <c r="R864" i="43"/>
  <c r="R862" i="43"/>
  <c r="R866" i="43"/>
  <c r="Q866" i="43"/>
  <c r="N879" i="43" l="1"/>
  <c r="O878" i="43" s="1"/>
  <c r="C874" i="43" a="1"/>
  <c r="C880" i="43" s="1"/>
  <c r="D874" i="43" a="1"/>
  <c r="K894" i="42"/>
  <c r="L892" i="42"/>
  <c r="K888" i="42"/>
  <c r="L891" i="42"/>
  <c r="L888" i="42"/>
  <c r="K891" i="42"/>
  <c r="D904" i="42"/>
  <c r="G904" i="42" s="1"/>
  <c r="L893" i="42"/>
  <c r="K889" i="42"/>
  <c r="D907" i="42"/>
  <c r="G907" i="42" s="1"/>
  <c r="L887" i="42"/>
  <c r="L890" i="42"/>
  <c r="D900" i="42"/>
  <c r="G900" i="42" s="1"/>
  <c r="D903" i="42"/>
  <c r="G903" i="42" s="1"/>
  <c r="L889" i="42"/>
  <c r="D905" i="42"/>
  <c r="G905" i="42" s="1"/>
  <c r="D901" i="42"/>
  <c r="G901" i="42" s="1"/>
  <c r="D902" i="42"/>
  <c r="G902" i="42" s="1"/>
  <c r="D906" i="42"/>
  <c r="G906" i="42" s="1"/>
  <c r="K892" i="42"/>
  <c r="J896" i="42"/>
  <c r="I896" i="42"/>
  <c r="L894" i="42"/>
  <c r="L895" i="42"/>
  <c r="B908" i="42"/>
  <c r="B903" i="42"/>
  <c r="B900" i="42"/>
  <c r="B904" i="42"/>
  <c r="B902" i="42"/>
  <c r="B905" i="42"/>
  <c r="B901" i="42"/>
  <c r="B906" i="42"/>
  <c r="K887" i="42"/>
  <c r="O879" i="43"/>
  <c r="Q874" i="43" l="1" a="1"/>
  <c r="R881" i="43" s="1"/>
  <c r="C879" i="43"/>
  <c r="C877" i="43"/>
  <c r="C874" i="43"/>
  <c r="C878" i="43"/>
  <c r="C875" i="43"/>
  <c r="C876" i="43"/>
  <c r="C881" i="43"/>
  <c r="C882" i="43"/>
  <c r="D882" i="43"/>
  <c r="D878" i="43"/>
  <c r="D874" i="43"/>
  <c r="D879" i="43"/>
  <c r="D881" i="43"/>
  <c r="D875" i="43"/>
  <c r="D880" i="43"/>
  <c r="D877" i="43"/>
  <c r="D876" i="43"/>
  <c r="K896" i="42"/>
  <c r="O888" i="42" s="1"/>
  <c r="L896" i="42"/>
  <c r="O887" i="42" s="1"/>
  <c r="B913" i="42" a="1"/>
  <c r="B914" i="42" s="1"/>
  <c r="F914" i="42" s="1"/>
  <c r="Q878" i="43" l="1"/>
  <c r="Q876" i="43"/>
  <c r="R875" i="43"/>
  <c r="Q881" i="43"/>
  <c r="R880" i="43"/>
  <c r="Q879" i="43"/>
  <c r="R874" i="43"/>
  <c r="Q875" i="43"/>
  <c r="Q874" i="43"/>
  <c r="R877" i="43"/>
  <c r="R878" i="43"/>
  <c r="Q877" i="43"/>
  <c r="R876" i="43"/>
  <c r="R879" i="43"/>
  <c r="R882" i="43"/>
  <c r="Q880" i="43"/>
  <c r="Q882" i="43"/>
  <c r="C887" i="43" a="1"/>
  <c r="C887" i="43" s="1"/>
  <c r="G887" i="43" s="1"/>
  <c r="D887" i="43" a="1"/>
  <c r="D888" i="43" s="1"/>
  <c r="O889" i="42"/>
  <c r="N891" i="42" s="1"/>
  <c r="O892" i="42" s="1"/>
  <c r="B915" i="42"/>
  <c r="F915" i="42" s="1"/>
  <c r="B920" i="42"/>
  <c r="F920" i="42" s="1"/>
  <c r="B917" i="42"/>
  <c r="F917" i="42" s="1"/>
  <c r="B921" i="42"/>
  <c r="F921" i="42" s="1"/>
  <c r="B913" i="42"/>
  <c r="F913" i="42" s="1"/>
  <c r="B916" i="42"/>
  <c r="F916" i="42" s="1"/>
  <c r="B918" i="42"/>
  <c r="F918" i="42" s="1"/>
  <c r="B919" i="42"/>
  <c r="F919" i="42" s="1"/>
  <c r="A887" i="43" l="1" a="1"/>
  <c r="A892" i="43" s="1"/>
  <c r="F892" i="43" s="1"/>
  <c r="B887" i="43" a="1"/>
  <c r="B887" i="43" s="1"/>
  <c r="C892" i="43"/>
  <c r="G892" i="43" s="1"/>
  <c r="C890" i="43"/>
  <c r="G890" i="43" s="1"/>
  <c r="C888" i="43"/>
  <c r="G888" i="43" s="1"/>
  <c r="D887" i="43"/>
  <c r="D893" i="43"/>
  <c r="C891" i="43"/>
  <c r="G891" i="43" s="1"/>
  <c r="C893" i="43"/>
  <c r="G893" i="43" s="1"/>
  <c r="C894" i="43"/>
  <c r="G894" i="43" s="1"/>
  <c r="C895" i="43"/>
  <c r="G895" i="43" s="1"/>
  <c r="C889" i="43"/>
  <c r="G889" i="43" s="1"/>
  <c r="D895" i="43"/>
  <c r="D890" i="43"/>
  <c r="D891" i="43"/>
  <c r="D889" i="43"/>
  <c r="D894" i="43"/>
  <c r="D892" i="43"/>
  <c r="N892" i="42"/>
  <c r="O891" i="42" s="1"/>
  <c r="Q887" i="42" s="1" a="1"/>
  <c r="R895" i="42" s="1"/>
  <c r="A893" i="43" l="1"/>
  <c r="F893" i="43" s="1"/>
  <c r="J893" i="43" s="1"/>
  <c r="A887" i="43"/>
  <c r="A895" i="43"/>
  <c r="F895" i="43" s="1"/>
  <c r="J895" i="43" s="1"/>
  <c r="A890" i="43"/>
  <c r="F890" i="43" s="1"/>
  <c r="I890" i="43" s="1"/>
  <c r="A894" i="43"/>
  <c r="F894" i="43" s="1"/>
  <c r="I894" i="43" s="1"/>
  <c r="A891" i="43"/>
  <c r="F891" i="43" s="1"/>
  <c r="A889" i="43"/>
  <c r="F889" i="43" s="1"/>
  <c r="J889" i="43" s="1"/>
  <c r="A888" i="43"/>
  <c r="F888" i="43" s="1"/>
  <c r="J888" i="43" s="1"/>
  <c r="B892" i="43"/>
  <c r="B893" i="43"/>
  <c r="B888" i="43"/>
  <c r="B890" i="43"/>
  <c r="B891" i="43"/>
  <c r="B895" i="43"/>
  <c r="B894" i="43"/>
  <c r="B889" i="43"/>
  <c r="D900" i="43" a="1"/>
  <c r="D904" i="43" s="1"/>
  <c r="G904" i="43" s="1"/>
  <c r="Q893" i="42"/>
  <c r="Q891" i="42"/>
  <c r="R894" i="42"/>
  <c r="R890" i="42"/>
  <c r="R893" i="42"/>
  <c r="R892" i="42"/>
  <c r="Q895" i="42"/>
  <c r="Q889" i="42"/>
  <c r="R889" i="42"/>
  <c r="Q888" i="42"/>
  <c r="R888" i="42"/>
  <c r="Q892" i="42"/>
  <c r="R891" i="42"/>
  <c r="Q887" i="42"/>
  <c r="Q890" i="42"/>
  <c r="Q894" i="42"/>
  <c r="R887" i="42"/>
  <c r="I893" i="43"/>
  <c r="I892" i="43"/>
  <c r="J892" i="43"/>
  <c r="I891" i="43"/>
  <c r="J891" i="43"/>
  <c r="J890" i="43"/>
  <c r="F887" i="43"/>
  <c r="I888" i="43" l="1"/>
  <c r="I895" i="43"/>
  <c r="J894" i="43"/>
  <c r="L894" i="43" s="1"/>
  <c r="I889" i="43"/>
  <c r="K889" i="43" s="1"/>
  <c r="B897" i="43"/>
  <c r="B900" i="43" a="1"/>
  <c r="B906" i="43" s="1"/>
  <c r="D908" i="43"/>
  <c r="G908" i="43" s="1"/>
  <c r="D906" i="43"/>
  <c r="G906" i="43" s="1"/>
  <c r="D903" i="43"/>
  <c r="G903" i="43" s="1"/>
  <c r="D907" i="43"/>
  <c r="G907" i="43" s="1"/>
  <c r="D900" i="43"/>
  <c r="G900" i="43" s="1"/>
  <c r="D905" i="43"/>
  <c r="G905" i="43" s="1"/>
  <c r="D902" i="43"/>
  <c r="G902" i="43" s="1"/>
  <c r="D901" i="43"/>
  <c r="G901" i="43" s="1"/>
  <c r="A900" i="42" a="1"/>
  <c r="A901" i="42" s="1"/>
  <c r="F901" i="42" s="1"/>
  <c r="I901" i="42" s="1"/>
  <c r="C900" i="42" a="1"/>
  <c r="C902" i="42" s="1"/>
  <c r="K892" i="43"/>
  <c r="L892" i="43"/>
  <c r="K888" i="43"/>
  <c r="L888" i="43"/>
  <c r="K895" i="43"/>
  <c r="L895" i="43"/>
  <c r="I887" i="43"/>
  <c r="J887" i="43"/>
  <c r="K891" i="43"/>
  <c r="L891" i="43"/>
  <c r="L889" i="43"/>
  <c r="K890" i="43"/>
  <c r="L890" i="43"/>
  <c r="K893" i="43"/>
  <c r="L893" i="43"/>
  <c r="K894" i="43" l="1"/>
  <c r="J896" i="43"/>
  <c r="B905" i="43"/>
  <c r="B900" i="43"/>
  <c r="B904" i="43"/>
  <c r="B901" i="43"/>
  <c r="B907" i="43"/>
  <c r="B908" i="43"/>
  <c r="B902" i="43"/>
  <c r="B903" i="43"/>
  <c r="A900" i="42"/>
  <c r="F900" i="42" s="1"/>
  <c r="J900" i="42" s="1"/>
  <c r="J901" i="42"/>
  <c r="K901" i="42" s="1"/>
  <c r="C900" i="42"/>
  <c r="A908" i="42"/>
  <c r="F908" i="42" s="1"/>
  <c r="J908" i="42" s="1"/>
  <c r="A907" i="42"/>
  <c r="F907" i="42" s="1"/>
  <c r="I907" i="42" s="1"/>
  <c r="A903" i="42"/>
  <c r="F903" i="42" s="1"/>
  <c r="I903" i="42" s="1"/>
  <c r="A906" i="42"/>
  <c r="F906" i="42" s="1"/>
  <c r="I906" i="42" s="1"/>
  <c r="A905" i="42"/>
  <c r="F905" i="42" s="1"/>
  <c r="I905" i="42" s="1"/>
  <c r="C903" i="42"/>
  <c r="C908" i="42"/>
  <c r="C905" i="42"/>
  <c r="C907" i="42"/>
  <c r="C906" i="42"/>
  <c r="A904" i="42"/>
  <c r="F904" i="42" s="1"/>
  <c r="J904" i="42" s="1"/>
  <c r="A902" i="42"/>
  <c r="F902" i="42" s="1"/>
  <c r="I902" i="42" s="1"/>
  <c r="C901" i="42"/>
  <c r="C904" i="42"/>
  <c r="I896" i="43"/>
  <c r="K887" i="43"/>
  <c r="K896" i="43" s="1"/>
  <c r="L887" i="43"/>
  <c r="L896" i="43" s="1"/>
  <c r="B913" i="43" l="1" a="1"/>
  <c r="B921" i="43" s="1"/>
  <c r="F921" i="43" s="1"/>
  <c r="L901" i="42"/>
  <c r="I900" i="42"/>
  <c r="L900" i="42" s="1"/>
  <c r="J902" i="42"/>
  <c r="L902" i="42" s="1"/>
  <c r="J906" i="42"/>
  <c r="L906" i="42" s="1"/>
  <c r="J903" i="42"/>
  <c r="L903" i="42" s="1"/>
  <c r="I908" i="42"/>
  <c r="K908" i="42" s="1"/>
  <c r="B910" i="42"/>
  <c r="J905" i="42"/>
  <c r="K905" i="42" s="1"/>
  <c r="J907" i="42"/>
  <c r="K907" i="42" s="1"/>
  <c r="C913" i="42" a="1"/>
  <c r="C919" i="42" s="1"/>
  <c r="G919" i="42" s="1"/>
  <c r="I904" i="42"/>
  <c r="L904" i="42" s="1"/>
  <c r="O887" i="43"/>
  <c r="O888" i="43"/>
  <c r="B920" i="43" l="1"/>
  <c r="F920" i="43" s="1"/>
  <c r="B913" i="43"/>
  <c r="F913" i="43" s="1"/>
  <c r="B917" i="43"/>
  <c r="F917" i="43" s="1"/>
  <c r="B915" i="43"/>
  <c r="F915" i="43" s="1"/>
  <c r="B919" i="43"/>
  <c r="F919" i="43" s="1"/>
  <c r="B916" i="43"/>
  <c r="F916" i="43" s="1"/>
  <c r="B914" i="43"/>
  <c r="F914" i="43" s="1"/>
  <c r="B918" i="43"/>
  <c r="F918" i="43" s="1"/>
  <c r="K906" i="42"/>
  <c r="K900" i="42"/>
  <c r="K902" i="42"/>
  <c r="L908" i="42"/>
  <c r="L907" i="42"/>
  <c r="K903" i="42"/>
  <c r="J909" i="42"/>
  <c r="L905" i="42"/>
  <c r="C915" i="42"/>
  <c r="G915" i="42" s="1"/>
  <c r="C918" i="42"/>
  <c r="G918" i="42" s="1"/>
  <c r="I918" i="42" s="1"/>
  <c r="C914" i="42"/>
  <c r="G914" i="42" s="1"/>
  <c r="I914" i="42" s="1"/>
  <c r="C921" i="42"/>
  <c r="G921" i="42" s="1"/>
  <c r="C913" i="42"/>
  <c r="G913" i="42" s="1"/>
  <c r="J913" i="42" s="1"/>
  <c r="C917" i="42"/>
  <c r="G917" i="42" s="1"/>
  <c r="I917" i="42" s="1"/>
  <c r="C916" i="42"/>
  <c r="G916" i="42" s="1"/>
  <c r="J916" i="42" s="1"/>
  <c r="J919" i="42"/>
  <c r="I919" i="42"/>
  <c r="I909" i="42"/>
  <c r="C920" i="42"/>
  <c r="G920" i="42" s="1"/>
  <c r="K904" i="42"/>
  <c r="O889" i="43"/>
  <c r="N892" i="43" s="1"/>
  <c r="O891" i="43" s="1"/>
  <c r="L909" i="42" l="1"/>
  <c r="O900" i="42" s="1"/>
  <c r="J914" i="42"/>
  <c r="K914" i="42" s="1"/>
  <c r="K909" i="42"/>
  <c r="O901" i="42" s="1"/>
  <c r="L919" i="42"/>
  <c r="K919" i="42"/>
  <c r="I916" i="42"/>
  <c r="J918" i="42"/>
  <c r="K918" i="42" s="1"/>
  <c r="I915" i="42"/>
  <c r="J915" i="42"/>
  <c r="I913" i="42"/>
  <c r="J921" i="42"/>
  <c r="I921" i="42"/>
  <c r="J917" i="42"/>
  <c r="L917" i="42" s="1"/>
  <c r="J920" i="42"/>
  <c r="I920" i="42"/>
  <c r="N891" i="43"/>
  <c r="O892" i="43" s="1"/>
  <c r="Q887" i="43" s="1" a="1"/>
  <c r="L914" i="42" l="1"/>
  <c r="O902" i="42"/>
  <c r="N905" i="42" s="1"/>
  <c r="O904" i="42" s="1"/>
  <c r="L916" i="42"/>
  <c r="K916" i="42"/>
  <c r="L915" i="42"/>
  <c r="K915" i="42"/>
  <c r="L918" i="42"/>
  <c r="K917" i="42"/>
  <c r="K921" i="42"/>
  <c r="L921" i="42"/>
  <c r="J922" i="42"/>
  <c r="K913" i="42"/>
  <c r="L913" i="42"/>
  <c r="K920" i="42"/>
  <c r="I922" i="42"/>
  <c r="L920" i="42"/>
  <c r="Q895" i="43"/>
  <c r="Q893" i="43"/>
  <c r="Q891" i="43"/>
  <c r="Q889" i="43"/>
  <c r="Q887" i="43"/>
  <c r="R894" i="43"/>
  <c r="Q892" i="43"/>
  <c r="R889" i="43"/>
  <c r="R895" i="43"/>
  <c r="R892" i="43"/>
  <c r="Q890" i="43"/>
  <c r="R887" i="43"/>
  <c r="Q894" i="43"/>
  <c r="R888" i="43"/>
  <c r="R890" i="43"/>
  <c r="R891" i="43"/>
  <c r="R893" i="43"/>
  <c r="Q888" i="43"/>
  <c r="C900" i="43" l="1" a="1"/>
  <c r="A900" i="43" a="1"/>
  <c r="N904" i="42"/>
  <c r="O905" i="42" s="1"/>
  <c r="Q900" i="42" s="1" a="1"/>
  <c r="R907" i="42" s="1"/>
  <c r="K922" i="42"/>
  <c r="L922" i="42"/>
  <c r="A908" i="43" l="1"/>
  <c r="F908" i="43" s="1"/>
  <c r="J908" i="43" s="1"/>
  <c r="A904" i="43"/>
  <c r="F904" i="43" s="1"/>
  <c r="I904" i="43" s="1"/>
  <c r="A900" i="43"/>
  <c r="F900" i="43" s="1"/>
  <c r="A906" i="43"/>
  <c r="F906" i="43" s="1"/>
  <c r="J906" i="43" s="1"/>
  <c r="A901" i="43"/>
  <c r="F901" i="43" s="1"/>
  <c r="I901" i="43" s="1"/>
  <c r="A905" i="43"/>
  <c r="F905" i="43" s="1"/>
  <c r="J905" i="43" s="1"/>
  <c r="A903" i="43"/>
  <c r="F903" i="43" s="1"/>
  <c r="I903" i="43" s="1"/>
  <c r="A902" i="43"/>
  <c r="F902" i="43" s="1"/>
  <c r="I902" i="43" s="1"/>
  <c r="A907" i="43"/>
  <c r="F907" i="43" s="1"/>
  <c r="I907" i="43" s="1"/>
  <c r="C907" i="43"/>
  <c r="C903" i="43"/>
  <c r="C908" i="43"/>
  <c r="C904" i="43"/>
  <c r="C900" i="43"/>
  <c r="C905" i="43"/>
  <c r="C901" i="43"/>
  <c r="C906" i="43"/>
  <c r="C902" i="43"/>
  <c r="Q906" i="42"/>
  <c r="R902" i="42"/>
  <c r="Q908" i="42"/>
  <c r="Q907" i="42"/>
  <c r="R900" i="42"/>
  <c r="R906" i="42"/>
  <c r="Q901" i="42"/>
  <c r="R901" i="42"/>
  <c r="R908" i="42"/>
  <c r="Q900" i="42"/>
  <c r="Q903" i="42"/>
  <c r="R903" i="42"/>
  <c r="R904" i="42"/>
  <c r="Q902" i="42"/>
  <c r="Q904" i="42"/>
  <c r="Q905" i="42"/>
  <c r="R905" i="42"/>
  <c r="I908" i="43" l="1"/>
  <c r="L908" i="43" s="1"/>
  <c r="J902" i="43"/>
  <c r="K902" i="43" s="1"/>
  <c r="C913" i="43" a="1"/>
  <c r="B910" i="43"/>
  <c r="A913" i="42" a="1"/>
  <c r="A915" i="42" s="1"/>
  <c r="D913" i="42" a="1"/>
  <c r="D920" i="42" s="1"/>
  <c r="J903" i="43"/>
  <c r="L903" i="43" s="1"/>
  <c r="J904" i="43"/>
  <c r="K904" i="43" s="1"/>
  <c r="I905" i="43"/>
  <c r="K905" i="43" s="1"/>
  <c r="J901" i="43"/>
  <c r="L901" i="43" s="1"/>
  <c r="I906" i="43"/>
  <c r="L906" i="43" s="1"/>
  <c r="J907" i="43"/>
  <c r="L907" i="43" s="1"/>
  <c r="J900" i="43"/>
  <c r="I900" i="43"/>
  <c r="K908" i="43"/>
  <c r="L902" i="43" l="1"/>
  <c r="L904" i="43"/>
  <c r="C919" i="43"/>
  <c r="G919" i="43" s="1"/>
  <c r="C915" i="43"/>
  <c r="G915" i="43" s="1"/>
  <c r="C920" i="43"/>
  <c r="G920" i="43" s="1"/>
  <c r="C916" i="43"/>
  <c r="G916" i="43" s="1"/>
  <c r="C917" i="43"/>
  <c r="G917" i="43" s="1"/>
  <c r="C914" i="43"/>
  <c r="G914" i="43" s="1"/>
  <c r="C913" i="43"/>
  <c r="G913" i="43" s="1"/>
  <c r="C921" i="43"/>
  <c r="G921" i="43" s="1"/>
  <c r="C918" i="43"/>
  <c r="G918" i="43" s="1"/>
  <c r="A914" i="42"/>
  <c r="A921" i="42"/>
  <c r="A916" i="42"/>
  <c r="A919" i="42"/>
  <c r="A918" i="42"/>
  <c r="A917" i="42"/>
  <c r="A913" i="42"/>
  <c r="A920" i="42"/>
  <c r="D915" i="42"/>
  <c r="D917" i="42"/>
  <c r="D913" i="42"/>
  <c r="D921" i="42"/>
  <c r="D916" i="42"/>
  <c r="D918" i="42"/>
  <c r="D914" i="42"/>
  <c r="D919" i="42"/>
  <c r="K903" i="43"/>
  <c r="L905" i="43"/>
  <c r="K901" i="43"/>
  <c r="K906" i="43"/>
  <c r="K907" i="43"/>
  <c r="J909" i="43"/>
  <c r="L900" i="43"/>
  <c r="K900" i="43"/>
  <c r="I909" i="43"/>
  <c r="A926" i="42" l="1" a="1"/>
  <c r="A926" i="42" s="1"/>
  <c r="B923" i="42"/>
  <c r="O914" i="42" s="1"/>
  <c r="D926" i="42" a="1"/>
  <c r="D931" i="42" s="1"/>
  <c r="G931" i="42" s="1"/>
  <c r="L909" i="43"/>
  <c r="O900" i="43" s="1"/>
  <c r="K909" i="43"/>
  <c r="O901" i="43" s="1"/>
  <c r="I917" i="43"/>
  <c r="J917" i="43"/>
  <c r="I913" i="43"/>
  <c r="J913" i="43"/>
  <c r="J916" i="43"/>
  <c r="I916" i="43"/>
  <c r="J919" i="43"/>
  <c r="I919" i="43"/>
  <c r="I915" i="43"/>
  <c r="J915" i="43"/>
  <c r="I914" i="43"/>
  <c r="J914" i="43"/>
  <c r="J921" i="43"/>
  <c r="I921" i="43"/>
  <c r="I920" i="43"/>
  <c r="J920" i="43"/>
  <c r="J918" i="43"/>
  <c r="I918" i="43"/>
  <c r="A931" i="42" l="1"/>
  <c r="A933" i="42"/>
  <c r="A927" i="42"/>
  <c r="A932" i="42"/>
  <c r="A928" i="42"/>
  <c r="A934" i="42"/>
  <c r="A930" i="42"/>
  <c r="A929" i="42"/>
  <c r="D926" i="42"/>
  <c r="G926" i="42" s="1"/>
  <c r="O913" i="42"/>
  <c r="O915" i="42" s="1"/>
  <c r="N918" i="42" s="1"/>
  <c r="O917" i="42" s="1"/>
  <c r="D928" i="42"/>
  <c r="G928" i="42" s="1"/>
  <c r="D932" i="42"/>
  <c r="G932" i="42" s="1"/>
  <c r="D930" i="42"/>
  <c r="G930" i="42" s="1"/>
  <c r="D929" i="42"/>
  <c r="G929" i="42" s="1"/>
  <c r="D933" i="42"/>
  <c r="G933" i="42" s="1"/>
  <c r="D927" i="42"/>
  <c r="G927" i="42" s="1"/>
  <c r="D934" i="42"/>
  <c r="G934" i="42" s="1"/>
  <c r="O902" i="43"/>
  <c r="N904" i="43" s="1"/>
  <c r="L915" i="43"/>
  <c r="K915" i="43"/>
  <c r="I922" i="43"/>
  <c r="L913" i="43"/>
  <c r="K913" i="43"/>
  <c r="K918" i="43"/>
  <c r="L918" i="43"/>
  <c r="K921" i="43"/>
  <c r="L921" i="43"/>
  <c r="J922" i="43"/>
  <c r="K916" i="43"/>
  <c r="L916" i="43"/>
  <c r="K920" i="43"/>
  <c r="L920" i="43"/>
  <c r="K914" i="43"/>
  <c r="L914" i="43"/>
  <c r="K919" i="43"/>
  <c r="L919" i="43"/>
  <c r="K917" i="43"/>
  <c r="L917" i="43"/>
  <c r="A939" i="42" l="1" a="1"/>
  <c r="A946" i="42" s="1"/>
  <c r="B936" i="42"/>
  <c r="N917" i="42"/>
  <c r="O918" i="42" s="1"/>
  <c r="Q913" i="42" s="1" a="1"/>
  <c r="Q917" i="42" s="1"/>
  <c r="N905" i="43"/>
  <c r="O904" i="43" s="1"/>
  <c r="L922" i="43"/>
  <c r="O905" i="43"/>
  <c r="K922" i="43"/>
  <c r="A942" i="42" l="1"/>
  <c r="A943" i="42"/>
  <c r="A945" i="42"/>
  <c r="A944" i="42"/>
  <c r="A941" i="42"/>
  <c r="A939" i="42"/>
  <c r="A940" i="42"/>
  <c r="A947" i="42"/>
  <c r="R921" i="42"/>
  <c r="Q918" i="42"/>
  <c r="Q920" i="42"/>
  <c r="R920" i="42"/>
  <c r="Q919" i="42"/>
  <c r="R913" i="42"/>
  <c r="R915" i="42"/>
  <c r="R914" i="42"/>
  <c r="Q913" i="42"/>
  <c r="Q921" i="42"/>
  <c r="Q914" i="42"/>
  <c r="R919" i="42"/>
  <c r="R916" i="42"/>
  <c r="Q915" i="42"/>
  <c r="R917" i="42"/>
  <c r="Q916" i="42"/>
  <c r="R918" i="42"/>
  <c r="Q900" i="43" a="1"/>
  <c r="R908" i="43" s="1"/>
  <c r="A952" i="42" l="1" a="1"/>
  <c r="A955" i="42" s="1"/>
  <c r="F955" i="42" s="1"/>
  <c r="B949" i="42"/>
  <c r="B926" i="42" a="1"/>
  <c r="B932" i="42" s="1"/>
  <c r="F932" i="42" s="1"/>
  <c r="I932" i="42" s="1"/>
  <c r="C926" i="42" a="1"/>
  <c r="C930" i="42" s="1"/>
  <c r="R901" i="43"/>
  <c r="Q901" i="43"/>
  <c r="Q903" i="43"/>
  <c r="R902" i="43"/>
  <c r="Q904" i="43"/>
  <c r="R905" i="43"/>
  <c r="R903" i="43"/>
  <c r="R904" i="43"/>
  <c r="Q907" i="43"/>
  <c r="Q902" i="43"/>
  <c r="Q906" i="43"/>
  <c r="Q908" i="43"/>
  <c r="R906" i="43"/>
  <c r="Q905" i="43"/>
  <c r="R907" i="43"/>
  <c r="Q900" i="43"/>
  <c r="R900" i="43"/>
  <c r="A913" i="43" l="1" a="1"/>
  <c r="D913" i="43" a="1"/>
  <c r="A957" i="42"/>
  <c r="F957" i="42" s="1"/>
  <c r="A956" i="42"/>
  <c r="F956" i="42" s="1"/>
  <c r="A959" i="42"/>
  <c r="L11" i="42" s="1"/>
  <c r="Q11" i="42" s="1"/>
  <c r="Z11" i="42" s="1"/>
  <c r="A952" i="42"/>
  <c r="F952" i="42" s="1"/>
  <c r="L7" i="42"/>
  <c r="Q7" i="42" s="1"/>
  <c r="Z7" i="42" s="1"/>
  <c r="A958" i="42"/>
  <c r="L10" i="42" s="1"/>
  <c r="Q10" i="42" s="1"/>
  <c r="Z10" i="42" s="1"/>
  <c r="A960" i="42"/>
  <c r="L12" i="42" s="1"/>
  <c r="Q12" i="42" s="1"/>
  <c r="Z12" i="42" s="1"/>
  <c r="A954" i="42"/>
  <c r="F954" i="42" s="1"/>
  <c r="A953" i="42"/>
  <c r="F953" i="42" s="1"/>
  <c r="B926" i="42"/>
  <c r="F926" i="42" s="1"/>
  <c r="J926" i="42" s="1"/>
  <c r="B933" i="42"/>
  <c r="F933" i="42" s="1"/>
  <c r="J933" i="42" s="1"/>
  <c r="J932" i="42"/>
  <c r="L932" i="42" s="1"/>
  <c r="B928" i="42"/>
  <c r="F928" i="42" s="1"/>
  <c r="I928" i="42" s="1"/>
  <c r="B931" i="42"/>
  <c r="F931" i="42" s="1"/>
  <c r="I931" i="42" s="1"/>
  <c r="B930" i="42"/>
  <c r="F930" i="42" s="1"/>
  <c r="I930" i="42" s="1"/>
  <c r="B929" i="42"/>
  <c r="F929" i="42" s="1"/>
  <c r="I929" i="42" s="1"/>
  <c r="C933" i="42"/>
  <c r="B927" i="42"/>
  <c r="F927" i="42" s="1"/>
  <c r="J927" i="42" s="1"/>
  <c r="B934" i="42"/>
  <c r="F934" i="42" s="1"/>
  <c r="J934" i="42" s="1"/>
  <c r="C928" i="42"/>
  <c r="C926" i="42"/>
  <c r="C934" i="42"/>
  <c r="C931" i="42"/>
  <c r="C929" i="42"/>
  <c r="C932" i="42"/>
  <c r="C927" i="42"/>
  <c r="F959" i="42"/>
  <c r="L6" i="42"/>
  <c r="Q6" i="42" s="1"/>
  <c r="Z6" i="42" s="1"/>
  <c r="L9" i="42"/>
  <c r="Q9" i="42" s="1"/>
  <c r="Z9" i="42" s="1"/>
  <c r="F958" i="42" l="1"/>
  <c r="D921" i="43"/>
  <c r="D917" i="43"/>
  <c r="D913" i="43"/>
  <c r="D918" i="43"/>
  <c r="D914" i="43"/>
  <c r="D915" i="43"/>
  <c r="D916" i="43"/>
  <c r="D919" i="43"/>
  <c r="D920" i="43"/>
  <c r="A919" i="43"/>
  <c r="A915" i="43"/>
  <c r="A920" i="43"/>
  <c r="A916" i="43"/>
  <c r="A921" i="43"/>
  <c r="A913" i="43"/>
  <c r="A914" i="43"/>
  <c r="A918" i="43"/>
  <c r="A917" i="43"/>
  <c r="L8" i="42"/>
  <c r="Q8" i="42" s="1"/>
  <c r="Z8" i="42" s="1"/>
  <c r="L4" i="42"/>
  <c r="Q4" i="42" s="1"/>
  <c r="Z4" i="42" s="1"/>
  <c r="J931" i="42"/>
  <c r="L931" i="42" s="1"/>
  <c r="F960" i="42"/>
  <c r="L5" i="42"/>
  <c r="Q5" i="42" s="1"/>
  <c r="Z5" i="42" s="1"/>
  <c r="B962" i="42"/>
  <c r="I926" i="42"/>
  <c r="K926" i="42" s="1"/>
  <c r="K932" i="42"/>
  <c r="J930" i="42"/>
  <c r="L930" i="42" s="1"/>
  <c r="I933" i="42"/>
  <c r="K933" i="42" s="1"/>
  <c r="J928" i="42"/>
  <c r="K928" i="42" s="1"/>
  <c r="J929" i="42"/>
  <c r="K929" i="42" s="1"/>
  <c r="I934" i="42"/>
  <c r="L934" i="42" s="1"/>
  <c r="I927" i="42"/>
  <c r="K927" i="42" s="1"/>
  <c r="C939" i="42" a="1"/>
  <c r="C946" i="42" s="1"/>
  <c r="F946" i="42" s="1"/>
  <c r="D926" i="43" l="1" a="1"/>
  <c r="D934" i="43" s="1"/>
  <c r="G934" i="43" s="1"/>
  <c r="B923" i="43"/>
  <c r="O913" i="43" s="1"/>
  <c r="A926" i="43" a="1"/>
  <c r="L928" i="42"/>
  <c r="K931" i="42"/>
  <c r="L933" i="42"/>
  <c r="K930" i="42"/>
  <c r="L926" i="42"/>
  <c r="L929" i="42"/>
  <c r="J935" i="42"/>
  <c r="I935" i="42"/>
  <c r="L927" i="42"/>
  <c r="K934" i="42"/>
  <c r="C944" i="42"/>
  <c r="F944" i="42" s="1"/>
  <c r="C940" i="42"/>
  <c r="F940" i="42" s="1"/>
  <c r="C942" i="42"/>
  <c r="F942" i="42" s="1"/>
  <c r="C947" i="42"/>
  <c r="F947" i="42" s="1"/>
  <c r="C939" i="42"/>
  <c r="F939" i="42" s="1"/>
  <c r="C945" i="42"/>
  <c r="F945" i="42" s="1"/>
  <c r="C941" i="42"/>
  <c r="F941" i="42" s="1"/>
  <c r="C943" i="42"/>
  <c r="F943" i="42" s="1"/>
  <c r="D930" i="43" l="1"/>
  <c r="G930" i="43" s="1"/>
  <c r="O914" i="43"/>
  <c r="O915" i="43" s="1"/>
  <c r="N917" i="43" s="1"/>
  <c r="D929" i="43"/>
  <c r="G929" i="43" s="1"/>
  <c r="D928" i="43"/>
  <c r="G928" i="43" s="1"/>
  <c r="D927" i="43"/>
  <c r="D932" i="43"/>
  <c r="G932" i="43" s="1"/>
  <c r="D926" i="43"/>
  <c r="G926" i="43" s="1"/>
  <c r="D933" i="43"/>
  <c r="G933" i="43" s="1"/>
  <c r="D931" i="43"/>
  <c r="G931" i="43" s="1"/>
  <c r="A931" i="43"/>
  <c r="A927" i="43"/>
  <c r="A932" i="43"/>
  <c r="A928" i="43"/>
  <c r="A933" i="43"/>
  <c r="A929" i="43"/>
  <c r="A926" i="43"/>
  <c r="A934" i="43"/>
  <c r="A930" i="43"/>
  <c r="L935" i="42"/>
  <c r="O926" i="42" s="1"/>
  <c r="K935" i="42"/>
  <c r="O927" i="42" s="1"/>
  <c r="G927" i="43"/>
  <c r="B936" i="43" l="1"/>
  <c r="A939" i="43" a="1"/>
  <c r="O928" i="42"/>
  <c r="N931" i="42" s="1"/>
  <c r="O930" i="42" s="1"/>
  <c r="N918" i="43"/>
  <c r="O917" i="43" s="1"/>
  <c r="O918" i="43"/>
  <c r="A947" i="43" l="1"/>
  <c r="A943" i="43"/>
  <c r="A939" i="43"/>
  <c r="A944" i="43"/>
  <c r="A940" i="43"/>
  <c r="A945" i="43"/>
  <c r="A942" i="43"/>
  <c r="A941" i="43"/>
  <c r="A946" i="43"/>
  <c r="Q913" i="43" a="1"/>
  <c r="Q918" i="43" s="1"/>
  <c r="N930" i="42"/>
  <c r="O931" i="42" s="1"/>
  <c r="Q926" i="42" s="1" a="1"/>
  <c r="Q934" i="42" s="1"/>
  <c r="Q915" i="43" l="1"/>
  <c r="Q913" i="43"/>
  <c r="Q919" i="43"/>
  <c r="Q914" i="43"/>
  <c r="A952" i="43" a="1"/>
  <c r="B949" i="43"/>
  <c r="R913" i="43"/>
  <c r="R916" i="43"/>
  <c r="R914" i="43"/>
  <c r="Q916" i="43"/>
  <c r="R917" i="43"/>
  <c r="R918" i="43"/>
  <c r="R915" i="43"/>
  <c r="R919" i="43"/>
  <c r="Q920" i="43"/>
  <c r="R921" i="43"/>
  <c r="Q921" i="43"/>
  <c r="R920" i="43"/>
  <c r="Q917" i="43"/>
  <c r="Q929" i="42"/>
  <c r="Q928" i="42"/>
  <c r="Q927" i="42"/>
  <c r="R928" i="42"/>
  <c r="R932" i="42"/>
  <c r="Q931" i="42"/>
  <c r="R931" i="42"/>
  <c r="Q930" i="42"/>
  <c r="R929" i="42"/>
  <c r="R927" i="42"/>
  <c r="R933" i="42"/>
  <c r="R934" i="42"/>
  <c r="Q932" i="42"/>
  <c r="R930" i="42"/>
  <c r="Q933" i="42"/>
  <c r="R926" i="42"/>
  <c r="Q926" i="42"/>
  <c r="C926" i="43" l="1" a="1"/>
  <c r="B926" i="43" a="1"/>
  <c r="A959" i="43"/>
  <c r="F959" i="43" s="1"/>
  <c r="A955" i="43"/>
  <c r="F955" i="43" s="1"/>
  <c r="A960" i="43"/>
  <c r="L12" i="43" s="1"/>
  <c r="Q12" i="43" s="1"/>
  <c r="Z12" i="43" s="1"/>
  <c r="A956" i="43"/>
  <c r="F956" i="43" s="1"/>
  <c r="A952" i="43"/>
  <c r="L4" i="43" s="1"/>
  <c r="Q4" i="43" s="1"/>
  <c r="Z4" i="43" s="1"/>
  <c r="A957" i="43"/>
  <c r="F957" i="43" s="1"/>
  <c r="A958" i="43"/>
  <c r="F958" i="43" s="1"/>
  <c r="A954" i="43"/>
  <c r="L6" i="43" s="1"/>
  <c r="Q6" i="43" s="1"/>
  <c r="Z6" i="43" s="1"/>
  <c r="A953" i="43"/>
  <c r="F953" i="43" s="1"/>
  <c r="D939" i="42" a="1"/>
  <c r="D945" i="42" s="1"/>
  <c r="G945" i="42" s="1"/>
  <c r="J945" i="42" s="1"/>
  <c r="B939" i="42" a="1"/>
  <c r="B946" i="42" s="1"/>
  <c r="F954" i="43"/>
  <c r="F960" i="43" l="1"/>
  <c r="L10" i="43"/>
  <c r="Q10" i="43" s="1"/>
  <c r="Z10" i="43" s="1"/>
  <c r="F952" i="43"/>
  <c r="L8" i="43"/>
  <c r="Q8" i="43" s="1"/>
  <c r="Z8" i="43" s="1"/>
  <c r="L11" i="43"/>
  <c r="Q11" i="43" s="1"/>
  <c r="Z11" i="43" s="1"/>
  <c r="I945" i="42"/>
  <c r="L945" i="42" s="1"/>
  <c r="L9" i="43"/>
  <c r="Q9" i="43" s="1"/>
  <c r="Z9" i="43" s="1"/>
  <c r="L7" i="43"/>
  <c r="Q7" i="43" s="1"/>
  <c r="Z7" i="43" s="1"/>
  <c r="B962" i="43"/>
  <c r="L5" i="43"/>
  <c r="Q5" i="43" s="1"/>
  <c r="Z5" i="43" s="1"/>
  <c r="B933" i="43"/>
  <c r="F933" i="43" s="1"/>
  <c r="I933" i="43" s="1"/>
  <c r="B929" i="43"/>
  <c r="F929" i="43" s="1"/>
  <c r="J929" i="43" s="1"/>
  <c r="B934" i="43"/>
  <c r="F934" i="43" s="1"/>
  <c r="B930" i="43"/>
  <c r="F930" i="43" s="1"/>
  <c r="I930" i="43" s="1"/>
  <c r="B926" i="43"/>
  <c r="F926" i="43" s="1"/>
  <c r="B931" i="43"/>
  <c r="F931" i="43" s="1"/>
  <c r="I931" i="43" s="1"/>
  <c r="B928" i="43"/>
  <c r="F928" i="43" s="1"/>
  <c r="I928" i="43" s="1"/>
  <c r="B927" i="43"/>
  <c r="F927" i="43" s="1"/>
  <c r="B932" i="43"/>
  <c r="F932" i="43" s="1"/>
  <c r="I932" i="43" s="1"/>
  <c r="C931" i="43"/>
  <c r="C927" i="43"/>
  <c r="C932" i="43"/>
  <c r="C928" i="43"/>
  <c r="C929" i="43"/>
  <c r="C930" i="43"/>
  <c r="C926" i="43"/>
  <c r="C934" i="43"/>
  <c r="C933" i="43"/>
  <c r="D941" i="42"/>
  <c r="G941" i="42" s="1"/>
  <c r="J941" i="42" s="1"/>
  <c r="D943" i="42"/>
  <c r="G943" i="42" s="1"/>
  <c r="J943" i="42" s="1"/>
  <c r="B940" i="42"/>
  <c r="D942" i="42"/>
  <c r="G942" i="42" s="1"/>
  <c r="J942" i="42" s="1"/>
  <c r="B944" i="42"/>
  <c r="B942" i="42"/>
  <c r="B945" i="42"/>
  <c r="B943" i="42"/>
  <c r="D939" i="42"/>
  <c r="G939" i="42" s="1"/>
  <c r="J939" i="42" s="1"/>
  <c r="D940" i="42"/>
  <c r="G940" i="42" s="1"/>
  <c r="J940" i="42" s="1"/>
  <c r="D944" i="42"/>
  <c r="G944" i="42" s="1"/>
  <c r="I944" i="42" s="1"/>
  <c r="D946" i="42"/>
  <c r="G946" i="42" s="1"/>
  <c r="J946" i="42" s="1"/>
  <c r="D947" i="42"/>
  <c r="G947" i="42" s="1"/>
  <c r="J947" i="42" s="1"/>
  <c r="B939" i="42"/>
  <c r="B941" i="42"/>
  <c r="B947" i="42"/>
  <c r="K945" i="42" l="1"/>
  <c r="J930" i="43"/>
  <c r="K930" i="43" s="1"/>
  <c r="I929" i="43"/>
  <c r="L929" i="43" s="1"/>
  <c r="J933" i="43"/>
  <c r="K933" i="43" s="1"/>
  <c r="J932" i="43"/>
  <c r="K932" i="43" s="1"/>
  <c r="I947" i="42"/>
  <c r="K947" i="42" s="1"/>
  <c r="C939" i="43" a="1"/>
  <c r="C947" i="43" s="1"/>
  <c r="F947" i="43" s="1"/>
  <c r="J931" i="43"/>
  <c r="L931" i="43" s="1"/>
  <c r="J927" i="43"/>
  <c r="I927" i="43"/>
  <c r="J934" i="43"/>
  <c r="I934" i="43"/>
  <c r="J928" i="43"/>
  <c r="L928" i="43" s="1"/>
  <c r="I926" i="43"/>
  <c r="J926" i="43"/>
  <c r="I941" i="42"/>
  <c r="K941" i="42" s="1"/>
  <c r="I943" i="42"/>
  <c r="L943" i="42" s="1"/>
  <c r="I942" i="42"/>
  <c r="K942" i="42" s="1"/>
  <c r="I940" i="42"/>
  <c r="L940" i="42" s="1"/>
  <c r="I946" i="42"/>
  <c r="L946" i="42" s="1"/>
  <c r="J944" i="42"/>
  <c r="K944" i="42" s="1"/>
  <c r="I939" i="42"/>
  <c r="L939" i="42" s="1"/>
  <c r="B952" i="42" a="1"/>
  <c r="B953" i="42" s="1"/>
  <c r="L933" i="43"/>
  <c r="L930" i="43" l="1"/>
  <c r="K929" i="43"/>
  <c r="C941" i="43"/>
  <c r="F941" i="43" s="1"/>
  <c r="C944" i="43"/>
  <c r="F944" i="43" s="1"/>
  <c r="K943" i="42"/>
  <c r="L932" i="43"/>
  <c r="C943" i="43"/>
  <c r="F943" i="43" s="1"/>
  <c r="K931" i="43"/>
  <c r="L942" i="42"/>
  <c r="I935" i="43"/>
  <c r="L947" i="42"/>
  <c r="C942" i="43"/>
  <c r="F942" i="43" s="1"/>
  <c r="J935" i="43"/>
  <c r="C945" i="43"/>
  <c r="F945" i="43" s="1"/>
  <c r="C939" i="43"/>
  <c r="F939" i="43" s="1"/>
  <c r="C946" i="43"/>
  <c r="F946" i="43" s="1"/>
  <c r="C940" i="43"/>
  <c r="F940" i="43" s="1"/>
  <c r="K934" i="43"/>
  <c r="L934" i="43"/>
  <c r="K926" i="43"/>
  <c r="L926" i="43"/>
  <c r="K928" i="43"/>
  <c r="K927" i="43"/>
  <c r="L927" i="43"/>
  <c r="L941" i="42"/>
  <c r="L944" i="42"/>
  <c r="K939" i="42"/>
  <c r="K940" i="42"/>
  <c r="K946" i="42"/>
  <c r="B954" i="42"/>
  <c r="M6" i="42" s="1"/>
  <c r="R6" i="42" s="1"/>
  <c r="AA6" i="42" s="1"/>
  <c r="B960" i="42"/>
  <c r="M12" i="42" s="1"/>
  <c r="R12" i="42" s="1"/>
  <c r="AA12" i="42" s="1"/>
  <c r="B957" i="42"/>
  <c r="M9" i="42" s="1"/>
  <c r="R9" i="42" s="1"/>
  <c r="AA9" i="42" s="1"/>
  <c r="B956" i="42"/>
  <c r="M8" i="42" s="1"/>
  <c r="R8" i="42" s="1"/>
  <c r="AA8" i="42" s="1"/>
  <c r="B955" i="42"/>
  <c r="G955" i="42" s="1"/>
  <c r="B958" i="42"/>
  <c r="M10" i="42" s="1"/>
  <c r="R10" i="42" s="1"/>
  <c r="AA10" i="42" s="1"/>
  <c r="B959" i="42"/>
  <c r="G959" i="42" s="1"/>
  <c r="B952" i="42"/>
  <c r="M4" i="42" s="1"/>
  <c r="R4" i="42" s="1"/>
  <c r="AA4" i="42" s="1"/>
  <c r="I948" i="42"/>
  <c r="J948" i="42"/>
  <c r="G953" i="42"/>
  <c r="M5" i="42"/>
  <c r="R5" i="42" s="1"/>
  <c r="AA5" i="42" s="1"/>
  <c r="K935" i="43" l="1"/>
  <c r="O927" i="43" s="1"/>
  <c r="G958" i="42"/>
  <c r="J958" i="42" s="1"/>
  <c r="L935" i="43"/>
  <c r="O926" i="43" s="1"/>
  <c r="L948" i="42"/>
  <c r="O939" i="42" s="1"/>
  <c r="G960" i="42"/>
  <c r="J960" i="42" s="1"/>
  <c r="G956" i="42"/>
  <c r="J956" i="42" s="1"/>
  <c r="K948" i="42"/>
  <c r="O940" i="42" s="1"/>
  <c r="G954" i="42"/>
  <c r="J954" i="42" s="1"/>
  <c r="M7" i="42"/>
  <c r="R7" i="42" s="1"/>
  <c r="AA7" i="42" s="1"/>
  <c r="G957" i="42"/>
  <c r="J957" i="42" s="1"/>
  <c r="G952" i="42"/>
  <c r="J952" i="42" s="1"/>
  <c r="M11" i="42"/>
  <c r="R11" i="42" s="1"/>
  <c r="AA11" i="42" s="1"/>
  <c r="I953" i="42"/>
  <c r="J953" i="42"/>
  <c r="I955" i="42"/>
  <c r="J955" i="42"/>
  <c r="I959" i="42"/>
  <c r="J959" i="42"/>
  <c r="I958" i="42" l="1"/>
  <c r="K958" i="42" s="1"/>
  <c r="O928" i="43"/>
  <c r="N930" i="43" s="1"/>
  <c r="O931" i="43" s="1"/>
  <c r="I956" i="42"/>
  <c r="L956" i="42" s="1"/>
  <c r="I960" i="42"/>
  <c r="K960" i="42" s="1"/>
  <c r="I957" i="42"/>
  <c r="L957" i="42" s="1"/>
  <c r="O941" i="42"/>
  <c r="N944" i="42" s="1"/>
  <c r="O943" i="42" s="1"/>
  <c r="I954" i="42"/>
  <c r="L954" i="42" s="1"/>
  <c r="I952" i="42"/>
  <c r="K952" i="42" s="1"/>
  <c r="K959" i="42"/>
  <c r="L959" i="42"/>
  <c r="K953" i="42"/>
  <c r="L953" i="42"/>
  <c r="K955" i="42"/>
  <c r="L955" i="42"/>
  <c r="J961" i="42"/>
  <c r="L958" i="42" l="1"/>
  <c r="K956" i="42"/>
  <c r="N931" i="43"/>
  <c r="O930" i="43" s="1"/>
  <c r="Q926" i="43" s="1" a="1"/>
  <c r="R931" i="43" s="1"/>
  <c r="N943" i="42"/>
  <c r="O944" i="42" s="1"/>
  <c r="Q939" i="42" s="1" a="1"/>
  <c r="K957" i="42"/>
  <c r="L960" i="42"/>
  <c r="K954" i="42"/>
  <c r="L952" i="42"/>
  <c r="I961" i="42"/>
  <c r="K961" i="42" l="1"/>
  <c r="O953" i="42" s="1"/>
  <c r="R934" i="43"/>
  <c r="Q932" i="43"/>
  <c r="Q927" i="43"/>
  <c r="R933" i="43"/>
  <c r="Q928" i="43"/>
  <c r="R926" i="43"/>
  <c r="Q926" i="43"/>
  <c r="R932" i="43"/>
  <c r="R928" i="43"/>
  <c r="Q931" i="43"/>
  <c r="Q929" i="43"/>
  <c r="R927" i="43"/>
  <c r="Q934" i="43"/>
  <c r="R930" i="43"/>
  <c r="Q933" i="43"/>
  <c r="R929" i="43"/>
  <c r="Q930" i="43"/>
  <c r="L961" i="42"/>
  <c r="O952" i="42" s="1"/>
  <c r="R942" i="42"/>
  <c r="R943" i="42"/>
  <c r="Q941" i="42"/>
  <c r="Q942" i="42"/>
  <c r="R940" i="42"/>
  <c r="R941" i="42"/>
  <c r="Q944" i="42"/>
  <c r="Q939" i="42"/>
  <c r="R946" i="42"/>
  <c r="R947" i="42"/>
  <c r="R939" i="42"/>
  <c r="Q940" i="42"/>
  <c r="Q947" i="42"/>
  <c r="R944" i="42"/>
  <c r="R945" i="42"/>
  <c r="Q945" i="42"/>
  <c r="Q943" i="42"/>
  <c r="Q946" i="42"/>
  <c r="O954" i="42" l="1"/>
  <c r="N957" i="42" s="1"/>
  <c r="O956" i="42" s="1"/>
  <c r="B939" i="43" a="1"/>
  <c r="B942" i="43" s="1"/>
  <c r="D939" i="43" a="1"/>
  <c r="D946" i="43" s="1"/>
  <c r="G946" i="43" s="1"/>
  <c r="I946" i="43" s="1"/>
  <c r="C952" i="42" a="1"/>
  <c r="D952" i="42" a="1"/>
  <c r="N956" i="42" l="1"/>
  <c r="O957" i="42" s="1"/>
  <c r="Q952" i="42" s="1" a="1"/>
  <c r="B945" i="43"/>
  <c r="B940" i="43"/>
  <c r="B941" i="43"/>
  <c r="B944" i="43"/>
  <c r="D940" i="43"/>
  <c r="G940" i="43" s="1"/>
  <c r="J940" i="43" s="1"/>
  <c r="B943" i="43"/>
  <c r="D943" i="43"/>
  <c r="G943" i="43" s="1"/>
  <c r="J943" i="43" s="1"/>
  <c r="B947" i="43"/>
  <c r="B946" i="43"/>
  <c r="D945" i="43"/>
  <c r="G945" i="43" s="1"/>
  <c r="J945" i="43" s="1"/>
  <c r="D939" i="43"/>
  <c r="G939" i="43" s="1"/>
  <c r="J939" i="43" s="1"/>
  <c r="B939" i="43"/>
  <c r="D944" i="43"/>
  <c r="G944" i="43" s="1"/>
  <c r="J944" i="43" s="1"/>
  <c r="D941" i="43"/>
  <c r="G941" i="43" s="1"/>
  <c r="I941" i="43" s="1"/>
  <c r="D942" i="43"/>
  <c r="G942" i="43" s="1"/>
  <c r="J942" i="43" s="1"/>
  <c r="D947" i="43"/>
  <c r="G947" i="43" s="1"/>
  <c r="I947" i="43" s="1"/>
  <c r="D957" i="42"/>
  <c r="O9" i="42" s="1"/>
  <c r="T9" i="42" s="1"/>
  <c r="AC9" i="42" s="1"/>
  <c r="D956" i="42"/>
  <c r="O8" i="42" s="1"/>
  <c r="T8" i="42" s="1"/>
  <c r="AC8" i="42" s="1"/>
  <c r="D952" i="42"/>
  <c r="O4" i="42" s="1"/>
  <c r="T4" i="42" s="1"/>
  <c r="AC4" i="42" s="1"/>
  <c r="D955" i="42"/>
  <c r="O7" i="42" s="1"/>
  <c r="T7" i="42" s="1"/>
  <c r="AC7" i="42" s="1"/>
  <c r="D958" i="42"/>
  <c r="O10" i="42" s="1"/>
  <c r="T10" i="42" s="1"/>
  <c r="AC10" i="42" s="1"/>
  <c r="D953" i="42"/>
  <c r="O5" i="42" s="1"/>
  <c r="T5" i="42" s="1"/>
  <c r="AC5" i="42" s="1"/>
  <c r="D954" i="42"/>
  <c r="O6" i="42" s="1"/>
  <c r="T6" i="42" s="1"/>
  <c r="AC6" i="42" s="1"/>
  <c r="D959" i="42"/>
  <c r="O11" i="42" s="1"/>
  <c r="T11" i="42" s="1"/>
  <c r="AC11" i="42" s="1"/>
  <c r="D960" i="42"/>
  <c r="O12" i="42" s="1"/>
  <c r="T12" i="42" s="1"/>
  <c r="AC12" i="42" s="1"/>
  <c r="C957" i="42"/>
  <c r="N9" i="42" s="1"/>
  <c r="S9" i="42" s="1"/>
  <c r="AB9" i="42" s="1"/>
  <c r="C952" i="42"/>
  <c r="N4" i="42" s="1"/>
  <c r="S4" i="42" s="1"/>
  <c r="AB4" i="42" s="1"/>
  <c r="C953" i="42"/>
  <c r="N5" i="42" s="1"/>
  <c r="S5" i="42" s="1"/>
  <c r="AB5" i="42" s="1"/>
  <c r="C956" i="42"/>
  <c r="N8" i="42" s="1"/>
  <c r="S8" i="42" s="1"/>
  <c r="AB8" i="42" s="1"/>
  <c r="C954" i="42"/>
  <c r="N6" i="42" s="1"/>
  <c r="S6" i="42" s="1"/>
  <c r="AB6" i="42" s="1"/>
  <c r="C955" i="42"/>
  <c r="N7" i="42" s="1"/>
  <c r="S7" i="42" s="1"/>
  <c r="AB7" i="42" s="1"/>
  <c r="C958" i="42"/>
  <c r="N10" i="42" s="1"/>
  <c r="S10" i="42" s="1"/>
  <c r="AB10" i="42" s="1"/>
  <c r="C959" i="42"/>
  <c r="N11" i="42" s="1"/>
  <c r="S11" i="42" s="1"/>
  <c r="AB11" i="42" s="1"/>
  <c r="C960" i="42"/>
  <c r="N12" i="42" s="1"/>
  <c r="S12" i="42" s="1"/>
  <c r="AB12" i="42" s="1"/>
  <c r="I939" i="43"/>
  <c r="K939" i="43" s="1"/>
  <c r="J946" i="43"/>
  <c r="K946" i="43" s="1"/>
  <c r="I943" i="43" l="1"/>
  <c r="L943" i="43" s="1"/>
  <c r="B952" i="43" a="1"/>
  <c r="B956" i="43" s="1"/>
  <c r="M8" i="43" s="1"/>
  <c r="R8" i="43" s="1"/>
  <c r="AA8" i="43" s="1"/>
  <c r="I940" i="43"/>
  <c r="I942" i="43"/>
  <c r="L942" i="43" s="1"/>
  <c r="I945" i="43"/>
  <c r="K945" i="43" s="1"/>
  <c r="J941" i="43"/>
  <c r="L941" i="43" s="1"/>
  <c r="I944" i="43"/>
  <c r="K944" i="43" s="1"/>
  <c r="J947" i="43"/>
  <c r="K947" i="43" s="1"/>
  <c r="L939" i="43"/>
  <c r="L946" i="43"/>
  <c r="Q960" i="42"/>
  <c r="Q958" i="42"/>
  <c r="Q956" i="42"/>
  <c r="Q954" i="42"/>
  <c r="Q952" i="42"/>
  <c r="Q959" i="42"/>
  <c r="Q957" i="42"/>
  <c r="Q955" i="42"/>
  <c r="Q953" i="42"/>
  <c r="R957" i="42"/>
  <c r="R953" i="42"/>
  <c r="R960" i="42"/>
  <c r="R956" i="42"/>
  <c r="R952" i="42"/>
  <c r="R955" i="42"/>
  <c r="R954" i="42"/>
  <c r="R959" i="42"/>
  <c r="R958" i="42"/>
  <c r="K943" i="43" l="1"/>
  <c r="K942" i="43"/>
  <c r="B954" i="43"/>
  <c r="M6" i="43" s="1"/>
  <c r="R6" i="43" s="1"/>
  <c r="AA6" i="43" s="1"/>
  <c r="B958" i="43"/>
  <c r="M10" i="43" s="1"/>
  <c r="R10" i="43" s="1"/>
  <c r="AA10" i="43" s="1"/>
  <c r="B955" i="43"/>
  <c r="G955" i="43" s="1"/>
  <c r="J955" i="43" s="1"/>
  <c r="B957" i="43"/>
  <c r="M9" i="43" s="1"/>
  <c r="R9" i="43" s="1"/>
  <c r="AA9" i="43" s="1"/>
  <c r="B953" i="43"/>
  <c r="M5" i="43" s="1"/>
  <c r="R5" i="43" s="1"/>
  <c r="AA5" i="43" s="1"/>
  <c r="B960" i="43"/>
  <c r="G960" i="43" s="1"/>
  <c r="J960" i="43" s="1"/>
  <c r="K941" i="43"/>
  <c r="K940" i="43"/>
  <c r="L940" i="43"/>
  <c r="L947" i="43"/>
  <c r="B959" i="43"/>
  <c r="G959" i="43" s="1"/>
  <c r="J959" i="43" s="1"/>
  <c r="B952" i="43"/>
  <c r="G952" i="43" s="1"/>
  <c r="J952" i="43" s="1"/>
  <c r="J948" i="43"/>
  <c r="L945" i="43"/>
  <c r="L944" i="43"/>
  <c r="I948" i="43"/>
  <c r="Z26" i="42" a="1"/>
  <c r="AC26" i="42" s="1"/>
  <c r="G956" i="43"/>
  <c r="I956" i="43" s="1"/>
  <c r="K948" i="43" l="1"/>
  <c r="O940" i="43" s="1"/>
  <c r="G957" i="43"/>
  <c r="I957" i="43" s="1"/>
  <c r="I959" i="43"/>
  <c r="K959" i="43" s="1"/>
  <c r="M11" i="43"/>
  <c r="R11" i="43" s="1"/>
  <c r="AA11" i="43" s="1"/>
  <c r="G954" i="43"/>
  <c r="I954" i="43" s="1"/>
  <c r="I955" i="43"/>
  <c r="K955" i="43" s="1"/>
  <c r="M7" i="43"/>
  <c r="R7" i="43" s="1"/>
  <c r="AA7" i="43" s="1"/>
  <c r="I952" i="43"/>
  <c r="K952" i="43" s="1"/>
  <c r="G953" i="43"/>
  <c r="J953" i="43" s="1"/>
  <c r="G958" i="43"/>
  <c r="J958" i="43" s="1"/>
  <c r="M4" i="43"/>
  <c r="R4" i="43" s="1"/>
  <c r="AA4" i="43" s="1"/>
  <c r="I960" i="43"/>
  <c r="L960" i="43" s="1"/>
  <c r="M12" i="43"/>
  <c r="R12" i="43" s="1"/>
  <c r="AA12" i="43" s="1"/>
  <c r="L948" i="43"/>
  <c r="O939" i="43" s="1"/>
  <c r="AC29" i="42"/>
  <c r="Z26" i="42"/>
  <c r="Z27" i="42"/>
  <c r="Z28" i="42"/>
  <c r="Z29" i="42"/>
  <c r="AA26" i="42"/>
  <c r="AA27" i="42"/>
  <c r="AA28" i="42"/>
  <c r="AA29" i="42"/>
  <c r="AB26" i="42"/>
  <c r="AB27" i="42"/>
  <c r="AB28" i="42"/>
  <c r="AB29" i="42"/>
  <c r="AC27" i="42"/>
  <c r="AC28" i="42"/>
  <c r="J956" i="43"/>
  <c r="L956" i="43" s="1"/>
  <c r="I953" i="43" l="1"/>
  <c r="L953" i="43" s="1"/>
  <c r="J954" i="43"/>
  <c r="K954" i="43" s="1"/>
  <c r="L959" i="43"/>
  <c r="J957" i="43"/>
  <c r="L957" i="43" s="1"/>
  <c r="L952" i="43"/>
  <c r="L955" i="43"/>
  <c r="I958" i="43"/>
  <c r="K958" i="43" s="1"/>
  <c r="K960" i="43"/>
  <c r="Z32" i="42" a="1"/>
  <c r="AB38" i="42" s="1"/>
  <c r="O941" i="43"/>
  <c r="N944" i="43" s="1"/>
  <c r="O943" i="43" s="1"/>
  <c r="K956" i="43"/>
  <c r="K953" i="43" l="1"/>
  <c r="L954" i="43"/>
  <c r="J961" i="43"/>
  <c r="K957" i="43"/>
  <c r="K961" i="43" s="1"/>
  <c r="L958" i="43"/>
  <c r="AA32" i="42"/>
  <c r="AA33" i="42"/>
  <c r="Z37" i="42"/>
  <c r="AB39" i="42"/>
  <c r="AC40" i="42"/>
  <c r="AA38" i="42"/>
  <c r="AC37" i="42"/>
  <c r="AA39" i="42"/>
  <c r="AC34" i="42"/>
  <c r="AC35" i="42"/>
  <c r="AB32" i="42"/>
  <c r="Z35" i="42"/>
  <c r="AB33" i="42"/>
  <c r="Z32" i="42"/>
  <c r="AB34" i="42"/>
  <c r="AC38" i="42"/>
  <c r="AA36" i="42"/>
  <c r="Z34" i="42"/>
  <c r="AB36" i="42"/>
  <c r="Z39" i="42"/>
  <c r="AB37" i="42"/>
  <c r="Z36" i="42"/>
  <c r="AC32" i="42"/>
  <c r="I961" i="43"/>
  <c r="Z33" i="42"/>
  <c r="AB35" i="42"/>
  <c r="Z38" i="42"/>
  <c r="AB40" i="42"/>
  <c r="AA34" i="42"/>
  <c r="AC33" i="42"/>
  <c r="AA35" i="42"/>
  <c r="N943" i="43"/>
  <c r="O944" i="43" s="1"/>
  <c r="Q939" i="43" s="1" a="1"/>
  <c r="Q945" i="43" s="1"/>
  <c r="AA40" i="42"/>
  <c r="AC39" i="42"/>
  <c r="AA37" i="42"/>
  <c r="AC36" i="42"/>
  <c r="Z40" i="42"/>
  <c r="L961" i="43" l="1"/>
  <c r="O952" i="43" s="1"/>
  <c r="O953" i="43"/>
  <c r="R947" i="43"/>
  <c r="R942" i="43"/>
  <c r="R944" i="43"/>
  <c r="Q939" i="43"/>
  <c r="Q947" i="43"/>
  <c r="R946" i="43"/>
  <c r="Q942" i="43"/>
  <c r="R940" i="43"/>
  <c r="Q941" i="43"/>
  <c r="Q940" i="43"/>
  <c r="R945" i="43"/>
  <c r="R943" i="43"/>
  <c r="Q943" i="43"/>
  <c r="R939" i="43"/>
  <c r="Q944" i="43"/>
  <c r="R941" i="43"/>
  <c r="Q946" i="43"/>
  <c r="O954" i="43" l="1"/>
  <c r="N957" i="43" s="1"/>
  <c r="O956" i="43" s="1"/>
  <c r="D952" i="43" a="1"/>
  <c r="D953" i="43" s="1"/>
  <c r="O5" i="43" s="1"/>
  <c r="T5" i="43" s="1"/>
  <c r="AC5" i="43" s="1"/>
  <c r="C952" i="43" a="1"/>
  <c r="C959" i="43" s="1"/>
  <c r="N11" i="43" s="1"/>
  <c r="S11" i="43" s="1"/>
  <c r="AB11" i="43" s="1"/>
  <c r="N956" i="43" l="1"/>
  <c r="O957" i="43" s="1"/>
  <c r="Q952" i="43" s="1" a="1"/>
  <c r="Q958" i="43" s="1"/>
  <c r="D952" i="43"/>
  <c r="O4" i="43" s="1"/>
  <c r="T4" i="43" s="1"/>
  <c r="AC4" i="43" s="1"/>
  <c r="D955" i="43"/>
  <c r="O7" i="43" s="1"/>
  <c r="T7" i="43" s="1"/>
  <c r="AC7" i="43" s="1"/>
  <c r="D959" i="43"/>
  <c r="O11" i="43" s="1"/>
  <c r="T11" i="43" s="1"/>
  <c r="AC11" i="43" s="1"/>
  <c r="D954" i="43"/>
  <c r="O6" i="43" s="1"/>
  <c r="T6" i="43" s="1"/>
  <c r="AC6" i="43" s="1"/>
  <c r="D957" i="43"/>
  <c r="O9" i="43" s="1"/>
  <c r="T9" i="43" s="1"/>
  <c r="AC9" i="43" s="1"/>
  <c r="D956" i="43"/>
  <c r="O8" i="43" s="1"/>
  <c r="T8" i="43" s="1"/>
  <c r="AC8" i="43" s="1"/>
  <c r="D958" i="43"/>
  <c r="O10" i="43" s="1"/>
  <c r="T10" i="43" s="1"/>
  <c r="AC10" i="43" s="1"/>
  <c r="C952" i="43"/>
  <c r="N4" i="43" s="1"/>
  <c r="S4" i="43" s="1"/>
  <c r="AB4" i="43" s="1"/>
  <c r="D960" i="43"/>
  <c r="O12" i="43" s="1"/>
  <c r="T12" i="43" s="1"/>
  <c r="AC12" i="43" s="1"/>
  <c r="C957" i="43"/>
  <c r="N9" i="43" s="1"/>
  <c r="S9" i="43" s="1"/>
  <c r="AB9" i="43" s="1"/>
  <c r="C960" i="43"/>
  <c r="N12" i="43" s="1"/>
  <c r="S12" i="43" s="1"/>
  <c r="AB12" i="43" s="1"/>
  <c r="C954" i="43"/>
  <c r="N6" i="43" s="1"/>
  <c r="S6" i="43" s="1"/>
  <c r="AB6" i="43" s="1"/>
  <c r="C955" i="43"/>
  <c r="N7" i="43" s="1"/>
  <c r="S7" i="43" s="1"/>
  <c r="AB7" i="43" s="1"/>
  <c r="C956" i="43"/>
  <c r="N8" i="43" s="1"/>
  <c r="S8" i="43" s="1"/>
  <c r="AB8" i="43" s="1"/>
  <c r="C953" i="43"/>
  <c r="N5" i="43" s="1"/>
  <c r="S5" i="43" s="1"/>
  <c r="AB5" i="43" s="1"/>
  <c r="C958" i="43"/>
  <c r="N10" i="43" s="1"/>
  <c r="S10" i="43" s="1"/>
  <c r="AB10" i="43" s="1"/>
  <c r="R958" i="43" l="1"/>
  <c r="Q954" i="43"/>
  <c r="R957" i="43"/>
  <c r="Q956" i="43"/>
  <c r="R955" i="43"/>
  <c r="R952" i="43"/>
  <c r="Q955" i="43"/>
  <c r="R959" i="43"/>
  <c r="Q953" i="43"/>
  <c r="Q959" i="43"/>
  <c r="R954" i="43"/>
  <c r="Q960" i="43"/>
  <c r="R960" i="43"/>
  <c r="Q952" i="43"/>
  <c r="Q957" i="43"/>
  <c r="R953" i="43"/>
  <c r="R956" i="43"/>
  <c r="Z25" i="43" l="1" a="1"/>
  <c r="Z25" i="43" s="1"/>
  <c r="C42" i="44"/>
  <c r="C46" i="44" s="1"/>
  <c r="E42" i="44"/>
  <c r="E46" i="44" s="1"/>
  <c r="H42" i="44"/>
  <c r="H46" i="44" s="1"/>
  <c r="I42" i="44"/>
  <c r="I46" i="44" s="1"/>
  <c r="F42" i="44"/>
  <c r="F46" i="44" s="1"/>
  <c r="J42" i="44"/>
  <c r="J46" i="44" s="1"/>
  <c r="B42" i="44"/>
  <c r="B46" i="44" s="1"/>
  <c r="D42" i="44"/>
  <c r="D46" i="44" s="1"/>
  <c r="G42" i="44"/>
  <c r="G46" i="44" s="1"/>
  <c r="AB27" i="43" l="1"/>
  <c r="AB25" i="43"/>
  <c r="AC26" i="43"/>
  <c r="Z28" i="43"/>
  <c r="AC25" i="43"/>
  <c r="Z27" i="43"/>
  <c r="AA28" i="43"/>
  <c r="AA26" i="43"/>
  <c r="AA27" i="43"/>
  <c r="AA25" i="43"/>
  <c r="AB26" i="43"/>
  <c r="AB28" i="43"/>
  <c r="AC27" i="43"/>
  <c r="AC28" i="43"/>
  <c r="Z26" i="43"/>
  <c r="K42" i="44"/>
  <c r="K46" i="44" s="1"/>
  <c r="AA36" i="55" l="1"/>
  <c r="AA39" i="55"/>
  <c r="AA37" i="55"/>
  <c r="AA38" i="55"/>
  <c r="AA33" i="55"/>
  <c r="AA40" i="55"/>
  <c r="AA34" i="55"/>
  <c r="AA35" i="55"/>
  <c r="AA41" i="55"/>
  <c r="AE36" i="55"/>
  <c r="AE37" i="55"/>
  <c r="AE34" i="55"/>
  <c r="AE39" i="55"/>
  <c r="AE41" i="55"/>
  <c r="AE33" i="55"/>
  <c r="AE38" i="55"/>
  <c r="AE35" i="55"/>
  <c r="AE40" i="55"/>
  <c r="AG39" i="55"/>
  <c r="AG38" i="55"/>
  <c r="AG33" i="55"/>
  <c r="AG36" i="55"/>
  <c r="AG37" i="55"/>
  <c r="AG40" i="55"/>
  <c r="AG35" i="55"/>
  <c r="AG34" i="55"/>
  <c r="AG41" i="55"/>
  <c r="Z41" i="55"/>
  <c r="Z34" i="55"/>
  <c r="Z36" i="55"/>
  <c r="Z37" i="55"/>
  <c r="Z40" i="55"/>
  <c r="Z39" i="55"/>
  <c r="Z35" i="55"/>
  <c r="Z33" i="55"/>
  <c r="Z38" i="55"/>
  <c r="AD37" i="55"/>
  <c r="AD35" i="55"/>
  <c r="AD40" i="55"/>
  <c r="AD33" i="55"/>
  <c r="AD36" i="55"/>
  <c r="AD34" i="55"/>
  <c r="AD41" i="55"/>
  <c r="AD38" i="55"/>
  <c r="AD39" i="55"/>
  <c r="AC33" i="55"/>
  <c r="AC34" i="55"/>
  <c r="AC38" i="55"/>
  <c r="AC40" i="55"/>
  <c r="AC41" i="55"/>
  <c r="AC37" i="55"/>
  <c r="AC36" i="55"/>
  <c r="AC39" i="55"/>
  <c r="AC35" i="55"/>
  <c r="Y36" i="55"/>
  <c r="Y34" i="55"/>
  <c r="Y33" i="55"/>
  <c r="Y35" i="55"/>
  <c r="Y37" i="55"/>
  <c r="Y38" i="55"/>
  <c r="Y41" i="55"/>
  <c r="Y40" i="55"/>
  <c r="Y39" i="55"/>
  <c r="AF39" i="55"/>
  <c r="AF35" i="55"/>
  <c r="AF37" i="55"/>
  <c r="AF38" i="55"/>
  <c r="AF33" i="55"/>
  <c r="AF34" i="55"/>
  <c r="AF36" i="55"/>
  <c r="AF41" i="55"/>
  <c r="AF40" i="55"/>
  <c r="AB35" i="55"/>
  <c r="AB33" i="55"/>
  <c r="AB38" i="55"/>
  <c r="AB37" i="55"/>
  <c r="AB34" i="55"/>
  <c r="AB41" i="55"/>
  <c r="AB36" i="55"/>
  <c r="AB40" i="55"/>
  <c r="AB39" i="55"/>
  <c r="AH38" i="55" l="1"/>
  <c r="AH41" i="55"/>
  <c r="AH33" i="55"/>
  <c r="AH34" i="55"/>
  <c r="AH39" i="55"/>
  <c r="AH37" i="55"/>
  <c r="AH36" i="55"/>
  <c r="AH40" i="55"/>
  <c r="AH35" i="55"/>
  <c r="AH43" i="55" l="1"/>
  <c r="AS39" i="55" l="1"/>
  <c r="AQ37" i="55"/>
  <c r="AS33" i="55" l="1"/>
  <c r="AN39" i="55"/>
  <c r="AN36" i="55"/>
  <c r="AO41" i="55"/>
  <c r="AS40" i="55"/>
  <c r="AS35" i="55"/>
  <c r="AK38" i="55"/>
  <c r="AL39" i="55"/>
  <c r="AQ36" i="55"/>
  <c r="AR33" i="55"/>
  <c r="AL36" i="55"/>
  <c r="AL33" i="55"/>
  <c r="AO33" i="55"/>
  <c r="AL41" i="55"/>
  <c r="AL35" i="55"/>
  <c r="AO36" i="55"/>
  <c r="AL38" i="55"/>
  <c r="AR41" i="55"/>
  <c r="AS34" i="55"/>
  <c r="AO37" i="55"/>
  <c r="AN37" i="55"/>
  <c r="AK33" i="55"/>
  <c r="AN40" i="55"/>
  <c r="AO39" i="55"/>
  <c r="AQ39" i="55"/>
  <c r="AQ35" i="55"/>
  <c r="AQ41" i="55"/>
  <c r="AM36" i="55"/>
  <c r="AK41" i="55"/>
  <c r="AQ38" i="55"/>
  <c r="AQ34" i="55"/>
  <c r="AK35" i="55"/>
  <c r="AK36" i="55"/>
  <c r="AQ33" i="55"/>
  <c r="AK39" i="55"/>
  <c r="AK37" i="55"/>
  <c r="AP40" i="55"/>
  <c r="AK34" i="55"/>
  <c r="AQ40" i="55"/>
  <c r="AP36" i="55"/>
  <c r="AK40" i="55"/>
  <c r="AN38" i="55"/>
  <c r="AR36" i="55"/>
  <c r="AN35" i="55"/>
  <c r="AR37" i="55"/>
  <c r="AS36" i="55"/>
  <c r="AM38" i="55"/>
  <c r="AL37" i="55"/>
  <c r="AO40" i="55"/>
  <c r="AN41" i="55"/>
  <c r="AS37" i="55"/>
  <c r="AS38" i="55"/>
  <c r="AP34" i="55"/>
  <c r="AM40" i="55"/>
  <c r="AL40" i="55"/>
  <c r="AO38" i="55"/>
  <c r="AR34" i="55"/>
  <c r="AR35" i="55"/>
  <c r="AP37" i="55"/>
  <c r="AM34" i="55"/>
  <c r="AM41" i="55"/>
  <c r="AR39" i="55"/>
  <c r="AR40" i="55"/>
  <c r="AP35" i="55"/>
  <c r="AP38" i="55"/>
  <c r="AM39" i="55"/>
  <c r="AM37" i="55"/>
  <c r="AN34" i="55"/>
  <c r="AN33" i="55"/>
  <c r="AR38" i="55"/>
  <c r="AS41" i="55"/>
  <c r="AP41" i="55"/>
  <c r="AP33" i="55"/>
  <c r="AP39" i="55"/>
  <c r="AM35" i="55"/>
  <c r="AM33" i="55"/>
  <c r="AL34" i="55"/>
  <c r="AO34" i="55"/>
  <c r="AO35" i="55"/>
  <c r="AT39" i="55" l="1"/>
  <c r="AT38" i="55"/>
  <c r="AT35" i="55"/>
  <c r="AT36" i="55"/>
  <c r="AT34" i="55"/>
  <c r="AT33" i="55"/>
  <c r="AT41" i="55"/>
  <c r="AT37" i="55"/>
  <c r="AT40" i="55"/>
  <c r="AT43" i="55" l="1"/>
  <c r="BC39" i="55" l="1"/>
  <c r="BD36" i="55"/>
  <c r="BE39" i="55"/>
  <c r="AZ36" i="55" l="1"/>
  <c r="BE38" i="55"/>
  <c r="BA35" i="55"/>
  <c r="BA37" i="55"/>
  <c r="BB38" i="55"/>
  <c r="AZ41" i="55"/>
  <c r="BB33" i="55"/>
  <c r="AX38" i="55"/>
  <c r="BC34" i="55"/>
  <c r="BB39" i="55"/>
  <c r="BC40" i="55"/>
  <c r="BC41" i="55"/>
  <c r="BC35" i="55"/>
  <c r="BC38" i="55"/>
  <c r="BE41" i="55"/>
  <c r="AY35" i="55"/>
  <c r="AY33" i="55"/>
  <c r="AY39" i="55"/>
  <c r="AY40" i="55"/>
  <c r="AY38" i="55"/>
  <c r="AW38" i="55"/>
  <c r="AW40" i="55"/>
  <c r="AW34" i="55"/>
  <c r="AW41" i="55"/>
  <c r="AW36" i="55"/>
  <c r="AW33" i="55"/>
  <c r="AW35" i="55"/>
  <c r="BB34" i="55"/>
  <c r="BB36" i="55"/>
  <c r="BB41" i="55"/>
  <c r="BE37" i="55"/>
  <c r="BE40" i="55"/>
  <c r="BE36" i="55"/>
  <c r="BE35" i="55"/>
  <c r="BE34" i="55"/>
  <c r="BA38" i="55"/>
  <c r="BA33" i="55"/>
  <c r="BA39" i="55"/>
  <c r="BA40" i="55"/>
  <c r="BA36" i="55"/>
  <c r="BA34" i="55"/>
  <c r="AY36" i="55"/>
  <c r="BE33" i="55"/>
  <c r="AW37" i="55"/>
  <c r="AY41" i="55"/>
  <c r="BB37" i="55"/>
  <c r="AX39" i="55"/>
  <c r="AX36" i="55"/>
  <c r="AX41" i="55"/>
  <c r="AX37" i="55"/>
  <c r="AX33" i="55"/>
  <c r="AX34" i="55"/>
  <c r="AX40" i="55"/>
  <c r="AX35" i="55"/>
  <c r="BD33" i="55"/>
  <c r="BD41" i="55"/>
  <c r="BD35" i="55"/>
  <c r="BD34" i="55"/>
  <c r="BD37" i="55"/>
  <c r="BD40" i="55"/>
  <c r="BD39" i="55"/>
  <c r="BD38" i="55"/>
  <c r="BB35" i="55"/>
  <c r="AW39" i="55"/>
  <c r="AY34" i="55"/>
  <c r="BB40" i="55"/>
  <c r="AZ39" i="55"/>
  <c r="AZ40" i="55"/>
  <c r="AZ38" i="55"/>
  <c r="AZ34" i="55"/>
  <c r="AZ33" i="55"/>
  <c r="AZ35" i="55"/>
  <c r="AZ37" i="55"/>
  <c r="BA41" i="55"/>
  <c r="AY37" i="55"/>
  <c r="BC33" i="55"/>
  <c r="BC37" i="55"/>
  <c r="BC36" i="55"/>
  <c r="BF38" i="55" l="1"/>
  <c r="BF39" i="55"/>
  <c r="BF36" i="55"/>
  <c r="BF41" i="55"/>
  <c r="BF37" i="55"/>
  <c r="BF33" i="55"/>
  <c r="BF40" i="55"/>
  <c r="BF35" i="55"/>
  <c r="BF34" i="55"/>
  <c r="BF43" i="55" l="1"/>
  <c r="BM41" i="55" l="1"/>
  <c r="BM36" i="55"/>
  <c r="BL35" i="55"/>
  <c r="BP38" i="55"/>
  <c r="BO33" i="55"/>
  <c r="BQ33" i="55"/>
  <c r="BM34" i="55"/>
  <c r="BI40" i="55"/>
  <c r="BN37" i="55"/>
  <c r="BI35" i="55" l="1"/>
  <c r="BI41" i="55"/>
  <c r="BO38" i="55"/>
  <c r="BO37" i="55"/>
  <c r="BO34" i="55"/>
  <c r="BO39" i="55"/>
  <c r="BQ41" i="55"/>
  <c r="BN36" i="55"/>
  <c r="BP33" i="55"/>
  <c r="BI33" i="55"/>
  <c r="BP41" i="55"/>
  <c r="BN33" i="55"/>
  <c r="BN38" i="55"/>
  <c r="BN40" i="55"/>
  <c r="BP37" i="55"/>
  <c r="BK41" i="55"/>
  <c r="BQ38" i="55"/>
  <c r="BK35" i="55"/>
  <c r="BN39" i="55"/>
  <c r="BL39" i="55"/>
  <c r="BQ40" i="55"/>
  <c r="BO41" i="55"/>
  <c r="BM40" i="55"/>
  <c r="BN41" i="55"/>
  <c r="BI39" i="55"/>
  <c r="BO40" i="55"/>
  <c r="BM39" i="55"/>
  <c r="BI34" i="55"/>
  <c r="BI36" i="55"/>
  <c r="BM38" i="55"/>
  <c r="BN35" i="55"/>
  <c r="BQ39" i="55"/>
  <c r="BP35" i="55"/>
  <c r="BJ40" i="55"/>
  <c r="BO35" i="55"/>
  <c r="BI38" i="55"/>
  <c r="BI37" i="55"/>
  <c r="BJ38" i="55"/>
  <c r="BP39" i="55"/>
  <c r="BL40" i="55"/>
  <c r="BJ41" i="55"/>
  <c r="BL36" i="55"/>
  <c r="BP36" i="55"/>
  <c r="BQ34" i="55"/>
  <c r="BP40" i="55"/>
  <c r="BM33" i="55"/>
  <c r="BQ36" i="55"/>
  <c r="BN34" i="55"/>
  <c r="BL33" i="55"/>
  <c r="BM37" i="55"/>
  <c r="BK33" i="55"/>
  <c r="BM35" i="55"/>
  <c r="BL34" i="55"/>
  <c r="BO36" i="55"/>
  <c r="BJ39" i="55"/>
  <c r="BJ36" i="55"/>
  <c r="BL37" i="55"/>
  <c r="BK39" i="55"/>
  <c r="BJ33" i="55"/>
  <c r="BK34" i="55"/>
  <c r="BK37" i="55"/>
  <c r="BK36" i="55"/>
  <c r="BJ37" i="55"/>
  <c r="BJ35" i="55"/>
  <c r="BQ37" i="55"/>
  <c r="BQ35" i="55"/>
  <c r="BL41" i="55"/>
  <c r="BK38" i="55"/>
  <c r="BJ34" i="55"/>
  <c r="BP34" i="55"/>
  <c r="BK40" i="55"/>
  <c r="BL38" i="55"/>
  <c r="BR38" i="55" l="1"/>
  <c r="BR40" i="55"/>
  <c r="BR39" i="55"/>
  <c r="BR41" i="55"/>
  <c r="BR33" i="55"/>
  <c r="BR35" i="55"/>
  <c r="BR37" i="55"/>
  <c r="BR36" i="55"/>
  <c r="BR34" i="55"/>
  <c r="BR43" i="55" l="1"/>
  <c r="CA39" i="55" l="1"/>
  <c r="BX40" i="55"/>
  <c r="CC40" i="55"/>
  <c r="CB33" i="55"/>
  <c r="BY37" i="55"/>
  <c r="BZ34" i="55"/>
  <c r="BV36" i="55"/>
  <c r="BV39" i="55"/>
  <c r="BW40" i="55"/>
  <c r="BW39" i="55"/>
  <c r="CC34" i="55" l="1"/>
  <c r="BZ35" i="55"/>
  <c r="BZ37" i="55"/>
  <c r="BZ33" i="55"/>
  <c r="BZ36" i="55"/>
  <c r="BV34" i="55"/>
  <c r="BV40" i="55"/>
  <c r="CA40" i="55"/>
  <c r="CC38" i="55"/>
  <c r="CA33" i="55"/>
  <c r="CC41" i="55"/>
  <c r="CC39" i="55"/>
  <c r="BV38" i="55"/>
  <c r="CA36" i="55"/>
  <c r="BZ39" i="55"/>
  <c r="BU33" i="55"/>
  <c r="CA34" i="55"/>
  <c r="BV35" i="55"/>
  <c r="BZ40" i="55"/>
  <c r="BY41" i="55"/>
  <c r="BY36" i="55"/>
  <c r="BW34" i="55"/>
  <c r="BZ41" i="55"/>
  <c r="BZ38" i="55"/>
  <c r="CC33" i="55"/>
  <c r="CC37" i="55"/>
  <c r="CC36" i="55"/>
  <c r="BX33" i="55"/>
  <c r="BV37" i="55"/>
  <c r="BX39" i="55"/>
  <c r="BX41" i="55"/>
  <c r="CA37" i="55"/>
  <c r="BY40" i="55"/>
  <c r="BX37" i="55"/>
  <c r="CA38" i="55"/>
  <c r="BX35" i="55"/>
  <c r="BX38" i="55"/>
  <c r="CC35" i="55"/>
  <c r="BV33" i="55"/>
  <c r="CA41" i="55"/>
  <c r="BW38" i="55"/>
  <c r="BX36" i="55"/>
  <c r="CA35" i="55"/>
  <c r="BV41" i="55"/>
  <c r="CB40" i="55"/>
  <c r="CB41" i="55"/>
  <c r="BX34" i="55"/>
  <c r="BY33" i="55"/>
  <c r="BW41" i="55"/>
  <c r="BY38" i="55"/>
  <c r="BY39" i="55"/>
  <c r="BW36" i="55"/>
  <c r="CB39" i="55"/>
  <c r="BU40" i="55"/>
  <c r="BY35" i="55"/>
  <c r="CB34" i="55"/>
  <c r="BW35" i="55"/>
  <c r="CB35" i="55"/>
  <c r="CB37" i="55"/>
  <c r="CB36" i="55"/>
  <c r="BY34" i="55"/>
  <c r="CB38" i="55"/>
  <c r="BW33" i="55"/>
  <c r="BU39" i="55"/>
  <c r="BU37" i="55"/>
  <c r="BU36" i="55"/>
  <c r="BU38" i="55"/>
  <c r="BW37" i="55"/>
  <c r="BU34" i="55"/>
  <c r="BU35" i="55"/>
  <c r="BU41" i="55"/>
  <c r="CD40" i="55" l="1"/>
  <c r="CD36" i="55"/>
  <c r="CD34" i="55"/>
  <c r="CD35" i="55"/>
  <c r="CD33" i="55"/>
  <c r="CD38" i="55"/>
  <c r="CD37" i="55"/>
  <c r="CD39" i="55"/>
  <c r="CD41" i="55"/>
  <c r="CD43" i="55" l="1"/>
  <c r="CK36" i="55" l="1"/>
  <c r="CK39" i="55"/>
  <c r="CJ35" i="55"/>
  <c r="CG34" i="55"/>
  <c r="CO33" i="55"/>
  <c r="CN33" i="55"/>
  <c r="CI39" i="55"/>
  <c r="CN38" i="55"/>
  <c r="CN37" i="55"/>
  <c r="CK33" i="55"/>
  <c r="CL35" i="55" l="1"/>
  <c r="CG41" i="55"/>
  <c r="CG36" i="55"/>
  <c r="CK41" i="55"/>
  <c r="CK40" i="55"/>
  <c r="CK34" i="55"/>
  <c r="CH41" i="55"/>
  <c r="CK37" i="55"/>
  <c r="CL40" i="55"/>
  <c r="CK35" i="55"/>
  <c r="CJ37" i="55"/>
  <c r="CO34" i="55"/>
  <c r="CO40" i="55"/>
  <c r="CJ34" i="55"/>
  <c r="CG37" i="55"/>
  <c r="CK38" i="55"/>
  <c r="CL38" i="55"/>
  <c r="CJ39" i="55"/>
  <c r="CL34" i="55"/>
  <c r="CL41" i="55"/>
  <c r="CM37" i="55"/>
  <c r="CG40" i="55"/>
  <c r="CJ33" i="55"/>
  <c r="CI37" i="55"/>
  <c r="CL36" i="55"/>
  <c r="CI34" i="55"/>
  <c r="CN36" i="55"/>
  <c r="CO36" i="55"/>
  <c r="CO38" i="55"/>
  <c r="CN34" i="55"/>
  <c r="CM41" i="55"/>
  <c r="CO39" i="55"/>
  <c r="CN39" i="55"/>
  <c r="CM40" i="55"/>
  <c r="CH37" i="55"/>
  <c r="CH34" i="55"/>
  <c r="CI40" i="55"/>
  <c r="CI33" i="55"/>
  <c r="CJ41" i="55"/>
  <c r="CH38" i="55"/>
  <c r="CH40" i="55"/>
  <c r="CM34" i="55"/>
  <c r="CM36" i="55"/>
  <c r="CI41" i="55"/>
  <c r="CH36" i="55"/>
  <c r="CH35" i="55"/>
  <c r="CM33" i="55"/>
  <c r="CM39" i="55"/>
  <c r="CM38" i="55"/>
  <c r="CH39" i="55"/>
  <c r="CH33" i="55"/>
  <c r="CM35" i="55"/>
  <c r="CG33" i="55"/>
  <c r="CJ40" i="55"/>
  <c r="CJ38" i="55"/>
  <c r="CO35" i="55"/>
  <c r="CO37" i="55"/>
  <c r="CG35" i="55"/>
  <c r="CG38" i="55"/>
  <c r="CI38" i="55"/>
  <c r="CI36" i="55"/>
  <c r="CN35" i="55"/>
  <c r="CN40" i="55"/>
  <c r="CL37" i="55"/>
  <c r="CL39" i="55"/>
  <c r="CJ36" i="55"/>
  <c r="CO41" i="55"/>
  <c r="CG39" i="55"/>
  <c r="CI35" i="55"/>
  <c r="CN41" i="55"/>
  <c r="CL33" i="55"/>
  <c r="CP36" i="55" l="1"/>
  <c r="CP34" i="55"/>
  <c r="CP35" i="55"/>
  <c r="CP33" i="55"/>
  <c r="CP39" i="55"/>
  <c r="CP37" i="55"/>
  <c r="CP38" i="55"/>
  <c r="CP41" i="55"/>
  <c r="CP40" i="55"/>
  <c r="CP43" i="55" l="1"/>
  <c r="CX37" i="55" l="1"/>
  <c r="DA35" i="55"/>
  <c r="CZ33" i="55"/>
  <c r="CW34" i="55" l="1"/>
  <c r="CS38" i="55"/>
  <c r="CX38" i="55"/>
  <c r="DA34" i="55"/>
  <c r="CW40" i="55"/>
  <c r="CZ40" i="55"/>
  <c r="DA38" i="55"/>
  <c r="CW39" i="55"/>
  <c r="CU33" i="55"/>
  <c r="CS40" i="55"/>
  <c r="CZ34" i="55"/>
  <c r="DA41" i="55"/>
  <c r="CS39" i="55"/>
  <c r="DA37" i="55"/>
  <c r="CV39" i="55"/>
  <c r="CV41" i="55"/>
  <c r="CW35" i="55"/>
  <c r="CW36" i="55"/>
  <c r="CW41" i="55"/>
  <c r="CU39" i="55"/>
  <c r="CW37" i="55"/>
  <c r="CW38" i="55"/>
  <c r="CX41" i="55"/>
  <c r="CV34" i="55"/>
  <c r="CW33" i="55"/>
  <c r="CZ36" i="55"/>
  <c r="CX33" i="55"/>
  <c r="CU40" i="55"/>
  <c r="CV36" i="55"/>
  <c r="CS35" i="55"/>
  <c r="CX40" i="55"/>
  <c r="CS33" i="55"/>
  <c r="DA33" i="55"/>
  <c r="CX35" i="55"/>
  <c r="CT37" i="55"/>
  <c r="CV37" i="55"/>
  <c r="CS41" i="55"/>
  <c r="CY38" i="55"/>
  <c r="CU36" i="55"/>
  <c r="CV33" i="55"/>
  <c r="CU41" i="55"/>
  <c r="CU34" i="55"/>
  <c r="CS37" i="55"/>
  <c r="CZ37" i="55"/>
  <c r="CZ39" i="55"/>
  <c r="CU37" i="55"/>
  <c r="CS34" i="55"/>
  <c r="CU35" i="55"/>
  <c r="CZ38" i="55"/>
  <c r="CZ35" i="55"/>
  <c r="CX34" i="55"/>
  <c r="CV35" i="55"/>
  <c r="CV40" i="55"/>
  <c r="CS36" i="55"/>
  <c r="DA40" i="55"/>
  <c r="CU38" i="55"/>
  <c r="CZ41" i="55"/>
  <c r="CX36" i="55"/>
  <c r="CX39" i="55"/>
  <c r="CV38" i="55"/>
  <c r="DA36" i="55"/>
  <c r="DA39" i="55"/>
  <c r="CY36" i="55"/>
  <c r="CT33" i="55"/>
  <c r="CT40" i="55"/>
  <c r="CT34" i="55"/>
  <c r="CY35" i="55"/>
  <c r="CY39" i="55"/>
  <c r="CT35" i="55"/>
  <c r="CT36" i="55"/>
  <c r="CT39" i="55"/>
  <c r="CY34" i="55"/>
  <c r="CY37" i="55"/>
  <c r="CT38" i="55"/>
  <c r="CY33" i="55"/>
  <c r="CY41" i="55"/>
  <c r="CY40" i="55"/>
  <c r="CT41" i="55"/>
  <c r="DB35" i="55" l="1"/>
  <c r="DB37" i="55"/>
  <c r="DB38" i="55"/>
  <c r="DB39" i="55"/>
  <c r="DB34" i="55"/>
  <c r="DB33" i="55"/>
  <c r="DB40" i="55"/>
  <c r="DB41" i="55"/>
  <c r="DB36" i="55"/>
  <c r="DB43" i="55" l="1"/>
  <c r="DI33" i="55" l="1"/>
  <c r="DH37" i="55"/>
  <c r="DF36" i="55"/>
  <c r="DL33" i="55"/>
  <c r="DM35" i="55"/>
  <c r="DK38" i="55"/>
  <c r="DF34" i="55" l="1"/>
  <c r="DI37" i="55"/>
  <c r="DI41" i="55"/>
  <c r="DH36" i="55"/>
  <c r="DH38" i="55"/>
  <c r="DH41" i="55"/>
  <c r="DH39" i="55"/>
  <c r="DH40" i="55"/>
  <c r="DH35" i="55"/>
  <c r="DF39" i="55"/>
  <c r="DI38" i="55"/>
  <c r="DI40" i="55"/>
  <c r="DE33" i="55"/>
  <c r="DH33" i="55"/>
  <c r="DH34" i="55"/>
  <c r="DL37" i="55"/>
  <c r="DI39" i="55"/>
  <c r="DI34" i="55"/>
  <c r="DI36" i="55"/>
  <c r="DL41" i="55"/>
  <c r="DL40" i="55"/>
  <c r="DM36" i="55"/>
  <c r="DK39" i="55"/>
  <c r="DL34" i="55"/>
  <c r="DM40" i="55"/>
  <c r="DM39" i="55"/>
  <c r="DF40" i="55"/>
  <c r="DJ41" i="55"/>
  <c r="DJ33" i="55"/>
  <c r="DI35" i="55"/>
  <c r="DJ35" i="55"/>
  <c r="DF37" i="55"/>
  <c r="DE37" i="55"/>
  <c r="DK34" i="55"/>
  <c r="DK41" i="55"/>
  <c r="DG41" i="55"/>
  <c r="DG33" i="55"/>
  <c r="DG38" i="55"/>
  <c r="DG35" i="55"/>
  <c r="DG36" i="55"/>
  <c r="DJ39" i="55"/>
  <c r="DF41" i="55"/>
  <c r="DE35" i="55"/>
  <c r="DL35" i="55"/>
  <c r="DE36" i="55"/>
  <c r="DM41" i="55"/>
  <c r="DK33" i="55"/>
  <c r="DJ34" i="55"/>
  <c r="DJ37" i="55"/>
  <c r="DK36" i="55"/>
  <c r="DJ40" i="55"/>
  <c r="DL36" i="55"/>
  <c r="DK35" i="55"/>
  <c r="DM34" i="55"/>
  <c r="DG34" i="55"/>
  <c r="DF33" i="55"/>
  <c r="DG37" i="55"/>
  <c r="DG39" i="55"/>
  <c r="DE41" i="55"/>
  <c r="DE40" i="55"/>
  <c r="DG40" i="55"/>
  <c r="DJ36" i="55"/>
  <c r="DE38" i="55"/>
  <c r="DL38" i="55"/>
  <c r="DL39" i="55"/>
  <c r="DM38" i="55"/>
  <c r="DJ38" i="55"/>
  <c r="DE39" i="55"/>
  <c r="DK40" i="55"/>
  <c r="DM33" i="55"/>
  <c r="DE34" i="55"/>
  <c r="DM37" i="55"/>
  <c r="DK37" i="55"/>
  <c r="DF35" i="55"/>
  <c r="DF38" i="55"/>
  <c r="DN36" i="55" l="1"/>
  <c r="DN39" i="55"/>
  <c r="DN34" i="55"/>
  <c r="DN41" i="55"/>
  <c r="DN40" i="55"/>
  <c r="DN37" i="55"/>
  <c r="DN38" i="55"/>
  <c r="DN33" i="55"/>
  <c r="DN43" i="55" s="1"/>
  <c r="DN35" i="55"/>
  <c r="DR37" i="55" l="1"/>
  <c r="DR41" i="55"/>
  <c r="DY33" i="55"/>
  <c r="DW37" i="55"/>
  <c r="DT40" i="55"/>
  <c r="DQ40" i="55"/>
  <c r="DS40" i="55"/>
  <c r="DR35" i="55"/>
  <c r="DW34" i="55"/>
  <c r="DV39" i="55"/>
  <c r="DR33" i="55"/>
  <c r="DV33" i="55"/>
  <c r="DX39" i="55"/>
  <c r="DX37" i="55"/>
  <c r="DX36" i="55"/>
  <c r="DX40" i="55"/>
  <c r="DX35" i="55"/>
  <c r="DY37" i="55"/>
  <c r="DX41" i="55"/>
  <c r="DX34" i="55"/>
  <c r="DY40" i="55"/>
  <c r="DY39" i="55"/>
  <c r="DU33" i="55"/>
  <c r="DQ34" i="55"/>
  <c r="DW39" i="55"/>
  <c r="DU38" i="55"/>
  <c r="DU35" i="55"/>
  <c r="DU39" i="55"/>
  <c r="DS36" i="55"/>
  <c r="DV38" i="55"/>
  <c r="DU36" i="55"/>
  <c r="DR38" i="55"/>
  <c r="DY35" i="55"/>
  <c r="DR34" i="55"/>
  <c r="DT38" i="55"/>
  <c r="DT36" i="55"/>
  <c r="DS34" i="55"/>
  <c r="DT35" i="55"/>
  <c r="DS35" i="55"/>
  <c r="DW40" i="55"/>
  <c r="DR36" i="55"/>
  <c r="DR40" i="55"/>
  <c r="DU40" i="55"/>
  <c r="DR39" i="55"/>
  <c r="DS39" i="55"/>
  <c r="DS41" i="55"/>
  <c r="DS38" i="55"/>
  <c r="DT33" i="55"/>
  <c r="DS33" i="55"/>
  <c r="DS37" i="55"/>
  <c r="DY36" i="55"/>
  <c r="DY38" i="55"/>
  <c r="DY41" i="55"/>
  <c r="DV37" i="55" l="1"/>
  <c r="DU34" i="55"/>
  <c r="DV34" i="55"/>
  <c r="DW35" i="55"/>
  <c r="DU41" i="55"/>
  <c r="DV36" i="55"/>
  <c r="DV41" i="55"/>
  <c r="DY34" i="55"/>
  <c r="DV35" i="55"/>
  <c r="DV40" i="55"/>
  <c r="DQ37" i="55"/>
  <c r="DQ39" i="55"/>
  <c r="DW36" i="55"/>
  <c r="DQ41" i="55"/>
  <c r="DT41" i="55"/>
  <c r="DT34" i="55"/>
  <c r="DZ34" i="55" s="1"/>
  <c r="DT37" i="55"/>
  <c r="DW33" i="55"/>
  <c r="DQ38" i="55"/>
  <c r="DQ33" i="55"/>
  <c r="DZ33" i="55" s="1"/>
  <c r="DQ35" i="55"/>
  <c r="DU37" i="55"/>
  <c r="DT39" i="55"/>
  <c r="DW41" i="55"/>
  <c r="DW38" i="55"/>
  <c r="DQ36" i="55"/>
  <c r="DX38" i="55"/>
  <c r="DX33" i="55"/>
  <c r="DZ40" i="55"/>
  <c r="DZ36" i="55"/>
  <c r="DZ37" i="55"/>
  <c r="DZ35" i="55"/>
  <c r="DZ39" i="55" l="1"/>
  <c r="DZ38" i="55"/>
  <c r="DZ43" i="55" s="1"/>
  <c r="DZ41" i="55"/>
  <c r="ED35" i="55" l="1"/>
  <c r="EC37" i="55"/>
  <c r="EK38" i="55"/>
  <c r="EG34" i="55"/>
  <c r="EE33" i="55"/>
  <c r="EE38" i="55"/>
  <c r="EF37" i="55"/>
  <c r="EE40" i="55"/>
  <c r="EC40" i="55"/>
  <c r="EJ33" i="55"/>
  <c r="EG38" i="55"/>
  <c r="EH37" i="55"/>
  <c r="EG36" i="55"/>
  <c r="EJ40" i="55"/>
  <c r="EJ34" i="55"/>
  <c r="EJ41" i="55"/>
  <c r="EJ37" i="55"/>
  <c r="EJ35" i="55"/>
  <c r="EJ38" i="55"/>
  <c r="EJ39" i="55"/>
  <c r="EI33" i="55"/>
  <c r="EG39" i="55"/>
  <c r="ED40" i="55"/>
  <c r="EG37" i="55"/>
  <c r="EJ36" i="55"/>
  <c r="EC41" i="55"/>
  <c r="EC39" i="55"/>
  <c r="ED33" i="55"/>
  <c r="EE39" i="55"/>
  <c r="EI36" i="55"/>
  <c r="EC34" i="55"/>
  <c r="EF34" i="55"/>
  <c r="EG35" i="55"/>
  <c r="EK40" i="55"/>
  <c r="EK33" i="55"/>
  <c r="EK35" i="55"/>
  <c r="EK34" i="55"/>
  <c r="EK41" i="55"/>
  <c r="EF40" i="55"/>
  <c r="EF33" i="55"/>
  <c r="EG33" i="55"/>
  <c r="EE35" i="55"/>
  <c r="EC35" i="55"/>
  <c r="EK36" i="55"/>
  <c r="EK39" i="55"/>
  <c r="EF39" i="55"/>
  <c r="ED38" i="55"/>
  <c r="EE37" i="55"/>
  <c r="EC33" i="55"/>
  <c r="EE41" i="55"/>
  <c r="EE36" i="55"/>
  <c r="EH33" i="55" l="1"/>
  <c r="EF38" i="55"/>
  <c r="EG41" i="55"/>
  <c r="ED37" i="55"/>
  <c r="EL37" i="55" s="1"/>
  <c r="EC38" i="55"/>
  <c r="EH35" i="55"/>
  <c r="EH41" i="55"/>
  <c r="EH39" i="55"/>
  <c r="EL39" i="55" s="1"/>
  <c r="EI40" i="55"/>
  <c r="ED34" i="55"/>
  <c r="ED39" i="55"/>
  <c r="EF41" i="55"/>
  <c r="ED41" i="55"/>
  <c r="EH38" i="55"/>
  <c r="ED36" i="55"/>
  <c r="EH36" i="55"/>
  <c r="EI35" i="55"/>
  <c r="EI38" i="55"/>
  <c r="EE34" i="55"/>
  <c r="EF36" i="55"/>
  <c r="EK37" i="55"/>
  <c r="EI41" i="55"/>
  <c r="EH40" i="55"/>
  <c r="EH34" i="55"/>
  <c r="EF35" i="55"/>
  <c r="EL35" i="55" s="1"/>
  <c r="EG40" i="55"/>
  <c r="EI39" i="55"/>
  <c r="EI34" i="55"/>
  <c r="EC36" i="55"/>
  <c r="EL36" i="55" s="1"/>
  <c r="EI37" i="55"/>
  <c r="EL38" i="55"/>
  <c r="EL41" i="55"/>
  <c r="EL34" i="55"/>
  <c r="EL33" i="55"/>
  <c r="EL40" i="55" l="1"/>
  <c r="EL43" i="55"/>
  <c r="EV36" i="55" l="1"/>
  <c r="EW36" i="55"/>
  <c r="ER33" i="55"/>
  <c r="EQ36" i="55"/>
  <c r="EU37" i="55"/>
  <c r="ET34" i="55"/>
  <c r="EP37" i="55"/>
  <c r="EQ33" i="55"/>
  <c r="EQ40" i="55"/>
  <c r="ER38" i="55"/>
  <c r="ET37" i="55"/>
  <c r="ER36" i="55"/>
  <c r="EU40" i="55"/>
  <c r="EQ38" i="55"/>
  <c r="ES33" i="55"/>
  <c r="EQ41" i="55"/>
  <c r="EO40" i="55"/>
  <c r="EU36" i="55"/>
  <c r="ET38" i="55"/>
  <c r="EQ35" i="55"/>
  <c r="EQ34" i="55"/>
  <c r="EW37" i="55"/>
  <c r="EO37" i="55"/>
  <c r="ET39" i="55"/>
  <c r="EW34" i="55"/>
  <c r="EP41" i="55"/>
  <c r="ES35" i="55"/>
  <c r="ES36" i="55"/>
  <c r="EV37" i="55"/>
  <c r="EO38" i="55"/>
  <c r="EW35" i="55"/>
  <c r="EV38" i="55"/>
  <c r="EP35" i="55"/>
  <c r="EP38" i="55"/>
  <c r="EO33" i="55"/>
  <c r="ES38" i="55"/>
  <c r="ES37" i="55"/>
  <c r="ES39" i="55"/>
  <c r="EW38" i="55"/>
  <c r="EP33" i="55"/>
  <c r="EV41" i="55"/>
  <c r="EV33" i="55"/>
  <c r="EW39" i="55"/>
  <c r="EO35" i="55"/>
  <c r="EO34" i="55"/>
  <c r="ES41" i="55"/>
  <c r="ES40" i="55"/>
  <c r="EV39" i="55"/>
  <c r="EV34" i="55"/>
  <c r="EP40" i="55"/>
  <c r="EO39" i="55"/>
  <c r="EO41" i="55"/>
  <c r="ET35" i="55"/>
  <c r="EW41" i="55"/>
  <c r="EW33" i="55"/>
  <c r="EW40" i="55"/>
  <c r="EV40" i="55"/>
  <c r="ET33" i="55"/>
  <c r="EV35" i="55"/>
  <c r="EU41" i="55"/>
  <c r="ES34" i="55"/>
  <c r="ER34" i="55"/>
  <c r="EP39" i="55"/>
  <c r="EP34" i="55"/>
  <c r="EP36" i="55"/>
  <c r="EU35" i="55"/>
  <c r="EU34" i="55"/>
  <c r="EU39" i="55"/>
  <c r="ER35" i="55"/>
  <c r="ER37" i="55"/>
  <c r="ET36" i="55"/>
  <c r="EO36" i="55"/>
  <c r="EU38" i="55"/>
  <c r="ER40" i="55"/>
  <c r="ER41" i="55"/>
  <c r="ET40" i="55"/>
  <c r="EQ39" i="55" l="1"/>
  <c r="ER39" i="55"/>
  <c r="EQ37" i="55"/>
  <c r="ET41" i="55"/>
  <c r="EU33" i="55"/>
  <c r="EX36" i="55"/>
  <c r="EX37" i="55"/>
  <c r="EX35" i="55"/>
  <c r="EX39" i="55"/>
  <c r="EX38" i="55"/>
  <c r="EX34" i="55"/>
  <c r="EX41" i="55"/>
  <c r="EX33" i="55"/>
  <c r="EX40" i="55"/>
  <c r="EX43" i="55" l="1"/>
  <c r="FE39" i="55" l="1"/>
  <c r="FF40" i="55"/>
  <c r="FC41" i="55"/>
  <c r="FA34" i="55"/>
  <c r="FB39" i="55"/>
  <c r="FE40" i="55"/>
  <c r="FI38" i="55"/>
  <c r="FH40" i="55"/>
  <c r="FE37" i="55"/>
  <c r="FE38" i="55"/>
  <c r="FI39" i="55"/>
  <c r="FI36" i="55"/>
  <c r="FI35" i="55"/>
  <c r="FG40" i="55" l="1"/>
  <c r="FD38" i="55"/>
  <c r="FF36" i="55"/>
  <c r="FF34" i="55"/>
  <c r="FI33" i="55"/>
  <c r="FI34" i="55"/>
  <c r="FE36" i="55"/>
  <c r="FF38" i="55"/>
  <c r="FI41" i="55"/>
  <c r="FF39" i="55"/>
  <c r="FE34" i="55"/>
  <c r="FF37" i="55"/>
  <c r="FF33" i="55"/>
  <c r="FF35" i="55"/>
  <c r="FI37" i="55"/>
  <c r="FE35" i="55"/>
  <c r="FI40" i="55"/>
  <c r="FG39" i="55"/>
  <c r="FF41" i="55"/>
  <c r="FB37" i="55"/>
  <c r="FD40" i="55"/>
  <c r="FE41" i="55"/>
  <c r="FA39" i="55"/>
  <c r="FC38" i="55"/>
  <c r="FG33" i="55"/>
  <c r="FH33" i="55"/>
  <c r="FG36" i="55"/>
  <c r="FB36" i="55"/>
  <c r="FA40" i="55"/>
  <c r="FE33" i="55"/>
  <c r="FH35" i="55"/>
  <c r="FG38" i="55"/>
  <c r="FD41" i="55"/>
  <c r="FA33" i="55"/>
  <c r="FC35" i="55"/>
  <c r="FH41" i="55"/>
  <c r="FH39" i="55"/>
  <c r="FD37" i="55"/>
  <c r="FD34" i="55"/>
  <c r="FB41" i="55"/>
  <c r="FC40" i="55"/>
  <c r="FC34" i="55"/>
  <c r="FD39" i="55"/>
  <c r="FD33" i="55"/>
  <c r="FB38" i="55"/>
  <c r="FB34" i="55"/>
  <c r="FH38" i="55"/>
  <c r="FH36" i="55"/>
  <c r="FH34" i="55"/>
  <c r="FG35" i="55"/>
  <c r="FG37" i="55"/>
  <c r="FD36" i="55"/>
  <c r="FD35" i="55"/>
  <c r="FB33" i="55"/>
  <c r="FC39" i="55"/>
  <c r="FA36" i="55"/>
  <c r="FC36" i="55"/>
  <c r="FA35" i="55"/>
  <c r="FA37" i="55"/>
  <c r="FH37" i="55"/>
  <c r="FG34" i="55"/>
  <c r="FG41" i="55"/>
  <c r="FC37" i="55"/>
  <c r="FC33" i="55"/>
  <c r="FA38" i="55"/>
  <c r="FB40" i="55"/>
  <c r="FA41" i="55"/>
  <c r="FB35" i="55"/>
  <c r="FJ39" i="55" l="1"/>
  <c r="FJ40" i="55"/>
  <c r="FJ36" i="55"/>
  <c r="FJ38" i="55"/>
  <c r="FJ41" i="55"/>
  <c r="FJ33" i="55"/>
  <c r="FJ35" i="55"/>
  <c r="FJ34" i="55"/>
  <c r="FJ43" i="55" s="1"/>
  <c r="FJ37" i="55"/>
  <c r="FR36" i="55" l="1"/>
  <c r="FP41" i="55"/>
  <c r="FR39" i="55"/>
  <c r="FO37" i="55"/>
  <c r="FN33" i="55"/>
  <c r="FO36" i="55"/>
  <c r="FR33" i="55"/>
  <c r="FP34" i="55"/>
  <c r="FN39" i="55"/>
  <c r="FP37" i="55"/>
  <c r="FM35" i="55"/>
  <c r="FP40" i="55"/>
  <c r="FO33" i="55"/>
  <c r="FO39" i="55"/>
  <c r="FN35" i="55"/>
  <c r="FS37" i="55"/>
  <c r="FT40" i="55"/>
  <c r="FT39" i="55"/>
  <c r="FT35" i="55"/>
  <c r="FN34" i="55"/>
  <c r="FU40" i="55"/>
  <c r="FM41" i="55"/>
  <c r="FR37" i="55"/>
  <c r="FN37" i="55"/>
  <c r="FT37" i="55"/>
  <c r="FT36" i="55"/>
  <c r="FT41" i="55"/>
  <c r="FT34" i="55"/>
  <c r="FN36" i="55"/>
  <c r="FP35" i="55"/>
  <c r="FR35" i="55"/>
  <c r="FN38" i="55"/>
  <c r="FR40" i="55"/>
  <c r="FR41" i="55"/>
  <c r="FO40" i="55"/>
  <c r="FN40" i="55"/>
  <c r="FR38" i="55"/>
  <c r="FR34" i="55"/>
  <c r="FP39" i="55"/>
  <c r="FO41" i="55"/>
  <c r="FN41" i="55"/>
  <c r="FO38" i="55"/>
  <c r="FO34" i="55"/>
  <c r="FM33" i="55"/>
  <c r="FO35" i="55"/>
  <c r="FQ37" i="55" l="1"/>
  <c r="FP38" i="55"/>
  <c r="FQ39" i="55"/>
  <c r="FM40" i="55"/>
  <c r="FM37" i="55"/>
  <c r="FM34" i="55"/>
  <c r="FQ35" i="55"/>
  <c r="FS35" i="55"/>
  <c r="FQ41" i="55"/>
  <c r="FM36" i="55"/>
  <c r="FM39" i="55"/>
  <c r="FS39" i="55"/>
  <c r="FM38" i="55"/>
  <c r="FS38" i="55"/>
  <c r="FS33" i="55"/>
  <c r="FS36" i="55"/>
  <c r="FP33" i="55"/>
  <c r="FP36" i="55"/>
  <c r="FT33" i="55"/>
  <c r="FT38" i="55"/>
  <c r="FU38" i="55"/>
  <c r="FU41" i="55"/>
  <c r="FU37" i="55"/>
  <c r="FU33" i="55"/>
  <c r="FU39" i="55"/>
  <c r="FU36" i="55"/>
  <c r="FU35" i="55"/>
  <c r="FU34" i="55"/>
  <c r="FQ40" i="55"/>
  <c r="FQ38" i="55"/>
  <c r="FV38" i="55" s="1"/>
  <c r="FQ34" i="55"/>
  <c r="FQ33" i="55"/>
  <c r="FQ36" i="55"/>
  <c r="FS34" i="55"/>
  <c r="FV34" i="55" s="1"/>
  <c r="FS40" i="55"/>
  <c r="FS41" i="55"/>
  <c r="FV40" i="55"/>
  <c r="FV36" i="55"/>
  <c r="FV37" i="55"/>
  <c r="FV35" i="55"/>
  <c r="FV39" i="55"/>
  <c r="FV33" i="55"/>
  <c r="FV41" i="55" l="1"/>
  <c r="FV43" i="55"/>
  <c r="GA36" i="55" l="1"/>
  <c r="GA38" i="55"/>
  <c r="GB36" i="55"/>
  <c r="GE36" i="55"/>
  <c r="FZ38" i="55"/>
  <c r="GE38" i="55"/>
  <c r="FY40" i="55"/>
  <c r="GC40" i="55"/>
  <c r="GE33" i="55"/>
  <c r="GE41" i="55"/>
  <c r="GF33" i="55"/>
  <c r="GA35" i="55"/>
  <c r="GC35" i="55"/>
  <c r="FY38" i="55"/>
  <c r="FZ40" i="55"/>
  <c r="FY35" i="55"/>
  <c r="GG35" i="55"/>
  <c r="GD37" i="55"/>
  <c r="GC37" i="55"/>
  <c r="FY39" i="55"/>
  <c r="GG33" i="55"/>
  <c r="GG38" i="55"/>
  <c r="GG39" i="55"/>
  <c r="GG40" i="55"/>
  <c r="GG34" i="55"/>
  <c r="GG37" i="55"/>
  <c r="GF38" i="55"/>
  <c r="GG41" i="55"/>
  <c r="GG36" i="55"/>
  <c r="GD39" i="55"/>
  <c r="FZ34" i="55"/>
  <c r="GC34" i="55"/>
  <c r="GC41" i="55"/>
  <c r="GC33" i="55"/>
  <c r="FY36" i="55"/>
  <c r="GA40" i="55"/>
  <c r="GA39" i="55"/>
  <c r="FY33" i="55"/>
  <c r="GB37" i="55"/>
  <c r="FZ39" i="55"/>
  <c r="GE37" i="55"/>
  <c r="GF35" i="55"/>
  <c r="FZ36" i="55"/>
  <c r="FZ33" i="55"/>
  <c r="GE35" i="55"/>
  <c r="FZ35" i="55"/>
  <c r="FZ41" i="55"/>
  <c r="GE40" i="55"/>
  <c r="FZ37" i="55"/>
  <c r="GE39" i="55"/>
  <c r="GD36" i="55" l="1"/>
  <c r="GB41" i="55"/>
  <c r="GD33" i="55"/>
  <c r="GF40" i="55"/>
  <c r="GF37" i="55"/>
  <c r="GB34" i="55"/>
  <c r="GE34" i="55"/>
  <c r="GF34" i="55"/>
  <c r="GB38" i="55"/>
  <c r="GD41" i="55"/>
  <c r="GB35" i="55"/>
  <c r="GD40" i="55"/>
  <c r="GD34" i="55"/>
  <c r="GD35" i="55"/>
  <c r="GB33" i="55"/>
  <c r="GH33" i="55" s="1"/>
  <c r="GD38" i="55"/>
  <c r="GA37" i="55"/>
  <c r="GA33" i="55"/>
  <c r="GA34" i="55"/>
  <c r="GH34" i="55" s="1"/>
  <c r="GA41" i="55"/>
  <c r="FY34" i="55"/>
  <c r="FY37" i="55"/>
  <c r="FY41" i="55"/>
  <c r="GF36" i="55"/>
  <c r="GF39" i="55"/>
  <c r="GF41" i="55"/>
  <c r="GB40" i="55"/>
  <c r="GH40" i="55" s="1"/>
  <c r="GB39" i="55"/>
  <c r="GC36" i="55"/>
  <c r="GC39" i="55"/>
  <c r="GC38" i="55"/>
  <c r="GH38" i="55" s="1"/>
  <c r="GH39" i="55"/>
  <c r="GH36" i="55"/>
  <c r="GH37" i="55"/>
  <c r="GH41" i="55"/>
  <c r="GH35" i="55"/>
  <c r="GH43" i="55" l="1"/>
  <c r="GN40" i="55" l="1"/>
  <c r="GN39" i="55"/>
  <c r="GR38" i="55"/>
  <c r="GN36" i="55"/>
  <c r="GO38" i="55"/>
  <c r="GR41" i="55"/>
  <c r="GM38" i="55"/>
  <c r="GQ35" i="55"/>
  <c r="GL35" i="55"/>
  <c r="GM41" i="55"/>
  <c r="GL41" i="55"/>
  <c r="GS33" i="55"/>
  <c r="GM37" i="55"/>
  <c r="GR37" i="55"/>
  <c r="GP34" i="55"/>
  <c r="GR39" i="55"/>
  <c r="GM40" i="55"/>
  <c r="GR36" i="55"/>
  <c r="GR40" i="55"/>
  <c r="GL39" i="55"/>
  <c r="GN33" i="55"/>
  <c r="GR34" i="55"/>
  <c r="GN37" i="55"/>
  <c r="GN38" i="55"/>
  <c r="GN35" i="55"/>
  <c r="GN41" i="55"/>
  <c r="GL40" i="55"/>
  <c r="GL34" i="55"/>
  <c r="GM39" i="55"/>
  <c r="GM35" i="55"/>
  <c r="GM34" i="55"/>
  <c r="GM33" i="55"/>
  <c r="GK34" i="55" l="1"/>
  <c r="GK37" i="55"/>
  <c r="GO41" i="55"/>
  <c r="GO40" i="55"/>
  <c r="GS36" i="55"/>
  <c r="GO36" i="55"/>
  <c r="GM36" i="55"/>
  <c r="GP33" i="55"/>
  <c r="GP39" i="55"/>
  <c r="GP35" i="55"/>
  <c r="GP36" i="55"/>
  <c r="GP41" i="55"/>
  <c r="GQ37" i="55"/>
  <c r="GQ39" i="55"/>
  <c r="GQ36" i="55"/>
  <c r="GQ34" i="55"/>
  <c r="GK36" i="55"/>
  <c r="GK35" i="55"/>
  <c r="GK41" i="55"/>
  <c r="GK38" i="55"/>
  <c r="GO35" i="55"/>
  <c r="GS41" i="55"/>
  <c r="GS35" i="55"/>
  <c r="GO37" i="55"/>
  <c r="GP40" i="55"/>
  <c r="GO34" i="55"/>
  <c r="GO33" i="55"/>
  <c r="GQ38" i="55"/>
  <c r="GN34" i="55"/>
  <c r="GL38" i="55"/>
  <c r="GL36" i="55"/>
  <c r="GL37" i="55"/>
  <c r="GL33" i="55"/>
  <c r="GS40" i="55"/>
  <c r="GS39" i="55"/>
  <c r="GS37" i="55"/>
  <c r="GS38" i="55"/>
  <c r="GO39" i="55"/>
  <c r="GK33" i="55"/>
  <c r="GS34" i="55"/>
  <c r="GK40" i="55"/>
  <c r="GT40" i="55" s="1"/>
  <c r="GQ41" i="55"/>
  <c r="GQ40" i="55"/>
  <c r="GQ33" i="55"/>
  <c r="GP37" i="55"/>
  <c r="GT37" i="55" s="1"/>
  <c r="GP38" i="55"/>
  <c r="GK39" i="55"/>
  <c r="GT39" i="55" s="1"/>
  <c r="GR33" i="55"/>
  <c r="GR35" i="55"/>
  <c r="GT35" i="55" s="1"/>
  <c r="GT33" i="55"/>
  <c r="GT41" i="55" l="1"/>
  <c r="GT38" i="55"/>
  <c r="GT34" i="55"/>
  <c r="GT36" i="55"/>
  <c r="GT43" i="55"/>
  <c r="GZ35" i="55" l="1"/>
  <c r="GZ34" i="55"/>
  <c r="GZ33" i="55"/>
  <c r="GZ41" i="55"/>
  <c r="GZ36" i="55"/>
  <c r="GZ37" i="55"/>
  <c r="GZ39" i="55"/>
  <c r="GZ38" i="55"/>
  <c r="GZ40" i="55"/>
  <c r="GY39" i="55"/>
  <c r="GY33" i="55"/>
  <c r="GY36" i="55"/>
  <c r="GY41" i="55"/>
  <c r="GY40" i="55"/>
  <c r="GY38" i="55"/>
  <c r="GY34" i="55"/>
  <c r="GY35" i="55"/>
  <c r="GY37" i="55"/>
  <c r="HC34" i="55"/>
  <c r="HC36" i="55"/>
  <c r="HC38" i="55"/>
  <c r="HC41" i="55"/>
  <c r="HC39" i="55"/>
  <c r="HC33" i="55"/>
  <c r="HC35" i="55"/>
  <c r="HC40" i="55"/>
  <c r="HC37" i="55"/>
  <c r="GW37" i="55"/>
  <c r="GW41" i="55"/>
  <c r="GW40" i="55"/>
  <c r="GW36" i="55"/>
  <c r="GW33" i="55"/>
  <c r="GW39" i="55"/>
  <c r="GW38" i="55"/>
  <c r="GW35" i="55"/>
  <c r="GW34" i="55"/>
  <c r="HB36" i="55"/>
  <c r="HB34" i="55"/>
  <c r="HB40" i="55"/>
  <c r="HB37" i="55"/>
  <c r="HB35" i="55"/>
  <c r="HB41" i="55"/>
  <c r="HB38" i="55"/>
  <c r="HB39" i="55"/>
  <c r="HB33" i="55"/>
  <c r="HD35" i="55"/>
  <c r="HD36" i="55"/>
  <c r="HD37" i="55"/>
  <c r="HD39" i="55"/>
  <c r="HD38" i="55"/>
  <c r="HD33" i="55"/>
  <c r="HD40" i="55"/>
  <c r="HD41" i="55"/>
  <c r="HD34" i="55"/>
  <c r="HE34" i="55"/>
  <c r="HE41" i="55"/>
  <c r="HE33" i="55"/>
  <c r="HE35" i="55"/>
  <c r="HE38" i="55"/>
  <c r="HE39" i="55"/>
  <c r="HE40" i="55"/>
  <c r="HE37" i="55"/>
  <c r="HE36" i="55"/>
  <c r="GX39" i="55"/>
  <c r="GX35" i="55"/>
  <c r="GX41" i="55"/>
  <c r="GX40" i="55"/>
  <c r="GX38" i="55"/>
  <c r="GX34" i="55"/>
  <c r="GX33" i="55"/>
  <c r="GX37" i="55"/>
  <c r="GX36" i="55"/>
  <c r="HA36" i="55"/>
  <c r="HA37" i="55"/>
  <c r="HA39" i="55"/>
  <c r="HA40" i="55"/>
  <c r="HA34" i="55"/>
  <c r="HA38" i="55"/>
  <c r="HA35" i="55"/>
  <c r="HA41" i="55"/>
  <c r="HA33" i="55"/>
  <c r="HF34" i="55" l="1"/>
  <c r="HF33" i="55"/>
  <c r="HF37" i="55"/>
  <c r="HF35" i="55"/>
  <c r="HF43" i="55" s="1"/>
  <c r="HF36" i="55"/>
  <c r="HF41" i="55"/>
  <c r="HF38" i="55"/>
  <c r="HF40" i="55"/>
  <c r="HF39" i="55"/>
  <c r="HJ37" i="55" l="1"/>
  <c r="HJ34" i="55"/>
  <c r="HJ33" i="55"/>
  <c r="HJ41" i="55"/>
  <c r="HJ36" i="55"/>
  <c r="HJ38" i="55"/>
  <c r="HJ40" i="55"/>
  <c r="HJ39" i="55"/>
  <c r="HJ35" i="55"/>
  <c r="HN38" i="55"/>
  <c r="HN41" i="55"/>
  <c r="HN33" i="55"/>
  <c r="HN39" i="55"/>
  <c r="HN40" i="55"/>
  <c r="HN34" i="55"/>
  <c r="HN37" i="55"/>
  <c r="HN36" i="55"/>
  <c r="HN35" i="55"/>
  <c r="HK35" i="55"/>
  <c r="HK40" i="55"/>
  <c r="HK41" i="55"/>
  <c r="HK36" i="55"/>
  <c r="HK37" i="55"/>
  <c r="HK34" i="55"/>
  <c r="HK39" i="55"/>
  <c r="HK33" i="55"/>
  <c r="HK38" i="55"/>
  <c r="HM40" i="55"/>
  <c r="HM35" i="55"/>
  <c r="HM38" i="55"/>
  <c r="HM41" i="55"/>
  <c r="HM34" i="55"/>
  <c r="HM33" i="55"/>
  <c r="HM36" i="55"/>
  <c r="HM39" i="55"/>
  <c r="HM37" i="55"/>
  <c r="HI40" i="55"/>
  <c r="HI33" i="55"/>
  <c r="HI34" i="55"/>
  <c r="HI36" i="55"/>
  <c r="HI38" i="55"/>
  <c r="HI39" i="55"/>
  <c r="HI41" i="55"/>
  <c r="HI37" i="55"/>
  <c r="HI35" i="55"/>
  <c r="HP34" i="55"/>
  <c r="HP35" i="55"/>
  <c r="HP40" i="55"/>
  <c r="HR40" i="55" s="1"/>
  <c r="HP39" i="55"/>
  <c r="HP37" i="55"/>
  <c r="HP38" i="55"/>
  <c r="HP33" i="55"/>
  <c r="HP36" i="55"/>
  <c r="HP41" i="55"/>
  <c r="HL36" i="55"/>
  <c r="HL34" i="55"/>
  <c r="HL35" i="55"/>
  <c r="HL33" i="55"/>
  <c r="HL39" i="55"/>
  <c r="HL41" i="55"/>
  <c r="HL40" i="55"/>
  <c r="HL37" i="55"/>
  <c r="HL38" i="55"/>
  <c r="HO39" i="55"/>
  <c r="HO41" i="55"/>
  <c r="HO40" i="55"/>
  <c r="HO37" i="55"/>
  <c r="HO33" i="55"/>
  <c r="HO38" i="55"/>
  <c r="HO36" i="55"/>
  <c r="HO35" i="55"/>
  <c r="HO34" i="55"/>
  <c r="HQ34" i="55"/>
  <c r="HQ33" i="55"/>
  <c r="HQ38" i="55"/>
  <c r="HQ41" i="55"/>
  <c r="HQ36" i="55"/>
  <c r="HQ40" i="55"/>
  <c r="HQ39" i="55"/>
  <c r="HQ37" i="55"/>
  <c r="HQ35" i="55"/>
  <c r="HR36" i="55" l="1"/>
  <c r="HR41" i="55"/>
  <c r="HR34" i="55"/>
  <c r="HR37" i="55"/>
  <c r="HR39" i="55"/>
  <c r="HR33" i="55"/>
  <c r="HR43" i="55" s="1"/>
  <c r="HR35" i="55"/>
  <c r="HR38" i="55"/>
  <c r="IA33" i="55" l="1"/>
  <c r="IA39" i="55"/>
  <c r="IA35" i="55"/>
  <c r="IA40" i="55"/>
  <c r="IA36" i="55"/>
  <c r="IA37" i="55"/>
  <c r="IA38" i="55"/>
  <c r="IA41" i="55"/>
  <c r="IA34" i="55"/>
  <c r="IC37" i="55"/>
  <c r="IC33" i="55"/>
  <c r="IC40" i="55"/>
  <c r="IC34" i="55"/>
  <c r="IC39" i="55"/>
  <c r="IC38" i="55"/>
  <c r="IC35" i="55"/>
  <c r="IC36" i="55"/>
  <c r="IC41" i="55"/>
  <c r="HZ40" i="55"/>
  <c r="HZ35" i="55"/>
  <c r="HZ36" i="55"/>
  <c r="HZ39" i="55"/>
  <c r="HZ38" i="55"/>
  <c r="HZ34" i="55"/>
  <c r="HZ33" i="55"/>
  <c r="HZ41" i="55"/>
  <c r="HZ37" i="55"/>
  <c r="HV38" i="55"/>
  <c r="HV33" i="55"/>
  <c r="HV39" i="55"/>
  <c r="HV35" i="55"/>
  <c r="HV40" i="55"/>
  <c r="HV34" i="55"/>
  <c r="HV41" i="55"/>
  <c r="HV37" i="55"/>
  <c r="HV36" i="55"/>
  <c r="HY34" i="55"/>
  <c r="HY33" i="55"/>
  <c r="HY38" i="55"/>
  <c r="HY39" i="55"/>
  <c r="HY41" i="55"/>
  <c r="HY40" i="55"/>
  <c r="HY36" i="55"/>
  <c r="HY37" i="55"/>
  <c r="HY35" i="55"/>
  <c r="HX40" i="55"/>
  <c r="HX34" i="55"/>
  <c r="HX35" i="55"/>
  <c r="HX36" i="55"/>
  <c r="HX37" i="55"/>
  <c r="HX38" i="55"/>
  <c r="HX33" i="55"/>
  <c r="HX41" i="55"/>
  <c r="HX39" i="55"/>
  <c r="HU36" i="55"/>
  <c r="HU39" i="55"/>
  <c r="HU38" i="55"/>
  <c r="HU41" i="55"/>
  <c r="HU33" i="55"/>
  <c r="HU34" i="55"/>
  <c r="ID34" i="55" s="1"/>
  <c r="HU37" i="55"/>
  <c r="HU40" i="55"/>
  <c r="HU35" i="55"/>
  <c r="IB35" i="55"/>
  <c r="IB39" i="55"/>
  <c r="IB34" i="55"/>
  <c r="IB33" i="55"/>
  <c r="IB38" i="55"/>
  <c r="IB41" i="55"/>
  <c r="IB40" i="55"/>
  <c r="IB37" i="55"/>
  <c r="IB36" i="55"/>
  <c r="HW34" i="55"/>
  <c r="HW35" i="55"/>
  <c r="HW38" i="55"/>
  <c r="HW40" i="55"/>
  <c r="HW33" i="55"/>
  <c r="HW37" i="55"/>
  <c r="HW39" i="55"/>
  <c r="HW41" i="55"/>
  <c r="HW36" i="55"/>
  <c r="ID39" i="55" l="1"/>
  <c r="ID35" i="55"/>
  <c r="ID33" i="55"/>
  <c r="ID40" i="55"/>
  <c r="ID41" i="55"/>
  <c r="ID36" i="55"/>
  <c r="ID37" i="55"/>
  <c r="ID38" i="55"/>
  <c r="ID43" i="55" l="1"/>
  <c r="IH34" i="55" l="1"/>
  <c r="IH33" i="55"/>
  <c r="IH36" i="55"/>
  <c r="IH37" i="55"/>
  <c r="IH39" i="55"/>
  <c r="IH41" i="55"/>
  <c r="IH38" i="55"/>
  <c r="IH40" i="55"/>
  <c r="IH35" i="55"/>
  <c r="IO36" i="55"/>
  <c r="IO40" i="55"/>
  <c r="IO39" i="55"/>
  <c r="IO38" i="55"/>
  <c r="IO37" i="55"/>
  <c r="IO33" i="55"/>
  <c r="IO35" i="55"/>
  <c r="IO41" i="55"/>
  <c r="IO34" i="55"/>
  <c r="IN39" i="55"/>
  <c r="IN40" i="55"/>
  <c r="IN41" i="55"/>
  <c r="IN33" i="55"/>
  <c r="IN38" i="55"/>
  <c r="IN35" i="55"/>
  <c r="IN36" i="55"/>
  <c r="IN34" i="55"/>
  <c r="IN37" i="55"/>
  <c r="IG39" i="55"/>
  <c r="IG36" i="55"/>
  <c r="IG38" i="55"/>
  <c r="IG35" i="55"/>
  <c r="IG34" i="55"/>
  <c r="IG37" i="55"/>
  <c r="IG33" i="55"/>
  <c r="IG40" i="55"/>
  <c r="IG41" i="55"/>
  <c r="IM41" i="55"/>
  <c r="IM35" i="55"/>
  <c r="IM39" i="55"/>
  <c r="IM36" i="55"/>
  <c r="IM34" i="55"/>
  <c r="IM33" i="55"/>
  <c r="IM40" i="55"/>
  <c r="IM37" i="55"/>
  <c r="IM38" i="55"/>
  <c r="II33" i="55"/>
  <c r="II37" i="55"/>
  <c r="II38" i="55"/>
  <c r="II41" i="55"/>
  <c r="II35" i="55"/>
  <c r="II39" i="55"/>
  <c r="II34" i="55"/>
  <c r="II36" i="55"/>
  <c r="II40" i="55"/>
  <c r="IK36" i="55"/>
  <c r="IK40" i="55"/>
  <c r="IK39" i="55"/>
  <c r="IK38" i="55"/>
  <c r="IK37" i="55"/>
  <c r="IK33" i="55"/>
  <c r="IK35" i="55"/>
  <c r="IK34" i="55"/>
  <c r="IK41" i="55"/>
  <c r="IJ41" i="55"/>
  <c r="IJ37" i="55"/>
  <c r="IJ33" i="55"/>
  <c r="IJ38" i="55"/>
  <c r="IJ36" i="55"/>
  <c r="IJ39" i="55"/>
  <c r="IJ34" i="55"/>
  <c r="IJ40" i="55"/>
  <c r="IJ35" i="55"/>
  <c r="IL33" i="55"/>
  <c r="IL39" i="55"/>
  <c r="IL38" i="55"/>
  <c r="IL36" i="55"/>
  <c r="IL35" i="55"/>
  <c r="IL41" i="55"/>
  <c r="IL34" i="55"/>
  <c r="IL40" i="55"/>
  <c r="IL37" i="55"/>
  <c r="IP39" i="55" l="1"/>
  <c r="IP40" i="55"/>
  <c r="IP35" i="55"/>
  <c r="IP41" i="55"/>
  <c r="IP33" i="55"/>
  <c r="IP43" i="55" s="1"/>
  <c r="IP38" i="55"/>
  <c r="IP34" i="55"/>
  <c r="IP37" i="55"/>
  <c r="IP36" i="55"/>
  <c r="IW36" i="55" l="1"/>
  <c r="IW39" i="55"/>
  <c r="IW35" i="55"/>
  <c r="IW34" i="55"/>
  <c r="IW37" i="55"/>
  <c r="IW40" i="55"/>
  <c r="IW33" i="55"/>
  <c r="IW41" i="55"/>
  <c r="IW38" i="55"/>
  <c r="IZ33" i="55"/>
  <c r="IZ35" i="55"/>
  <c r="IZ39" i="55"/>
  <c r="IZ36" i="55"/>
  <c r="IZ40" i="55"/>
  <c r="IZ34" i="55"/>
  <c r="IZ41" i="55"/>
  <c r="IZ38" i="55"/>
  <c r="IZ37" i="55"/>
  <c r="IU35" i="55"/>
  <c r="IU38" i="55"/>
  <c r="IU36" i="55"/>
  <c r="IU37" i="55"/>
  <c r="IU33" i="55"/>
  <c r="IU39" i="55"/>
  <c r="IU41" i="55"/>
  <c r="IU40" i="55"/>
  <c r="IU34" i="55"/>
  <c r="IY41" i="55"/>
  <c r="IY35" i="55"/>
  <c r="IY34" i="55"/>
  <c r="IY37" i="55"/>
  <c r="IY39" i="55"/>
  <c r="IY40" i="55"/>
  <c r="IY36" i="55"/>
  <c r="IY38" i="55"/>
  <c r="IY33" i="55"/>
  <c r="IS36" i="55"/>
  <c r="IS34" i="55"/>
  <c r="IS33" i="55"/>
  <c r="IS41" i="55"/>
  <c r="IS35" i="55"/>
  <c r="IS37" i="55"/>
  <c r="IS39" i="55"/>
  <c r="IS40" i="55"/>
  <c r="IS38" i="55"/>
  <c r="JA41" i="55"/>
  <c r="JA39" i="55"/>
  <c r="JA33" i="55"/>
  <c r="JA38" i="55"/>
  <c r="JA37" i="55"/>
  <c r="JA34" i="55"/>
  <c r="JA40" i="55"/>
  <c r="JA36" i="55"/>
  <c r="JA35" i="55"/>
  <c r="IX38" i="55"/>
  <c r="IX40" i="55"/>
  <c r="IX36" i="55"/>
  <c r="IX33" i="55"/>
  <c r="IX41" i="55"/>
  <c r="IX37" i="55"/>
  <c r="IX39" i="55"/>
  <c r="IX34" i="55"/>
  <c r="IX35" i="55"/>
  <c r="IV35" i="55"/>
  <c r="IV39" i="55"/>
  <c r="IV36" i="55"/>
  <c r="IV37" i="55"/>
  <c r="IV41" i="55"/>
  <c r="IV34" i="55"/>
  <c r="IV40" i="55"/>
  <c r="IV38" i="55"/>
  <c r="IV33" i="55"/>
  <c r="IT38" i="55"/>
  <c r="IT36" i="55"/>
  <c r="IT35" i="55"/>
  <c r="IT40" i="55"/>
  <c r="IT41" i="55"/>
  <c r="IT33" i="55"/>
  <c r="IT37" i="55"/>
  <c r="IT39" i="55"/>
  <c r="IT34" i="55"/>
  <c r="JB40" i="55" l="1"/>
  <c r="JB39" i="55"/>
  <c r="JB33" i="55"/>
  <c r="JB37" i="55"/>
  <c r="JB34" i="55"/>
  <c r="JB41" i="55"/>
  <c r="JB38" i="55"/>
  <c r="JB35" i="55"/>
  <c r="JB36" i="55"/>
  <c r="JB43" i="55" l="1"/>
  <c r="JK33" i="55" l="1"/>
  <c r="JK34" i="55"/>
  <c r="JK36" i="55"/>
  <c r="JK39" i="55"/>
  <c r="JK41" i="55"/>
  <c r="JK38" i="55"/>
  <c r="JK40" i="55"/>
  <c r="JK35" i="55"/>
  <c r="JK37" i="55"/>
  <c r="JM38" i="55"/>
  <c r="JM39" i="55"/>
  <c r="JM37" i="55"/>
  <c r="JM40" i="55"/>
  <c r="JM36" i="55"/>
  <c r="JM34" i="55"/>
  <c r="JM33" i="55"/>
  <c r="JM41" i="55"/>
  <c r="JM35" i="55"/>
  <c r="JF40" i="55"/>
  <c r="JF34" i="55"/>
  <c r="JF41" i="55"/>
  <c r="JF36" i="55"/>
  <c r="JF38" i="55"/>
  <c r="JF37" i="55"/>
  <c r="JF35" i="55"/>
  <c r="JF39" i="55"/>
  <c r="JF33" i="55"/>
  <c r="JE36" i="55"/>
  <c r="JE34" i="55"/>
  <c r="JE33" i="55"/>
  <c r="JE40" i="55"/>
  <c r="JE35" i="55"/>
  <c r="JE37" i="55"/>
  <c r="JE41" i="55"/>
  <c r="JE38" i="55"/>
  <c r="JE39" i="55"/>
  <c r="JJ39" i="55"/>
  <c r="JJ37" i="55"/>
  <c r="JJ34" i="55"/>
  <c r="JJ35" i="55"/>
  <c r="JJ38" i="55"/>
  <c r="JJ41" i="55"/>
  <c r="JJ40" i="55"/>
  <c r="JJ33" i="55"/>
  <c r="JJ36" i="55"/>
  <c r="JI38" i="55"/>
  <c r="JI33" i="55"/>
  <c r="JI37" i="55"/>
  <c r="JI40" i="55"/>
  <c r="JI35" i="55"/>
  <c r="JI39" i="55"/>
  <c r="JI36" i="55"/>
  <c r="JI41" i="55"/>
  <c r="JI34" i="55"/>
  <c r="JG36" i="55"/>
  <c r="JG40" i="55"/>
  <c r="JG37" i="55"/>
  <c r="JG33" i="55"/>
  <c r="JG38" i="55"/>
  <c r="JG41" i="55"/>
  <c r="JG35" i="55"/>
  <c r="JG34" i="55"/>
  <c r="JG39" i="55"/>
  <c r="JH40" i="55"/>
  <c r="JH41" i="55"/>
  <c r="JH38" i="55"/>
  <c r="JH33" i="55"/>
  <c r="JH39" i="55"/>
  <c r="JH37" i="55"/>
  <c r="JH36" i="55"/>
  <c r="JH34" i="55"/>
  <c r="JH35" i="55"/>
  <c r="JL35" i="55"/>
  <c r="JL34" i="55"/>
  <c r="JL39" i="55"/>
  <c r="JL41" i="55"/>
  <c r="JL40" i="55"/>
  <c r="JL36" i="55"/>
  <c r="JL37" i="55"/>
  <c r="JL33" i="55"/>
  <c r="JL38" i="55"/>
  <c r="JN35" i="55" l="1"/>
  <c r="JN38" i="55"/>
  <c r="JN40" i="55"/>
  <c r="JN36" i="55"/>
  <c r="JN41" i="55"/>
  <c r="JN33" i="55"/>
  <c r="JN39" i="55"/>
  <c r="JN37" i="55"/>
  <c r="JN34" i="55"/>
  <c r="JN43" i="55" l="1"/>
  <c r="JS34" i="55" l="1"/>
  <c r="JS36" i="55"/>
  <c r="JS35" i="55"/>
  <c r="JS37" i="55"/>
  <c r="JS40" i="55"/>
  <c r="JS33" i="55"/>
  <c r="JS39" i="55"/>
  <c r="JS41" i="55"/>
  <c r="JS38" i="55"/>
  <c r="JQ40" i="55"/>
  <c r="JQ35" i="55"/>
  <c r="JQ38" i="55"/>
  <c r="JQ36" i="55"/>
  <c r="JQ37" i="55"/>
  <c r="JQ39" i="55"/>
  <c r="JQ34" i="55"/>
  <c r="JQ41" i="55"/>
  <c r="JQ33" i="55"/>
  <c r="JX36" i="55"/>
  <c r="JX37" i="55"/>
  <c r="JX33" i="55"/>
  <c r="JX34" i="55"/>
  <c r="JX35" i="55"/>
  <c r="JX41" i="55"/>
  <c r="JX38" i="55"/>
  <c r="JX40" i="55"/>
  <c r="JX39" i="55"/>
  <c r="JR39" i="55"/>
  <c r="JR34" i="55"/>
  <c r="JR38" i="55"/>
  <c r="JR41" i="55"/>
  <c r="JR40" i="55"/>
  <c r="JR33" i="55"/>
  <c r="JR35" i="55"/>
  <c r="JR37" i="55"/>
  <c r="JR36" i="55"/>
  <c r="JV34" i="55"/>
  <c r="JV39" i="55"/>
  <c r="JV36" i="55"/>
  <c r="JV37" i="55"/>
  <c r="JV35" i="55"/>
  <c r="JV33" i="55"/>
  <c r="JV41" i="55"/>
  <c r="JV38" i="55"/>
  <c r="JV40" i="55"/>
  <c r="JW41" i="55"/>
  <c r="JW33" i="55"/>
  <c r="JW40" i="55"/>
  <c r="JW39" i="55"/>
  <c r="JW34" i="55"/>
  <c r="JW37" i="55"/>
  <c r="JW38" i="55"/>
  <c r="JW35" i="55"/>
  <c r="JW36" i="55"/>
  <c r="JT36" i="55"/>
  <c r="JT38" i="55"/>
  <c r="JT34" i="55"/>
  <c r="JT40" i="55"/>
  <c r="JT37" i="55"/>
  <c r="JT33" i="55"/>
  <c r="JT39" i="55"/>
  <c r="JT41" i="55"/>
  <c r="JT35" i="55"/>
  <c r="JU35" i="55"/>
  <c r="JU34" i="55"/>
  <c r="JU39" i="55"/>
  <c r="JU40" i="55"/>
  <c r="JU33" i="55"/>
  <c r="JU36" i="55"/>
  <c r="JU41" i="55"/>
  <c r="JU38" i="55"/>
  <c r="JU37" i="55"/>
  <c r="JY34" i="55"/>
  <c r="JY40" i="55"/>
  <c r="JY33" i="55"/>
  <c r="JY35" i="55"/>
  <c r="JY41" i="55"/>
  <c r="JY38" i="55"/>
  <c r="JY37" i="55"/>
  <c r="JY39" i="55"/>
  <c r="JY36" i="55"/>
  <c r="JZ34" i="55" l="1"/>
  <c r="JZ39" i="55"/>
  <c r="JZ35" i="55"/>
  <c r="JZ33" i="55"/>
  <c r="JZ37" i="55"/>
  <c r="JZ40" i="55"/>
  <c r="JZ38" i="55"/>
  <c r="JZ41" i="55"/>
  <c r="JZ36" i="55"/>
  <c r="JZ43" i="55" l="1"/>
  <c r="KC36" i="55" l="1"/>
  <c r="KC33" i="55"/>
  <c r="KC34" i="55"/>
  <c r="KC35" i="55"/>
  <c r="KC40" i="55"/>
  <c r="KC39" i="55"/>
  <c r="KC38" i="55"/>
  <c r="KC37" i="55"/>
  <c r="KC41" i="55"/>
  <c r="KH40" i="55"/>
  <c r="KH39" i="55"/>
  <c r="KH35" i="55"/>
  <c r="KH33" i="55"/>
  <c r="KH41" i="55"/>
  <c r="KH37" i="55"/>
  <c r="KH38" i="55"/>
  <c r="KH34" i="55"/>
  <c r="KH36" i="55"/>
  <c r="KK37" i="55"/>
  <c r="KK40" i="55"/>
  <c r="KK39" i="55"/>
  <c r="KK38" i="55"/>
  <c r="KK34" i="55"/>
  <c r="KK35" i="55"/>
  <c r="KK33" i="55"/>
  <c r="KK41" i="55"/>
  <c r="KK36" i="55"/>
  <c r="KG41" i="55"/>
  <c r="KG40" i="55"/>
  <c r="KG33" i="55"/>
  <c r="KG35" i="55"/>
  <c r="KG38" i="55"/>
  <c r="KG36" i="55"/>
  <c r="KG34" i="55"/>
  <c r="KG37" i="55"/>
  <c r="KG39" i="55"/>
  <c r="KD33" i="55"/>
  <c r="KD40" i="55"/>
  <c r="KD41" i="55"/>
  <c r="KD39" i="55"/>
  <c r="KD35" i="55"/>
  <c r="KD36" i="55"/>
  <c r="KD38" i="55"/>
  <c r="KD37" i="55"/>
  <c r="KD34" i="55"/>
  <c r="KJ33" i="55"/>
  <c r="KJ36" i="55"/>
  <c r="KJ35" i="55"/>
  <c r="KJ34" i="55"/>
  <c r="KJ41" i="55"/>
  <c r="KJ39" i="55"/>
  <c r="KJ37" i="55"/>
  <c r="KJ40" i="55"/>
  <c r="KJ38" i="55"/>
  <c r="KF39" i="55"/>
  <c r="KF41" i="55"/>
  <c r="KF36" i="55"/>
  <c r="KF37" i="55"/>
  <c r="KF35" i="55"/>
  <c r="KF38" i="55"/>
  <c r="KF33" i="55"/>
  <c r="KF40" i="55"/>
  <c r="KF34" i="55"/>
  <c r="KE37" i="55"/>
  <c r="KE38" i="55"/>
  <c r="KE36" i="55"/>
  <c r="KE33" i="55"/>
  <c r="KE39" i="55"/>
  <c r="KE35" i="55"/>
  <c r="KE40" i="55"/>
  <c r="KE41" i="55"/>
  <c r="KE34" i="55"/>
  <c r="KI35" i="55"/>
  <c r="KI34" i="55"/>
  <c r="KI36" i="55"/>
  <c r="KI41" i="55"/>
  <c r="KI40" i="55"/>
  <c r="KI33" i="55"/>
  <c r="KI39" i="55"/>
  <c r="KI38" i="55"/>
  <c r="KI37" i="55"/>
  <c r="KL35" i="55" l="1"/>
  <c r="KL38" i="55"/>
  <c r="KL34" i="55"/>
  <c r="KL37" i="55"/>
  <c r="KL33" i="55"/>
  <c r="KL39" i="55"/>
  <c r="KL40" i="55"/>
  <c r="KL41" i="55"/>
  <c r="KL36" i="55"/>
  <c r="KL43" i="55" l="1"/>
  <c r="KW41" i="55" l="1"/>
  <c r="KW33" i="55"/>
  <c r="KW34" i="55"/>
  <c r="KW35" i="55"/>
  <c r="KW37" i="55"/>
  <c r="KW38" i="55"/>
  <c r="KW36" i="55"/>
  <c r="KW39" i="55"/>
  <c r="KW40" i="55"/>
  <c r="KP40" i="55"/>
  <c r="KP35" i="55"/>
  <c r="KP38" i="55"/>
  <c r="KP34" i="55"/>
  <c r="KP39" i="55"/>
  <c r="KP41" i="55"/>
  <c r="KP33" i="55"/>
  <c r="KP37" i="55"/>
  <c r="KP36" i="55"/>
  <c r="KS33" i="55"/>
  <c r="KS41" i="55"/>
  <c r="KS38" i="55"/>
  <c r="KS35" i="55"/>
  <c r="KS34" i="55"/>
  <c r="KS40" i="55"/>
  <c r="KS36" i="55"/>
  <c r="KS39" i="55"/>
  <c r="KS37" i="55"/>
  <c r="KV38" i="55"/>
  <c r="KV39" i="55"/>
  <c r="KV36" i="55"/>
  <c r="KV33" i="55"/>
  <c r="KV35" i="55"/>
  <c r="KV37" i="55"/>
  <c r="KV34" i="55"/>
  <c r="KV40" i="55"/>
  <c r="KV41" i="55"/>
  <c r="KO39" i="55"/>
  <c r="KO38" i="55"/>
  <c r="KO36" i="55"/>
  <c r="KO41" i="55"/>
  <c r="KO33" i="55"/>
  <c r="KO40" i="55"/>
  <c r="KO34" i="55"/>
  <c r="KO37" i="55"/>
  <c r="KO35" i="55"/>
  <c r="KT34" i="55"/>
  <c r="KT39" i="55"/>
  <c r="KT37" i="55"/>
  <c r="KT36" i="55"/>
  <c r="KT35" i="55"/>
  <c r="KT33" i="55"/>
  <c r="KT38" i="55"/>
  <c r="KT40" i="55"/>
  <c r="KT41" i="55"/>
  <c r="KQ40" i="55"/>
  <c r="KQ41" i="55"/>
  <c r="KQ35" i="55"/>
  <c r="KQ37" i="55"/>
  <c r="KQ38" i="55"/>
  <c r="KQ34" i="55"/>
  <c r="KQ33" i="55"/>
  <c r="KQ36" i="55"/>
  <c r="KQ39" i="55"/>
  <c r="KU33" i="55"/>
  <c r="KU36" i="55"/>
  <c r="KU39" i="55"/>
  <c r="KU34" i="55"/>
  <c r="KU38" i="55"/>
  <c r="KU41" i="55"/>
  <c r="KU37" i="55"/>
  <c r="KU40" i="55"/>
  <c r="KU35" i="55"/>
  <c r="KR37" i="55"/>
  <c r="KR36" i="55"/>
  <c r="KR33" i="55"/>
  <c r="KR40" i="55"/>
  <c r="KR39" i="55"/>
  <c r="KR35" i="55"/>
  <c r="KR41" i="55"/>
  <c r="KR34" i="55"/>
  <c r="KR38" i="55"/>
  <c r="KX37" i="55" l="1"/>
  <c r="KX34" i="55"/>
  <c r="KX40" i="55"/>
  <c r="KX36" i="55"/>
  <c r="KX41" i="55"/>
  <c r="KX38" i="55"/>
  <c r="KX35" i="55"/>
  <c r="KX33" i="55"/>
  <c r="KX39" i="55"/>
  <c r="KX43" i="55" l="1"/>
  <c r="LB41" i="55" l="1"/>
  <c r="LB39" i="55"/>
  <c r="LB36" i="55"/>
  <c r="LB38" i="55"/>
  <c r="LB40" i="55"/>
  <c r="LB37" i="55"/>
  <c r="LB34" i="55"/>
  <c r="LB33" i="55"/>
  <c r="LB35" i="55"/>
  <c r="LD35" i="55"/>
  <c r="LD37" i="55"/>
  <c r="LD33" i="55"/>
  <c r="LD41" i="55"/>
  <c r="LD39" i="55"/>
  <c r="LD36" i="55"/>
  <c r="LD40" i="55"/>
  <c r="LD34" i="55"/>
  <c r="LD38" i="55"/>
  <c r="LA41" i="55"/>
  <c r="LA38" i="55"/>
  <c r="LA40" i="55"/>
  <c r="LA39" i="55"/>
  <c r="LA33" i="55"/>
  <c r="LA35" i="55"/>
  <c r="LA37" i="55"/>
  <c r="LA34" i="55"/>
  <c r="LA36" i="55"/>
  <c r="LI33" i="55"/>
  <c r="LI39" i="55"/>
  <c r="LI41" i="55"/>
  <c r="LI37" i="55"/>
  <c r="LI36" i="55"/>
  <c r="LI35" i="55"/>
  <c r="LI34" i="55"/>
  <c r="LI38" i="55"/>
  <c r="LI40" i="55"/>
  <c r="LG35" i="55"/>
  <c r="LG37" i="55"/>
  <c r="LG33" i="55"/>
  <c r="LG41" i="55"/>
  <c r="LG38" i="55"/>
  <c r="LG39" i="55"/>
  <c r="LG36" i="55"/>
  <c r="LG34" i="55"/>
  <c r="LG40" i="55"/>
  <c r="LE40" i="55"/>
  <c r="LE36" i="55"/>
  <c r="LE33" i="55"/>
  <c r="LE37" i="55"/>
  <c r="LE41" i="55"/>
  <c r="LE39" i="55"/>
  <c r="LE38" i="55"/>
  <c r="LE35" i="55"/>
  <c r="LE34" i="55"/>
  <c r="LH39" i="55"/>
  <c r="LH41" i="55"/>
  <c r="LH37" i="55"/>
  <c r="LH40" i="55"/>
  <c r="LH34" i="55"/>
  <c r="LH38" i="55"/>
  <c r="LH36" i="55"/>
  <c r="LH33" i="55"/>
  <c r="LH35" i="55"/>
  <c r="LC35" i="55"/>
  <c r="LC36" i="55"/>
  <c r="LC37" i="55"/>
  <c r="LC38" i="55"/>
  <c r="LC33" i="55"/>
  <c r="LC34" i="55"/>
  <c r="LC41" i="55"/>
  <c r="LC40" i="55"/>
  <c r="LC39" i="55"/>
  <c r="LF40" i="55"/>
  <c r="LF36" i="55"/>
  <c r="LF35" i="55"/>
  <c r="LF39" i="55"/>
  <c r="LF37" i="55"/>
  <c r="LF33" i="55"/>
  <c r="LF38" i="55"/>
  <c r="LF41" i="55"/>
  <c r="LF34" i="55"/>
  <c r="LJ33" i="55" l="1"/>
  <c r="LJ34" i="55"/>
  <c r="LJ39" i="55"/>
  <c r="LJ35" i="55"/>
  <c r="LJ38" i="55"/>
  <c r="LJ36" i="55"/>
  <c r="LJ37" i="55"/>
  <c r="LJ41" i="55"/>
  <c r="LJ40" i="55"/>
  <c r="LJ43" i="55" l="1"/>
  <c r="LS37" i="55" l="1"/>
  <c r="LS34" i="55"/>
  <c r="LS41" i="55"/>
  <c r="LS35" i="55"/>
  <c r="LS38" i="55"/>
  <c r="LS39" i="55"/>
  <c r="LS33" i="55"/>
  <c r="LS36" i="55"/>
  <c r="LS40" i="55"/>
  <c r="LN33" i="55"/>
  <c r="LN41" i="55"/>
  <c r="LN34" i="55"/>
  <c r="LN38" i="55"/>
  <c r="LN40" i="55"/>
  <c r="LN37" i="55"/>
  <c r="LN35" i="55"/>
  <c r="LN39" i="55"/>
  <c r="LN36" i="55"/>
  <c r="LU41" i="55"/>
  <c r="LU40" i="55"/>
  <c r="LU39" i="55"/>
  <c r="LU37" i="55"/>
  <c r="LU38" i="55"/>
  <c r="LU36" i="55"/>
  <c r="LU33" i="55"/>
  <c r="LU35" i="55"/>
  <c r="LU34" i="55"/>
  <c r="LQ33" i="55"/>
  <c r="LQ39" i="55"/>
  <c r="LQ35" i="55"/>
  <c r="LQ41" i="55"/>
  <c r="LQ38" i="55"/>
  <c r="LQ36" i="55"/>
  <c r="LQ37" i="55"/>
  <c r="LQ34" i="55"/>
  <c r="LQ40" i="55"/>
  <c r="LO38" i="55"/>
  <c r="LO33" i="55"/>
  <c r="LO39" i="55"/>
  <c r="LO40" i="55"/>
  <c r="LO35" i="55"/>
  <c r="LO36" i="55"/>
  <c r="LO34" i="55"/>
  <c r="LO37" i="55"/>
  <c r="LO41" i="55"/>
  <c r="LM38" i="55"/>
  <c r="LM36" i="55"/>
  <c r="LM33" i="55"/>
  <c r="LM37" i="55"/>
  <c r="LM35" i="55"/>
  <c r="LM41" i="55"/>
  <c r="LM39" i="55"/>
  <c r="LV39" i="55" s="1"/>
  <c r="LM34" i="55"/>
  <c r="LM40" i="55"/>
  <c r="LP35" i="55"/>
  <c r="LP33" i="55"/>
  <c r="LP39" i="55"/>
  <c r="LP34" i="55"/>
  <c r="LP41" i="55"/>
  <c r="LP40" i="55"/>
  <c r="LP37" i="55"/>
  <c r="LP38" i="55"/>
  <c r="LP36" i="55"/>
  <c r="LR36" i="55"/>
  <c r="LR38" i="55"/>
  <c r="LR33" i="55"/>
  <c r="LR41" i="55"/>
  <c r="LR35" i="55"/>
  <c r="LR39" i="55"/>
  <c r="LR37" i="55"/>
  <c r="LR34" i="55"/>
  <c r="LR40" i="55"/>
  <c r="LT34" i="55"/>
  <c r="LT41" i="55"/>
  <c r="LT39" i="55"/>
  <c r="LT38" i="55"/>
  <c r="LT40" i="55"/>
  <c r="LT35" i="55"/>
  <c r="LT33" i="55"/>
  <c r="LT36" i="55"/>
  <c r="LT37" i="55"/>
  <c r="LV33" i="55" l="1"/>
  <c r="LV41" i="55"/>
  <c r="LV40" i="55"/>
  <c r="LV35" i="55"/>
  <c r="LV38" i="55"/>
  <c r="LV36" i="55"/>
  <c r="LV34" i="55"/>
  <c r="LV37" i="55"/>
  <c r="LV43" i="55" l="1"/>
  <c r="MG38" i="55" l="1"/>
  <c r="MG36" i="55"/>
  <c r="MG37" i="55"/>
  <c r="MG39" i="55"/>
  <c r="MG34" i="55"/>
  <c r="MG41" i="55"/>
  <c r="MG33" i="55"/>
  <c r="MG35" i="55"/>
  <c r="MG40" i="55"/>
  <c r="MD36" i="55"/>
  <c r="MD34" i="55"/>
  <c r="MD40" i="55"/>
  <c r="MD38" i="55"/>
  <c r="MD39" i="55"/>
  <c r="MD37" i="55"/>
  <c r="MD41" i="55"/>
  <c r="MD33" i="55"/>
  <c r="MD35" i="55"/>
  <c r="LY35" i="55"/>
  <c r="LY37" i="55"/>
  <c r="LY34" i="55"/>
  <c r="LY36" i="55"/>
  <c r="LY38" i="55"/>
  <c r="LY33" i="55"/>
  <c r="LY40" i="55"/>
  <c r="LY39" i="55"/>
  <c r="LY41" i="55"/>
  <c r="MA36" i="55"/>
  <c r="MA40" i="55"/>
  <c r="MA35" i="55"/>
  <c r="MA34" i="55"/>
  <c r="MA37" i="55"/>
  <c r="MA33" i="55"/>
  <c r="MA39" i="55"/>
  <c r="MA38" i="55"/>
  <c r="MA41" i="55"/>
  <c r="MF34" i="55"/>
  <c r="MF39" i="55"/>
  <c r="MF40" i="55"/>
  <c r="MF37" i="55"/>
  <c r="MF33" i="55"/>
  <c r="MF36" i="55"/>
  <c r="MF38" i="55"/>
  <c r="MF41" i="55"/>
  <c r="MF35" i="55"/>
  <c r="MC39" i="55"/>
  <c r="MC34" i="55"/>
  <c r="MC38" i="55"/>
  <c r="MC36" i="55"/>
  <c r="MC37" i="55"/>
  <c r="MC33" i="55"/>
  <c r="MC35" i="55"/>
  <c r="MC40" i="55"/>
  <c r="MC41" i="55"/>
  <c r="MB37" i="55"/>
  <c r="MB41" i="55"/>
  <c r="MB33" i="55"/>
  <c r="MB35" i="55"/>
  <c r="MB34" i="55"/>
  <c r="MB38" i="55"/>
  <c r="MB39" i="55"/>
  <c r="MB40" i="55"/>
  <c r="MB36" i="55"/>
  <c r="ME41" i="55"/>
  <c r="ME39" i="55"/>
  <c r="ME34" i="55"/>
  <c r="ME38" i="55"/>
  <c r="ME37" i="55"/>
  <c r="ME36" i="55"/>
  <c r="ME35" i="55"/>
  <c r="ME40" i="55"/>
  <c r="ME33" i="55"/>
  <c r="LZ41" i="55"/>
  <c r="LZ34" i="55"/>
  <c r="LZ33" i="55"/>
  <c r="LZ35" i="55"/>
  <c r="LZ36" i="55"/>
  <c r="LZ40" i="55"/>
  <c r="LZ39" i="55"/>
  <c r="LZ38" i="55"/>
  <c r="LZ37" i="55"/>
  <c r="MH41" i="55" l="1"/>
  <c r="MH38" i="55"/>
  <c r="MH35" i="55"/>
  <c r="MH37" i="55"/>
  <c r="MH39" i="55"/>
  <c r="MH36" i="55"/>
  <c r="MH33" i="55"/>
  <c r="MH40" i="55"/>
  <c r="MH34" i="55"/>
  <c r="MH43" i="55" l="1"/>
  <c r="DF26" i="40" l="1" a="1"/>
  <c r="MM35" i="55" l="1"/>
  <c r="MM34" i="55"/>
  <c r="MM36" i="55"/>
  <c r="MM40" i="55"/>
  <c r="MM38" i="55"/>
  <c r="MM33" i="55"/>
  <c r="MM37" i="55"/>
  <c r="MM39" i="55"/>
  <c r="MM41" i="55"/>
  <c r="MO34" i="55"/>
  <c r="MO39" i="55"/>
  <c r="MO33" i="55"/>
  <c r="MO40" i="55"/>
  <c r="MO37" i="55"/>
  <c r="MO36" i="55"/>
  <c r="MO35" i="55"/>
  <c r="MO41" i="55"/>
  <c r="MO38" i="55"/>
  <c r="DH33" i="40"/>
  <c r="DH32" i="40"/>
  <c r="DI33" i="40"/>
  <c r="DI26" i="40"/>
  <c r="DH31" i="40"/>
  <c r="DI34" i="40"/>
  <c r="DG34" i="40"/>
  <c r="DH34" i="40"/>
  <c r="DF26" i="40"/>
  <c r="DG32" i="40"/>
  <c r="DI31" i="40"/>
  <c r="DF34" i="40"/>
  <c r="DG27" i="40"/>
  <c r="DI32" i="40"/>
  <c r="DG33" i="40"/>
  <c r="DH27" i="40"/>
  <c r="DG26" i="40"/>
  <c r="DG28" i="40"/>
  <c r="DH26" i="40"/>
  <c r="DH29" i="40"/>
  <c r="DF32" i="40"/>
  <c r="DI29" i="40"/>
  <c r="DG29" i="40"/>
  <c r="DF31" i="40"/>
  <c r="DI30" i="40"/>
  <c r="DF27" i="40"/>
  <c r="DF28" i="40"/>
  <c r="DH28" i="40"/>
  <c r="DG31" i="40"/>
  <c r="DH30" i="40"/>
  <c r="DI28" i="40"/>
  <c r="DF33" i="40"/>
  <c r="DG30" i="40"/>
  <c r="DF29" i="40"/>
  <c r="DI27" i="40"/>
  <c r="DF30" i="40"/>
  <c r="MS34" i="55"/>
  <c r="MS37" i="55"/>
  <c r="MS33" i="55"/>
  <c r="MS40" i="55"/>
  <c r="MS41" i="55"/>
  <c r="MS35" i="55"/>
  <c r="MS39" i="55"/>
  <c r="MS38" i="55"/>
  <c r="MS36" i="55"/>
  <c r="ML41" i="55"/>
  <c r="ML36" i="55"/>
  <c r="ML38" i="55"/>
  <c r="ML37" i="55"/>
  <c r="ML39" i="55"/>
  <c r="ML40" i="55"/>
  <c r="ML33" i="55"/>
  <c r="ML34" i="55"/>
  <c r="ML35" i="55"/>
  <c r="MQ41" i="55"/>
  <c r="MQ40" i="55"/>
  <c r="MQ39" i="55"/>
  <c r="MQ34" i="55"/>
  <c r="MQ36" i="55"/>
  <c r="MQ35" i="55"/>
  <c r="MQ37" i="55"/>
  <c r="MQ33" i="55"/>
  <c r="MQ38" i="55"/>
  <c r="MR34" i="55"/>
  <c r="MR39" i="55"/>
  <c r="MR40" i="55"/>
  <c r="MR41" i="55"/>
  <c r="MR33" i="55"/>
  <c r="MR37" i="55"/>
  <c r="MR35" i="55"/>
  <c r="MR36" i="55"/>
  <c r="MR38" i="55"/>
  <c r="MK33" i="55"/>
  <c r="MK39" i="55"/>
  <c r="MK36" i="55"/>
  <c r="MK35" i="55"/>
  <c r="MK38" i="55"/>
  <c r="MT38" i="55" s="1"/>
  <c r="MK37" i="55"/>
  <c r="MK41" i="55"/>
  <c r="MK40" i="55"/>
  <c r="MK34" i="55"/>
  <c r="MP37" i="55"/>
  <c r="MP35" i="55"/>
  <c r="MP33" i="55"/>
  <c r="MP34" i="55"/>
  <c r="MP40" i="55"/>
  <c r="MP41" i="55"/>
  <c r="MP38" i="55"/>
  <c r="MP39" i="55"/>
  <c r="MP36" i="55"/>
  <c r="MN37" i="55"/>
  <c r="MN38" i="55"/>
  <c r="MN36" i="55"/>
  <c r="MN35" i="55"/>
  <c r="MN39" i="55"/>
  <c r="MN33" i="55"/>
  <c r="MN40" i="55"/>
  <c r="MN34" i="55"/>
  <c r="MN41" i="55"/>
  <c r="MT39" i="55" l="1"/>
  <c r="MT37" i="55"/>
  <c r="MT34" i="55"/>
  <c r="MT33" i="55"/>
  <c r="DO26" i="40" a="1"/>
  <c r="DR26" i="40" a="1"/>
  <c r="MT40" i="55"/>
  <c r="MT35" i="55"/>
  <c r="MT41" i="55"/>
  <c r="MT36" i="55"/>
  <c r="MT43" i="55" l="1"/>
  <c r="DO28" i="40"/>
  <c r="DO29" i="40"/>
  <c r="DO27" i="40"/>
  <c r="DO26" i="40"/>
  <c r="DS40" i="40"/>
  <c r="DU112" i="40"/>
  <c r="DS138" i="40"/>
  <c r="DT28" i="40"/>
  <c r="DR95" i="40"/>
  <c r="DT77" i="40"/>
  <c r="DR83" i="40"/>
  <c r="DS121" i="40"/>
  <c r="DR80" i="40"/>
  <c r="DR79" i="40"/>
  <c r="DR106" i="40"/>
  <c r="DR31" i="40"/>
  <c r="DU132" i="40"/>
  <c r="DT84" i="40"/>
  <c r="DS88" i="40"/>
  <c r="DR75" i="40"/>
  <c r="DT137" i="40"/>
  <c r="DS58" i="40"/>
  <c r="DT56" i="40"/>
  <c r="DR59" i="40"/>
  <c r="DT141" i="40"/>
  <c r="DS106" i="40"/>
  <c r="DS29" i="40"/>
  <c r="DU122" i="40"/>
  <c r="DR81" i="40"/>
  <c r="DR76" i="40"/>
  <c r="DU67" i="40"/>
  <c r="DS124" i="40"/>
  <c r="DR91" i="40"/>
  <c r="DS139" i="40"/>
  <c r="DT48" i="40"/>
  <c r="DT138" i="40"/>
  <c r="DS107" i="40"/>
  <c r="DR82" i="40"/>
  <c r="DR137" i="40"/>
  <c r="DU123" i="40"/>
  <c r="DU79" i="40"/>
  <c r="DS103" i="40"/>
  <c r="DT115" i="40"/>
  <c r="DS119" i="40"/>
  <c r="DR53" i="40"/>
  <c r="DR119" i="40"/>
  <c r="DS145" i="40"/>
  <c r="DR86" i="40"/>
  <c r="DU28" i="40"/>
  <c r="DS122" i="40"/>
  <c r="DS104" i="40"/>
  <c r="DS65" i="40"/>
  <c r="DR107" i="40"/>
  <c r="DT66" i="40"/>
  <c r="DT67" i="40"/>
  <c r="DT60" i="40"/>
  <c r="DS95" i="40"/>
  <c r="DR89" i="40"/>
  <c r="DU117" i="40"/>
  <c r="DT95" i="40"/>
  <c r="DR104" i="40"/>
  <c r="DU39" i="40"/>
  <c r="DT105" i="40"/>
  <c r="DU125" i="40"/>
  <c r="DU46" i="40"/>
  <c r="DT54" i="40"/>
  <c r="DS118" i="40"/>
  <c r="DR30" i="40"/>
  <c r="DT49" i="40"/>
  <c r="DU34" i="40"/>
  <c r="DT123" i="40"/>
  <c r="DS82" i="40"/>
  <c r="DS123" i="40"/>
  <c r="DT133" i="40"/>
  <c r="DU109" i="40"/>
  <c r="DU106" i="40"/>
  <c r="DR102" i="40"/>
  <c r="DR41" i="40"/>
  <c r="DS92" i="40"/>
  <c r="DR103" i="40"/>
  <c r="DU110" i="40"/>
  <c r="DR98" i="40"/>
  <c r="DS90" i="40"/>
  <c r="DS76" i="40"/>
  <c r="DR40" i="40"/>
  <c r="DS97" i="40"/>
  <c r="DS64" i="40"/>
  <c r="DS128" i="40"/>
  <c r="DR99" i="40"/>
  <c r="DS71" i="40"/>
  <c r="DR29" i="40"/>
  <c r="DU51" i="40"/>
  <c r="DU62" i="40"/>
  <c r="DT88" i="40"/>
  <c r="DS70" i="40"/>
  <c r="DR69" i="40"/>
  <c r="DT45" i="40"/>
  <c r="DU64" i="40"/>
  <c r="DT125" i="40"/>
  <c r="DT86" i="40"/>
  <c r="DS108" i="40"/>
  <c r="DT59" i="40"/>
  <c r="DR94" i="40"/>
  <c r="DU55" i="40"/>
  <c r="DU68" i="40"/>
  <c r="DU90" i="40"/>
  <c r="DS55" i="40"/>
  <c r="DS93" i="40"/>
  <c r="DR51" i="40"/>
  <c r="DU66" i="40"/>
  <c r="DR117" i="40"/>
  <c r="DT98" i="40"/>
  <c r="DS101" i="40"/>
  <c r="DT100" i="40"/>
  <c r="DS115" i="40"/>
  <c r="DS44" i="40"/>
  <c r="DU41" i="40"/>
  <c r="DU44" i="40"/>
  <c r="DT40" i="40"/>
  <c r="DS127" i="40"/>
  <c r="DR121" i="40"/>
  <c r="DU101" i="40"/>
  <c r="DT79" i="40"/>
  <c r="DR132" i="40"/>
  <c r="DS84" i="40"/>
  <c r="DT134" i="40"/>
  <c r="DR58" i="40"/>
  <c r="DR60" i="40"/>
  <c r="DR57" i="40"/>
  <c r="DS94" i="40"/>
  <c r="DT107" i="40"/>
  <c r="DS51" i="40"/>
  <c r="DS50" i="40"/>
  <c r="DT36" i="40"/>
  <c r="DR96" i="40"/>
  <c r="DT114" i="40"/>
  <c r="DR144" i="40"/>
  <c r="DR70" i="40"/>
  <c r="DS28" i="40"/>
  <c r="DT38" i="40"/>
  <c r="DS47" i="40"/>
  <c r="DU58" i="40"/>
  <c r="DU142" i="40"/>
  <c r="DR112" i="40"/>
  <c r="DU70" i="40"/>
  <c r="DR36" i="40"/>
  <c r="DT58" i="40"/>
  <c r="DU52" i="40"/>
  <c r="DR97" i="40"/>
  <c r="DS133" i="40"/>
  <c r="DS89" i="40"/>
  <c r="DR72" i="40"/>
  <c r="DU135" i="40"/>
  <c r="DR126" i="40"/>
  <c r="DT91" i="40"/>
  <c r="DR28" i="40"/>
  <c r="DS37" i="40"/>
  <c r="DR42" i="40"/>
  <c r="DS48" i="40"/>
  <c r="DU134" i="40"/>
  <c r="DS87" i="40"/>
  <c r="DR110" i="40"/>
  <c r="DU27" i="40"/>
  <c r="DR56" i="40"/>
  <c r="DS73" i="40"/>
  <c r="DS61" i="40"/>
  <c r="DR140" i="40"/>
  <c r="DT78" i="40"/>
  <c r="DS113" i="40"/>
  <c r="DT96" i="40"/>
  <c r="DT139" i="40"/>
  <c r="DS39" i="40"/>
  <c r="DU111" i="40"/>
  <c r="DS105" i="40"/>
  <c r="DU63" i="40"/>
  <c r="DR38" i="40"/>
  <c r="DU97" i="40"/>
  <c r="DS91" i="40"/>
  <c r="DR45" i="40"/>
  <c r="DR109" i="40"/>
  <c r="DT122" i="40"/>
  <c r="DU77" i="40"/>
  <c r="DU100" i="40"/>
  <c r="DR125" i="40"/>
  <c r="DT103" i="40"/>
  <c r="DS135" i="40"/>
  <c r="DT68" i="40"/>
  <c r="DR127" i="40"/>
  <c r="DR101" i="40"/>
  <c r="DU127" i="40"/>
  <c r="DR74" i="40"/>
  <c r="DU139" i="40"/>
  <c r="DS142" i="40"/>
  <c r="DR27" i="40"/>
  <c r="DR108" i="40"/>
  <c r="DT108" i="40"/>
  <c r="DU124" i="40"/>
  <c r="DT118" i="40"/>
  <c r="DU56" i="40"/>
  <c r="DT53" i="40"/>
  <c r="DT109" i="40"/>
  <c r="DR46" i="40"/>
  <c r="DT75" i="40"/>
  <c r="DU31" i="40"/>
  <c r="DS117" i="40"/>
  <c r="DS42" i="40"/>
  <c r="DU59" i="40"/>
  <c r="DT46" i="40"/>
  <c r="DU72" i="40"/>
  <c r="DS36" i="40"/>
  <c r="DS143" i="40"/>
  <c r="DR141" i="40"/>
  <c r="DR49" i="40"/>
  <c r="DT90" i="40"/>
  <c r="DT87" i="40"/>
  <c r="DR90" i="40"/>
  <c r="DS69" i="40"/>
  <c r="DR65" i="40"/>
  <c r="DU133" i="40"/>
  <c r="DT111" i="40"/>
  <c r="DR136" i="40"/>
  <c r="DT30" i="40"/>
  <c r="DT121" i="40"/>
  <c r="DU93" i="40"/>
  <c r="DS62" i="40"/>
  <c r="DU65" i="40"/>
  <c r="DR52" i="40"/>
  <c r="DS45" i="40"/>
  <c r="DT31" i="40"/>
  <c r="DS144" i="40"/>
  <c r="DT41" i="40"/>
  <c r="DR84" i="40"/>
  <c r="DS81" i="40"/>
  <c r="DU108" i="40"/>
  <c r="DU129" i="40"/>
  <c r="DU130" i="40"/>
  <c r="DR142" i="40"/>
  <c r="DS112" i="40"/>
  <c r="DS67" i="40"/>
  <c r="DS74" i="40"/>
  <c r="DU126" i="40"/>
  <c r="DR130" i="40"/>
  <c r="DS99" i="40"/>
  <c r="DS30" i="40"/>
  <c r="DT32" i="40"/>
  <c r="DS35" i="40"/>
  <c r="DT80" i="40"/>
  <c r="DU118" i="40"/>
  <c r="DR64" i="40"/>
  <c r="DU144" i="40"/>
  <c r="DS132" i="40"/>
  <c r="DT136" i="40"/>
  <c r="DU78" i="40"/>
  <c r="DR133" i="40"/>
  <c r="DT140" i="40"/>
  <c r="DR44" i="40"/>
  <c r="DR47" i="40"/>
  <c r="DR67" i="40"/>
  <c r="DT65" i="40"/>
  <c r="DU92" i="40"/>
  <c r="DT102" i="40"/>
  <c r="DU76" i="40"/>
  <c r="DT37" i="40"/>
  <c r="DS53" i="40"/>
  <c r="DU75" i="40"/>
  <c r="DU104" i="40"/>
  <c r="DT29" i="40"/>
  <c r="DU81" i="40"/>
  <c r="DS59" i="40"/>
  <c r="DT89" i="40"/>
  <c r="DU131" i="40"/>
  <c r="DS136" i="40"/>
  <c r="DS83" i="40"/>
  <c r="DR92" i="40"/>
  <c r="DU141" i="40"/>
  <c r="DR33" i="40"/>
  <c r="DS129" i="40"/>
  <c r="DS86" i="40"/>
  <c r="DT126" i="40"/>
  <c r="DT97" i="40"/>
  <c r="DS141" i="40"/>
  <c r="DT57" i="40"/>
  <c r="DU113" i="40"/>
  <c r="DR123" i="40"/>
  <c r="DU95" i="40"/>
  <c r="DU30" i="40"/>
  <c r="DU48" i="40"/>
  <c r="DS79" i="40"/>
  <c r="DS32" i="40"/>
  <c r="DR122" i="40"/>
  <c r="DU121" i="40"/>
  <c r="DU80" i="40"/>
  <c r="DT64" i="40"/>
  <c r="DT27" i="40"/>
  <c r="DS134" i="40"/>
  <c r="DS49" i="40"/>
  <c r="DU115" i="40"/>
  <c r="DU98" i="40"/>
  <c r="DR50" i="40"/>
  <c r="DT76" i="40"/>
  <c r="DS96" i="40"/>
  <c r="DR87" i="40"/>
  <c r="DT144" i="40"/>
  <c r="DR118" i="40"/>
  <c r="DT74" i="40"/>
  <c r="DU26" i="40"/>
  <c r="DR116" i="40"/>
  <c r="DU140" i="40"/>
  <c r="DR35" i="40"/>
  <c r="DU137" i="40"/>
  <c r="DT128" i="40"/>
  <c r="DT85" i="40"/>
  <c r="DU89" i="40"/>
  <c r="DU86" i="40"/>
  <c r="DR63" i="40"/>
  <c r="DR77" i="40"/>
  <c r="DS126" i="40"/>
  <c r="DR135" i="40"/>
  <c r="DU94" i="40"/>
  <c r="DR71" i="40"/>
  <c r="DT119" i="40"/>
  <c r="DT26" i="40"/>
  <c r="DS110" i="40"/>
  <c r="DS130" i="40"/>
  <c r="DT43" i="40"/>
  <c r="DT69" i="40"/>
  <c r="DU143" i="40"/>
  <c r="DU32" i="40"/>
  <c r="DU88" i="40"/>
  <c r="DS52" i="40"/>
  <c r="DS109" i="40"/>
  <c r="DU54" i="40"/>
  <c r="DR105" i="40"/>
  <c r="DR111" i="40"/>
  <c r="DS80" i="40"/>
  <c r="DR26" i="40"/>
  <c r="DT93" i="40"/>
  <c r="DT70" i="40"/>
  <c r="DS140" i="40"/>
  <c r="DT55" i="40"/>
  <c r="DS68" i="40"/>
  <c r="DS31" i="40"/>
  <c r="DT51" i="40"/>
  <c r="DS66" i="40"/>
  <c r="DR54" i="40"/>
  <c r="DU60" i="40"/>
  <c r="DR85" i="40"/>
  <c r="DS63" i="40"/>
  <c r="DU105" i="40"/>
  <c r="DU29" i="40"/>
  <c r="DS33" i="40"/>
  <c r="DT132" i="40"/>
  <c r="DU74" i="40"/>
  <c r="DR62" i="40"/>
  <c r="DR66" i="40"/>
  <c r="DR128" i="40"/>
  <c r="DU128" i="40"/>
  <c r="DS27" i="40"/>
  <c r="DU85" i="40"/>
  <c r="DT63" i="40"/>
  <c r="DR100" i="40"/>
  <c r="DR34" i="40"/>
  <c r="DU83" i="40"/>
  <c r="DS57" i="40"/>
  <c r="DR43" i="40"/>
  <c r="DS60" i="40"/>
  <c r="DS77" i="40"/>
  <c r="DT106" i="40"/>
  <c r="DS85" i="40"/>
  <c r="DR120" i="40"/>
  <c r="DR129" i="40"/>
  <c r="DR78" i="40"/>
  <c r="DU37" i="40"/>
  <c r="DT72" i="40"/>
  <c r="DU42" i="40"/>
  <c r="DT130" i="40"/>
  <c r="DT131" i="40"/>
  <c r="DT42" i="40"/>
  <c r="DR139" i="40"/>
  <c r="DR32" i="40"/>
  <c r="DS34" i="40"/>
  <c r="DT143" i="40"/>
  <c r="DT52" i="40"/>
  <c r="DR143" i="40"/>
  <c r="DR73" i="40"/>
  <c r="DU36" i="40"/>
  <c r="DU82" i="40"/>
  <c r="DU53" i="40"/>
  <c r="DU43" i="40"/>
  <c r="DS125" i="40"/>
  <c r="DS120" i="40"/>
  <c r="DT44" i="40"/>
  <c r="DU50" i="40"/>
  <c r="DU138" i="40"/>
  <c r="DT94" i="40"/>
  <c r="DU119" i="40"/>
  <c r="DS78" i="40"/>
  <c r="DR134" i="40"/>
  <c r="DR131" i="40"/>
  <c r="DU47" i="40"/>
  <c r="DT82" i="40"/>
  <c r="DU114" i="40"/>
  <c r="DT62" i="40"/>
  <c r="DT120" i="40"/>
  <c r="DS56" i="40"/>
  <c r="DU73" i="40"/>
  <c r="DS38" i="40"/>
  <c r="DU96" i="40"/>
  <c r="DS137" i="40"/>
  <c r="DU61" i="40"/>
  <c r="DU57" i="40"/>
  <c r="DT113" i="40"/>
  <c r="DR93" i="40"/>
  <c r="DT99" i="40"/>
  <c r="DT117" i="40"/>
  <c r="DU107" i="40"/>
  <c r="DR61" i="40"/>
  <c r="DU99" i="40"/>
  <c r="DU120" i="40"/>
  <c r="DU69" i="40"/>
  <c r="DT81" i="40"/>
  <c r="DU45" i="40"/>
  <c r="DT104" i="40"/>
  <c r="DR124" i="40"/>
  <c r="DU84" i="40"/>
  <c r="DS41" i="40"/>
  <c r="DT135" i="40"/>
  <c r="DR68" i="40"/>
  <c r="DS114" i="40"/>
  <c r="DU38" i="40"/>
  <c r="DR37" i="40"/>
  <c r="DR145" i="40"/>
  <c r="DS26" i="40"/>
  <c r="DT39" i="40"/>
  <c r="DU71" i="40"/>
  <c r="DT61" i="40"/>
  <c r="DU33" i="40"/>
  <c r="DR39" i="40"/>
  <c r="DT35" i="40"/>
  <c r="DT50" i="40"/>
  <c r="DT33" i="40"/>
  <c r="DT101" i="40"/>
  <c r="DT92" i="40"/>
  <c r="DT71" i="40"/>
  <c r="DT129" i="40"/>
  <c r="DU103" i="40"/>
  <c r="DU145" i="40"/>
  <c r="DT116" i="40"/>
  <c r="DT145" i="40"/>
  <c r="DT73" i="40"/>
  <c r="DS111" i="40"/>
  <c r="DS100" i="40"/>
  <c r="DS98" i="40"/>
  <c r="DR88" i="40"/>
  <c r="DU87" i="40"/>
  <c r="DS43" i="40"/>
  <c r="DU40" i="40"/>
  <c r="DS72" i="40"/>
  <c r="DT83" i="40"/>
  <c r="DU91" i="40"/>
  <c r="DS116" i="40"/>
  <c r="DU35" i="40"/>
  <c r="DT142" i="40"/>
  <c r="DR115" i="40"/>
  <c r="DR114" i="40"/>
  <c r="DU116" i="40"/>
  <c r="DS75" i="40"/>
  <c r="DT110" i="40"/>
  <c r="DR138" i="40"/>
  <c r="DR48" i="40"/>
  <c r="DT127" i="40"/>
  <c r="DT112" i="40"/>
  <c r="DT124" i="40"/>
  <c r="DU136" i="40"/>
  <c r="DR113" i="40"/>
  <c r="DU102" i="40"/>
  <c r="DS131" i="40"/>
  <c r="DS54" i="40"/>
  <c r="DS46" i="40"/>
  <c r="DT47" i="40"/>
  <c r="DS102" i="40"/>
  <c r="DU49" i="40"/>
  <c r="DR55" i="40"/>
  <c r="DT34" i="40"/>
  <c r="DT148" i="40" l="1"/>
  <c r="EF65" i="40" s="1"/>
  <c r="DT147" i="40"/>
  <c r="DU147" i="40"/>
  <c r="DU148" i="40"/>
  <c r="EG49" i="40" s="1"/>
  <c r="EF90" i="40"/>
  <c r="EF36" i="40"/>
  <c r="EF100" i="40"/>
  <c r="EF59" i="40"/>
  <c r="EF133" i="40"/>
  <c r="EF66" i="40"/>
  <c r="EF52" i="40"/>
  <c r="EF80" i="40"/>
  <c r="EF40" i="40"/>
  <c r="EF145" i="40"/>
  <c r="DS148" i="40"/>
  <c r="EE120" i="40" s="1"/>
  <c r="DS147" i="40"/>
  <c r="EF81" i="40"/>
  <c r="EF82" i="40"/>
  <c r="EF131" i="40"/>
  <c r="EF93" i="40"/>
  <c r="EF119" i="40"/>
  <c r="EF74" i="40"/>
  <c r="EF64" i="40"/>
  <c r="EG78" i="40"/>
  <c r="EF32" i="40"/>
  <c r="EF31" i="40"/>
  <c r="EF109" i="40"/>
  <c r="EF103" i="40"/>
  <c r="EF122" i="40"/>
  <c r="EF45" i="40"/>
  <c r="EF49" i="40"/>
  <c r="EF141" i="40"/>
  <c r="EF137" i="40"/>
  <c r="EF127" i="40"/>
  <c r="EF83" i="40"/>
  <c r="EF35" i="40"/>
  <c r="EF135" i="40"/>
  <c r="EF117" i="40"/>
  <c r="EF94" i="40"/>
  <c r="EF128" i="40"/>
  <c r="EF144" i="40"/>
  <c r="EF37" i="40"/>
  <c r="EF140" i="40"/>
  <c r="EF75" i="40"/>
  <c r="EE48" i="40"/>
  <c r="EF34" i="40"/>
  <c r="EF47" i="40"/>
  <c r="EF112" i="40"/>
  <c r="EF110" i="40"/>
  <c r="EF116" i="40"/>
  <c r="EF71" i="40"/>
  <c r="EF50" i="40"/>
  <c r="EF61" i="40"/>
  <c r="EF113" i="40"/>
  <c r="EF120" i="40"/>
  <c r="EF44" i="40"/>
  <c r="EF130" i="40"/>
  <c r="EF106" i="40"/>
  <c r="EF63" i="40"/>
  <c r="EF132" i="40"/>
  <c r="EF55" i="40"/>
  <c r="DR147" i="40"/>
  <c r="DR148" i="40"/>
  <c r="ED26" i="40" s="1" a="1"/>
  <c r="EE130" i="40"/>
  <c r="EF85" i="40"/>
  <c r="EF76" i="40"/>
  <c r="EE49" i="40"/>
  <c r="EF97" i="40"/>
  <c r="EF136" i="40"/>
  <c r="EE45" i="40"/>
  <c r="EF111" i="40"/>
  <c r="EF46" i="40"/>
  <c r="EF53" i="40"/>
  <c r="EF108" i="40"/>
  <c r="EF78" i="40"/>
  <c r="EF38" i="40"/>
  <c r="EF114" i="40"/>
  <c r="EF98" i="40"/>
  <c r="EF86" i="40"/>
  <c r="EE82" i="40"/>
  <c r="EF95" i="40"/>
  <c r="EF60" i="40"/>
  <c r="EE65" i="40"/>
  <c r="EF138" i="40"/>
  <c r="EF28" i="40"/>
  <c r="EF42" i="40" l="1"/>
  <c r="EF101" i="40"/>
  <c r="EF96" i="40"/>
  <c r="EF41" i="40"/>
  <c r="ED75" i="40"/>
  <c r="ED125" i="40"/>
  <c r="ED102" i="40"/>
  <c r="ED69" i="40"/>
  <c r="ED60" i="40"/>
  <c r="ED72" i="40"/>
  <c r="ED38" i="40"/>
  <c r="ED90" i="40"/>
  <c r="EG118" i="40"/>
  <c r="ED123" i="40"/>
  <c r="ED77" i="40"/>
  <c r="EG47" i="40"/>
  <c r="ED85" i="40"/>
  <c r="ED129" i="40"/>
  <c r="ED46" i="40"/>
  <c r="ED137" i="40"/>
  <c r="ED132" i="40"/>
  <c r="ED127" i="40"/>
  <c r="ED141" i="40"/>
  <c r="ED84" i="40"/>
  <c r="ED52" i="40"/>
  <c r="ED31" i="40"/>
  <c r="ED86" i="40"/>
  <c r="ED30" i="40"/>
  <c r="ED28" i="40"/>
  <c r="ED109" i="40"/>
  <c r="ED78" i="40"/>
  <c r="ED140" i="40"/>
  <c r="ED81" i="40"/>
  <c r="ED51" i="40"/>
  <c r="EF79" i="40"/>
  <c r="ED128" i="40"/>
  <c r="ED56" i="40"/>
  <c r="ED33" i="40"/>
  <c r="ED59" i="40"/>
  <c r="ED103" i="40"/>
  <c r="ED112" i="40"/>
  <c r="ED145" i="40"/>
  <c r="ED116" i="40"/>
  <c r="EE50" i="40"/>
  <c r="EE73" i="40"/>
  <c r="EE117" i="40"/>
  <c r="EE32" i="40"/>
  <c r="EE31" i="40"/>
  <c r="EE64" i="40"/>
  <c r="EG123" i="40"/>
  <c r="EE39" i="40"/>
  <c r="EG32" i="40"/>
  <c r="EE66" i="40"/>
  <c r="EE100" i="40"/>
  <c r="EE38" i="40"/>
  <c r="ED80" i="40"/>
  <c r="ED91" i="40"/>
  <c r="ED104" i="40"/>
  <c r="EG62" i="40"/>
  <c r="EE101" i="40"/>
  <c r="EE47" i="40"/>
  <c r="EE113" i="40"/>
  <c r="ED101" i="40"/>
  <c r="EE69" i="40"/>
  <c r="EE81" i="40"/>
  <c r="ED47" i="40"/>
  <c r="EE129" i="40"/>
  <c r="EG105" i="40"/>
  <c r="EE34" i="40"/>
  <c r="EE137" i="40"/>
  <c r="EE114" i="40"/>
  <c r="EG33" i="40"/>
  <c r="EE98" i="40"/>
  <c r="EG112" i="40"/>
  <c r="EE106" i="40"/>
  <c r="ED89" i="40"/>
  <c r="EE97" i="40"/>
  <c r="ED70" i="40"/>
  <c r="EE86" i="40"/>
  <c r="EE27" i="40"/>
  <c r="EE125" i="40"/>
  <c r="ED88" i="40"/>
  <c r="ED83" i="40"/>
  <c r="EF115" i="40"/>
  <c r="ED29" i="40"/>
  <c r="ED58" i="40"/>
  <c r="EE67" i="40"/>
  <c r="EE33" i="40"/>
  <c r="EE143" i="40"/>
  <c r="EE80" i="40"/>
  <c r="EE40" i="40"/>
  <c r="EE95" i="40"/>
  <c r="EE83" i="40"/>
  <c r="EE126" i="40"/>
  <c r="EE111" i="40"/>
  <c r="EE138" i="40"/>
  <c r="EE44" i="40"/>
  <c r="EE51" i="40"/>
  <c r="EE119" i="40"/>
  <c r="EE76" i="40"/>
  <c r="EG55" i="40"/>
  <c r="EE127" i="40"/>
  <c r="EE74" i="40"/>
  <c r="EE53" i="40"/>
  <c r="EE63" i="40"/>
  <c r="EE57" i="40"/>
  <c r="ED143" i="40"/>
  <c r="EE43" i="40"/>
  <c r="ED108" i="40"/>
  <c r="EE99" i="40"/>
  <c r="EE77" i="40"/>
  <c r="EE107" i="40"/>
  <c r="EE84" i="40"/>
  <c r="EE37" i="40"/>
  <c r="EG111" i="40"/>
  <c r="EE142" i="40"/>
  <c r="ED136" i="40"/>
  <c r="ED142" i="40"/>
  <c r="EF102" i="40"/>
  <c r="EE141" i="40"/>
  <c r="EE96" i="40"/>
  <c r="EF43" i="40"/>
  <c r="ED43" i="40"/>
  <c r="ED73" i="40"/>
  <c r="ED93" i="40"/>
  <c r="EE26" i="40"/>
  <c r="EF33" i="40"/>
  <c r="ED138" i="40"/>
  <c r="ED63" i="40"/>
  <c r="EF62" i="40"/>
  <c r="EF77" i="40"/>
  <c r="ED82" i="40"/>
  <c r="EF54" i="40"/>
  <c r="EE71" i="40"/>
  <c r="EG44" i="40"/>
  <c r="EE133" i="40"/>
  <c r="EE135" i="40"/>
  <c r="ED65" i="40"/>
  <c r="EF57" i="40"/>
  <c r="ED135" i="40"/>
  <c r="EF69" i="40"/>
  <c r="ED34" i="40"/>
  <c r="EE41" i="40"/>
  <c r="EE72" i="40"/>
  <c r="EF56" i="40"/>
  <c r="EF67" i="40"/>
  <c r="ED94" i="40"/>
  <c r="EF58" i="40"/>
  <c r="EF29" i="40"/>
  <c r="ED131" i="40"/>
  <c r="EE58" i="40"/>
  <c r="EE61" i="40"/>
  <c r="EE35" i="40"/>
  <c r="EE121" i="40"/>
  <c r="EE124" i="40"/>
  <c r="EE128" i="40"/>
  <c r="EE93" i="40"/>
  <c r="EE30" i="40"/>
  <c r="EE136" i="40"/>
  <c r="EE79" i="40"/>
  <c r="EG107" i="40"/>
  <c r="ED115" i="40"/>
  <c r="EE110" i="40"/>
  <c r="EG82" i="40"/>
  <c r="EE46" i="40"/>
  <c r="ED53" i="40"/>
  <c r="EE123" i="40"/>
  <c r="EE108" i="40"/>
  <c r="ED57" i="40"/>
  <c r="EE87" i="40"/>
  <c r="EE62" i="40"/>
  <c r="EE59" i="40"/>
  <c r="EG95" i="40"/>
  <c r="ED105" i="40"/>
  <c r="EE85" i="40"/>
  <c r="EE78" i="40"/>
  <c r="ED61" i="40"/>
  <c r="EF129" i="40"/>
  <c r="EF124" i="40"/>
  <c r="EF51" i="40"/>
  <c r="EG71" i="40"/>
  <c r="EF84" i="40"/>
  <c r="EE103" i="40"/>
  <c r="EG34" i="40"/>
  <c r="EF88" i="40"/>
  <c r="EF134" i="40"/>
  <c r="ED126" i="40"/>
  <c r="EF118" i="40"/>
  <c r="EE144" i="40"/>
  <c r="EF27" i="40"/>
  <c r="EF26" i="40"/>
  <c r="EE52" i="40"/>
  <c r="EF72" i="40"/>
  <c r="ED39" i="40"/>
  <c r="ED48" i="40"/>
  <c r="EE29" i="40"/>
  <c r="EF123" i="40"/>
  <c r="EE55" i="40"/>
  <c r="EF139" i="40"/>
  <c r="EF126" i="40"/>
  <c r="EF92" i="40"/>
  <c r="EG77" i="40"/>
  <c r="EG76" i="40"/>
  <c r="EG73" i="40"/>
  <c r="EG45" i="40"/>
  <c r="EG142" i="40"/>
  <c r="EG106" i="40"/>
  <c r="EG31" i="40"/>
  <c r="EG54" i="40"/>
  <c r="EG69" i="40"/>
  <c r="EG63" i="40"/>
  <c r="EG129" i="40"/>
  <c r="EG131" i="40"/>
  <c r="EG85" i="40"/>
  <c r="EG46" i="40"/>
  <c r="EG70" i="40"/>
  <c r="EG72" i="40"/>
  <c r="EG40" i="40"/>
  <c r="EG101" i="40"/>
  <c r="EG138" i="40"/>
  <c r="EG61" i="40"/>
  <c r="EG136" i="40"/>
  <c r="EG117" i="40"/>
  <c r="EG109" i="40"/>
  <c r="EG59" i="40"/>
  <c r="EG94" i="40"/>
  <c r="EG83" i="40"/>
  <c r="EG57" i="40"/>
  <c r="EG87" i="40"/>
  <c r="EG125" i="40"/>
  <c r="EG134" i="40"/>
  <c r="EG139" i="40"/>
  <c r="EG93" i="40"/>
  <c r="ED44" i="40"/>
  <c r="ED118" i="40"/>
  <c r="ED71" i="40"/>
  <c r="ED26" i="40"/>
  <c r="EG96" i="40"/>
  <c r="ED124" i="40"/>
  <c r="ED96" i="40"/>
  <c r="EG100" i="40"/>
  <c r="EG113" i="40"/>
  <c r="EG145" i="40"/>
  <c r="ED107" i="40"/>
  <c r="ED40" i="40"/>
  <c r="EG41" i="40"/>
  <c r="ED97" i="40"/>
  <c r="EG124" i="40"/>
  <c r="ED49" i="40"/>
  <c r="ED35" i="40"/>
  <c r="EE68" i="40"/>
  <c r="EG128" i="40"/>
  <c r="EG37" i="40"/>
  <c r="EG43" i="40"/>
  <c r="EE56" i="40"/>
  <c r="EE116" i="40"/>
  <c r="EE131" i="40"/>
  <c r="EG141" i="40"/>
  <c r="EE75" i="40"/>
  <c r="ED79" i="40"/>
  <c r="ED76" i="40"/>
  <c r="ED119" i="40"/>
  <c r="EG39" i="40"/>
  <c r="ED41" i="40"/>
  <c r="EG66" i="40"/>
  <c r="EG58" i="40"/>
  <c r="ED42" i="40"/>
  <c r="EE105" i="40"/>
  <c r="EG127" i="40"/>
  <c r="EE42" i="40"/>
  <c r="EF30" i="40"/>
  <c r="EE112" i="40"/>
  <c r="ED133" i="40"/>
  <c r="EF89" i="40"/>
  <c r="EG30" i="40"/>
  <c r="ED87" i="40"/>
  <c r="EG137" i="40"/>
  <c r="ED111" i="40"/>
  <c r="EG29" i="40"/>
  <c r="EE60" i="40"/>
  <c r="EF143" i="40"/>
  <c r="ED134" i="40"/>
  <c r="EF99" i="40"/>
  <c r="EG38" i="40"/>
  <c r="EG103" i="40"/>
  <c r="EG35" i="40"/>
  <c r="EE54" i="40"/>
  <c r="ED106" i="40"/>
  <c r="EG67" i="40"/>
  <c r="EE145" i="40"/>
  <c r="EF105" i="40"/>
  <c r="EE92" i="40"/>
  <c r="EE70" i="40"/>
  <c r="ED117" i="40"/>
  <c r="EF107" i="40"/>
  <c r="EE89" i="40"/>
  <c r="ED45" i="40"/>
  <c r="EF87" i="40"/>
  <c r="EE132" i="40"/>
  <c r="EG48" i="40"/>
  <c r="EE109" i="40"/>
  <c r="EG42" i="40"/>
  <c r="EF104" i="40"/>
  <c r="EF142" i="40"/>
  <c r="EG27" i="40"/>
  <c r="EG56" i="40"/>
  <c r="EG122" i="40"/>
  <c r="EG51" i="40"/>
  <c r="EG130" i="40"/>
  <c r="EG81" i="40"/>
  <c r="EG53" i="40"/>
  <c r="EG132" i="40"/>
  <c r="EG28" i="40"/>
  <c r="EG110" i="40"/>
  <c r="EG97" i="40"/>
  <c r="EG126" i="40"/>
  <c r="EG74" i="40"/>
  <c r="EG143" i="40"/>
  <c r="EG90" i="40"/>
  <c r="EG108" i="40"/>
  <c r="EG144" i="40"/>
  <c r="EG104" i="40"/>
  <c r="EG98" i="40"/>
  <c r="EG60" i="40"/>
  <c r="EG52" i="40"/>
  <c r="EG92" i="40"/>
  <c r="EG80" i="40"/>
  <c r="EG140" i="40"/>
  <c r="ED32" i="40"/>
  <c r="EG119" i="40"/>
  <c r="ED68" i="40"/>
  <c r="EG91" i="40"/>
  <c r="EG102" i="40"/>
  <c r="ED74" i="40"/>
  <c r="EG133" i="40"/>
  <c r="EG121" i="40"/>
  <c r="ED139" i="40"/>
  <c r="ED95" i="40"/>
  <c r="EG79" i="40"/>
  <c r="ED99" i="40"/>
  <c r="EG68" i="40"/>
  <c r="ED121" i="40"/>
  <c r="ED144" i="40"/>
  <c r="EG135" i="40"/>
  <c r="ED64" i="40"/>
  <c r="EG75" i="40"/>
  <c r="EG115" i="40"/>
  <c r="EG89" i="40"/>
  <c r="EG88" i="40"/>
  <c r="ED54" i="40"/>
  <c r="ED100" i="40"/>
  <c r="EG50" i="40"/>
  <c r="EG84" i="40"/>
  <c r="ED114" i="40"/>
  <c r="EE102" i="40"/>
  <c r="EE134" i="40"/>
  <c r="ED66" i="40"/>
  <c r="EG120" i="40"/>
  <c r="ED55" i="40"/>
  <c r="EE139" i="40"/>
  <c r="EE122" i="40"/>
  <c r="ED98" i="40"/>
  <c r="EG64" i="40"/>
  <c r="EE94" i="40"/>
  <c r="ED36" i="40"/>
  <c r="ED110" i="40"/>
  <c r="EE91" i="40"/>
  <c r="ED27" i="40"/>
  <c r="EE36" i="40"/>
  <c r="EG65" i="40"/>
  <c r="ED130" i="40"/>
  <c r="ED67" i="40"/>
  <c r="ED92" i="40"/>
  <c r="ED122" i="40"/>
  <c r="EG26" i="40"/>
  <c r="EG86" i="40"/>
  <c r="EF70" i="40"/>
  <c r="ED62" i="40"/>
  <c r="ED120" i="40"/>
  <c r="EG36" i="40"/>
  <c r="EG114" i="40"/>
  <c r="EG99" i="40"/>
  <c r="EF39" i="40"/>
  <c r="EF73" i="40"/>
  <c r="EG116" i="40"/>
  <c r="EE88" i="40"/>
  <c r="EF48" i="40"/>
  <c r="EE104" i="40"/>
  <c r="EE118" i="40"/>
  <c r="EE90" i="40"/>
  <c r="EF125" i="40"/>
  <c r="EE115" i="40"/>
  <c r="EE28" i="40"/>
  <c r="EF91" i="40"/>
  <c r="EF68" i="40"/>
  <c r="EF121" i="40"/>
  <c r="ED50" i="40"/>
  <c r="EE140" i="40"/>
  <c r="ED37" i="40"/>
  <c r="ED113" i="40"/>
  <c r="EE148" i="40" l="1"/>
  <c r="EF148" i="40"/>
  <c r="EF147" i="40"/>
  <c r="ED147" i="40"/>
  <c r="ED148" i="40"/>
  <c r="EE147" i="40"/>
  <c r="EG147" i="40"/>
  <c r="EG148" i="40"/>
  <c r="AC20" i="90" l="1" a="1"/>
  <c r="AC26" i="90" a="1"/>
  <c r="AC12" i="90" a="1"/>
  <c r="AF15" i="90" l="1"/>
  <c r="AF12" i="90"/>
  <c r="AE14" i="90"/>
  <c r="AT16" i="90" s="1"/>
  <c r="AC16" i="90"/>
  <c r="AF13" i="90"/>
  <c r="AE16" i="90"/>
  <c r="AT18" i="90" s="1"/>
  <c r="AD16" i="90"/>
  <c r="AO18" i="90" s="1"/>
  <c r="AF14" i="90"/>
  <c r="AC15" i="90"/>
  <c r="AD15" i="90"/>
  <c r="AO17" i="90" s="1"/>
  <c r="AD14" i="90"/>
  <c r="AO16" i="90" s="1"/>
  <c r="AC14" i="90"/>
  <c r="AC12" i="90"/>
  <c r="AD13" i="90"/>
  <c r="AO15" i="90" s="1"/>
  <c r="AF17" i="90"/>
  <c r="AE17" i="90"/>
  <c r="AT19" i="90" s="1"/>
  <c r="AE15" i="90"/>
  <c r="AT17" i="90" s="1"/>
  <c r="AE12" i="90"/>
  <c r="AT14" i="90" s="1"/>
  <c r="AC13" i="90"/>
  <c r="AD12" i="90"/>
  <c r="AE13" i="90"/>
  <c r="AT15" i="90" s="1"/>
  <c r="AC17" i="90"/>
  <c r="AF16" i="90"/>
  <c r="AD17" i="90"/>
  <c r="AO19" i="90" s="1"/>
  <c r="AE29" i="90"/>
  <c r="AD26" i="90"/>
  <c r="AG30" i="90"/>
  <c r="AG29" i="90"/>
  <c r="AH31" i="90"/>
  <c r="AC29" i="90"/>
  <c r="AE26" i="90"/>
  <c r="AF26" i="90"/>
  <c r="AF30" i="90"/>
  <c r="AH29" i="90"/>
  <c r="AD28" i="90"/>
  <c r="AD30" i="90"/>
  <c r="AC28" i="90"/>
  <c r="AC31" i="90"/>
  <c r="AH26" i="90"/>
  <c r="AD31" i="90"/>
  <c r="AG27" i="90"/>
  <c r="AE28" i="90"/>
  <c r="AF29" i="90"/>
  <c r="AF31" i="90"/>
  <c r="AG31" i="90"/>
  <c r="AH30" i="90"/>
  <c r="AF27" i="90"/>
  <c r="AH27" i="90"/>
  <c r="AH28" i="90"/>
  <c r="AC26" i="90"/>
  <c r="AE27" i="90"/>
  <c r="AF28" i="90"/>
  <c r="AD29" i="90"/>
  <c r="AD27" i="90"/>
  <c r="AE30" i="90"/>
  <c r="AC30" i="90"/>
  <c r="AG26" i="90"/>
  <c r="AG28" i="90"/>
  <c r="AC27" i="90"/>
  <c r="AE31" i="90"/>
  <c r="AH22" i="90"/>
  <c r="AG23" i="90"/>
  <c r="AE23" i="90"/>
  <c r="AT28" i="90" s="1"/>
  <c r="AH20" i="90"/>
  <c r="AE22" i="90"/>
  <c r="AT27" i="90" s="1"/>
  <c r="AF21" i="90"/>
  <c r="AG22" i="90"/>
  <c r="AC21" i="90"/>
  <c r="AF22" i="90"/>
  <c r="AE21" i="90"/>
  <c r="AT26" i="90" s="1"/>
  <c r="AC20" i="90"/>
  <c r="AH23" i="90"/>
  <c r="AD21" i="90"/>
  <c r="AO26" i="90" s="1"/>
  <c r="AF20" i="90"/>
  <c r="AD23" i="90"/>
  <c r="AO28" i="90" s="1"/>
  <c r="AC22" i="90"/>
  <c r="AE20" i="90"/>
  <c r="AT25" i="90" s="1"/>
  <c r="AG21" i="90"/>
  <c r="AG20" i="90"/>
  <c r="AF23" i="90"/>
  <c r="AC23" i="90"/>
  <c r="AD20" i="90"/>
  <c r="AO25" i="90" s="1"/>
  <c r="AD22" i="90"/>
  <c r="AO27" i="90" s="1"/>
  <c r="AH21" i="90"/>
  <c r="AR28" i="90" l="1"/>
  <c r="AS28" i="90" s="1"/>
  <c r="AP19" i="90"/>
  <c r="BA19" i="90"/>
  <c r="AQ58" i="90" a="1"/>
  <c r="AO14" i="90"/>
  <c r="AW19" i="90"/>
  <c r="AX19" i="90" s="1"/>
  <c r="BB19" i="90"/>
  <c r="AU19" i="90"/>
  <c r="AV19" i="90" s="1"/>
  <c r="AP27" i="90"/>
  <c r="BA27" i="90"/>
  <c r="BA28" i="90"/>
  <c r="AP28" i="90"/>
  <c r="AR42" i="90" a="1"/>
  <c r="BB28" i="90"/>
  <c r="AW28" i="90"/>
  <c r="AX28" i="90" s="1"/>
  <c r="AU28" i="90"/>
  <c r="AV28" i="90" s="1"/>
  <c r="BA16" i="90"/>
  <c r="AP16" i="90"/>
  <c r="BA18" i="90"/>
  <c r="AP18" i="90"/>
  <c r="AR18" i="90"/>
  <c r="AS18" i="90" s="1"/>
  <c r="BB16" i="90"/>
  <c r="AU16" i="90"/>
  <c r="AV16" i="90" s="1"/>
  <c r="AW16" i="90"/>
  <c r="AX16" i="90" s="1"/>
  <c r="AP25" i="90"/>
  <c r="BA25" i="90"/>
  <c r="AU26" i="90"/>
  <c r="AV26" i="90" s="1"/>
  <c r="BB26" i="90"/>
  <c r="AW26" i="90"/>
  <c r="AX26" i="90" s="1"/>
  <c r="AU14" i="90"/>
  <c r="AV14" i="90" s="1"/>
  <c r="BB14" i="90"/>
  <c r="AW14" i="90"/>
  <c r="AX14" i="90" s="1"/>
  <c r="AP15" i="90"/>
  <c r="BA15" i="90"/>
  <c r="AP17" i="90"/>
  <c r="AR17" i="90"/>
  <c r="AS17" i="90" s="1"/>
  <c r="BA17" i="90"/>
  <c r="AU18" i="90"/>
  <c r="AV18" i="90" s="1"/>
  <c r="AW18" i="90"/>
  <c r="AX18" i="90" s="1"/>
  <c r="BB18" i="90"/>
  <c r="AU25" i="90"/>
  <c r="AV25" i="90" s="1"/>
  <c r="BB25" i="90"/>
  <c r="AW25" i="90"/>
  <c r="AX25" i="90" s="1"/>
  <c r="AP26" i="90"/>
  <c r="BA26" i="90"/>
  <c r="AW27" i="90"/>
  <c r="AX27" i="90" s="1"/>
  <c r="AU27" i="90"/>
  <c r="AV27" i="90" s="1"/>
  <c r="BB27" i="90"/>
  <c r="BB15" i="90"/>
  <c r="AU15" i="90"/>
  <c r="AV15" i="90" s="1"/>
  <c r="AW15" i="90"/>
  <c r="AX15" i="90" s="1"/>
  <c r="AW17" i="90"/>
  <c r="AX17" i="90" s="1"/>
  <c r="BB17" i="90"/>
  <c r="AU17" i="90"/>
  <c r="AV17" i="90" s="1"/>
  <c r="AQ26" i="90" l="1"/>
  <c r="AK26" i="90"/>
  <c r="BB37" i="90"/>
  <c r="BB50" i="90"/>
  <c r="AQ15" i="90"/>
  <c r="AK15" i="90"/>
  <c r="BA39" i="90"/>
  <c r="AV62" i="90"/>
  <c r="BB48" i="90"/>
  <c r="BB35" i="90"/>
  <c r="AK16" i="90"/>
  <c r="AQ16" i="90"/>
  <c r="BA42" i="90"/>
  <c r="AV65" i="90"/>
  <c r="AQ27" i="90"/>
  <c r="AK27" i="90"/>
  <c r="AR14" i="90"/>
  <c r="AS14" i="90" s="1"/>
  <c r="AP14" i="90"/>
  <c r="BA14" i="90"/>
  <c r="AK19" i="90"/>
  <c r="AQ19" i="90"/>
  <c r="AK17" i="90"/>
  <c r="AQ17" i="90"/>
  <c r="AW63" i="90"/>
  <c r="BB40" i="90"/>
  <c r="AK25" i="90"/>
  <c r="AQ25" i="90"/>
  <c r="BA48" i="90"/>
  <c r="BA35" i="90"/>
  <c r="AW65" i="90"/>
  <c r="BB42" i="90"/>
  <c r="AS58" i="90"/>
  <c r="AQ58" i="90"/>
  <c r="AR58" i="90"/>
  <c r="AD39" i="90"/>
  <c r="AE36" i="90" s="1"/>
  <c r="AF36" i="90" s="1"/>
  <c r="BB36" i="90"/>
  <c r="BB49" i="90"/>
  <c r="BB34" i="90"/>
  <c r="BB47" i="90"/>
  <c r="AR26" i="90"/>
  <c r="AS26" i="90" s="1"/>
  <c r="BB39" i="90"/>
  <c r="AW62" i="90"/>
  <c r="AR15" i="90"/>
  <c r="AS15" i="90" s="1"/>
  <c r="BB33" i="90"/>
  <c r="BB46" i="90"/>
  <c r="AQ18" i="90"/>
  <c r="AK18" i="90"/>
  <c r="AR16" i="90"/>
  <c r="AS16" i="90" s="1"/>
  <c r="AS43" i="90"/>
  <c r="AU42" i="90"/>
  <c r="AS44" i="90"/>
  <c r="AR45" i="90"/>
  <c r="AT45" i="90"/>
  <c r="AU43" i="90"/>
  <c r="AR43" i="90"/>
  <c r="AR42" i="90"/>
  <c r="AT44" i="90"/>
  <c r="AT42" i="90"/>
  <c r="AT43" i="90"/>
  <c r="AS42" i="90"/>
  <c r="AR44" i="90"/>
  <c r="AU45" i="90"/>
  <c r="AS45" i="90"/>
  <c r="AU44" i="90"/>
  <c r="AR27" i="90"/>
  <c r="AS27" i="90" s="1"/>
  <c r="BB51" i="90"/>
  <c r="BB38" i="90"/>
  <c r="BA51" i="90"/>
  <c r="BA38" i="90"/>
  <c r="BB41" i="90"/>
  <c r="AW64" i="90"/>
  <c r="AV63" i="90"/>
  <c r="BA40" i="90"/>
  <c r="BA49" i="90"/>
  <c r="BA36" i="90"/>
  <c r="BA47" i="90"/>
  <c r="BA34" i="90"/>
  <c r="AR25" i="90"/>
  <c r="AS25" i="90" s="1"/>
  <c r="BA50" i="90"/>
  <c r="BA37" i="90"/>
  <c r="AQ28" i="90"/>
  <c r="AK28" i="90"/>
  <c r="AV64" i="90"/>
  <c r="BA41" i="90"/>
  <c r="AR19" i="90"/>
  <c r="AS19" i="90" s="1"/>
  <c r="AE37" i="90"/>
  <c r="AE38" i="90" l="1"/>
  <c r="AF37" i="90"/>
  <c r="AF38" i="90" s="1"/>
  <c r="BA55" i="90"/>
  <c r="AO37" i="90"/>
  <c r="AP37" i="90" s="1"/>
  <c r="AT35" i="90"/>
  <c r="AU35" i="90" s="1"/>
  <c r="AV35" i="90" s="1"/>
  <c r="BB53" i="90"/>
  <c r="BA54" i="90"/>
  <c r="AO36" i="90"/>
  <c r="AP36" i="90" s="1"/>
  <c r="AT34" i="90"/>
  <c r="AU34" i="90" s="1"/>
  <c r="AV34" i="90" s="1"/>
  <c r="BB52" i="90"/>
  <c r="BA46" i="90"/>
  <c r="BA33" i="90"/>
  <c r="BB54" i="90"/>
  <c r="AT36" i="90"/>
  <c r="AU36" i="90" s="1"/>
  <c r="AV36" i="90" s="1"/>
  <c r="BB55" i="90"/>
  <c r="AT37" i="90"/>
  <c r="AU37" i="90" s="1"/>
  <c r="AV37" i="90" s="1"/>
  <c r="AO35" i="90"/>
  <c r="AP35" i="90" s="1"/>
  <c r="BA53" i="90"/>
  <c r="AW66" i="90"/>
  <c r="AP70" i="90"/>
  <c r="AQ70" i="90" s="1"/>
  <c r="AR70" i="90" s="1"/>
  <c r="AK14" i="90"/>
  <c r="AQ14" i="90"/>
  <c r="AO34" i="90"/>
  <c r="AP34" i="90" s="1"/>
  <c r="BA52" i="90"/>
  <c r="AV66" i="90"/>
  <c r="AM70" i="90"/>
  <c r="AN70" i="90" s="1"/>
  <c r="AK35" i="90" l="1"/>
  <c r="AQ35" i="90"/>
  <c r="AQ34" i="90"/>
  <c r="AK34" i="90"/>
  <c r="AK36" i="90"/>
  <c r="AQ36" i="90"/>
  <c r="AK37" i="90"/>
  <c r="AQ37" i="90"/>
  <c r="AK70" i="90"/>
  <c r="AO70" i="90"/>
  <c r="M234" i="54" l="1" a="1"/>
  <c r="M237" i="54"/>
  <c r="M241" i="54"/>
  <c r="M234" i="54"/>
  <c r="M238" i="54"/>
  <c r="M242" i="54"/>
  <c r="M235" i="54"/>
  <c r="M239" i="54"/>
  <c r="M236" i="54"/>
  <c r="M240" i="54"/>
  <c r="N234" i="54"/>
  <c r="N235" i="54"/>
  <c r="N236" i="54"/>
  <c r="N237" i="54"/>
  <c r="N238" i="54"/>
  <c r="N239" i="54"/>
  <c r="N240" i="54"/>
  <c r="N241" i="54"/>
  <c r="N242" i="54"/>
  <c r="O234" i="54"/>
  <c r="O235" i="54"/>
  <c r="O236" i="54"/>
  <c r="O237" i="54"/>
  <c r="O238" i="54"/>
  <c r="O239" i="54"/>
  <c r="O240" i="54"/>
  <c r="O241" i="54"/>
  <c r="O242" i="54"/>
  <c r="P234" i="54"/>
  <c r="P235" i="54"/>
  <c r="P236" i="54"/>
  <c r="P237" i="54"/>
  <c r="P238" i="54"/>
  <c r="P239" i="54"/>
  <c r="P240" i="54"/>
  <c r="P241" i="54"/>
  <c r="P242" i="54"/>
  <c r="DF5" i="40" a="1"/>
  <c r="DG10" i="40"/>
  <c r="DG6" i="40"/>
  <c r="DI11" i="40"/>
  <c r="DI7" i="40"/>
  <c r="DF13" i="40"/>
  <c r="DF5" i="40"/>
  <c r="DF9" i="40"/>
  <c r="DG5" i="40"/>
  <c r="DI6" i="40"/>
  <c r="DF8" i="40"/>
  <c r="DG9" i="40"/>
  <c r="DI10" i="40"/>
  <c r="DF12" i="40"/>
  <c r="DG13" i="40"/>
  <c r="DI5" i="40"/>
  <c r="DF7" i="40"/>
  <c r="DG8" i="40"/>
  <c r="DI9" i="40"/>
  <c r="DF11" i="40"/>
  <c r="DG12" i="40"/>
  <c r="DI13" i="40"/>
  <c r="DF6" i="40"/>
  <c r="DG7" i="40"/>
  <c r="DI8" i="40"/>
  <c r="DF10" i="40"/>
  <c r="DG11" i="40"/>
  <c r="DI12" i="40"/>
  <c r="DH5" i="40"/>
  <c r="DH6" i="40"/>
  <c r="DH7" i="40"/>
  <c r="DH8" i="40"/>
  <c r="DH9" i="40"/>
  <c r="DH10" i="40"/>
  <c r="DH11" i="40"/>
  <c r="DH12" i="40"/>
  <c r="DH13" i="40"/>
  <c r="M185" i="51" a="1"/>
  <c r="P188" i="51"/>
  <c r="P192" i="51"/>
  <c r="P185" i="51"/>
  <c r="P189" i="51"/>
  <c r="P193" i="51"/>
  <c r="P186" i="51"/>
  <c r="P190" i="51"/>
  <c r="P187" i="51"/>
  <c r="P191" i="51"/>
  <c r="M185" i="51"/>
  <c r="M186" i="51"/>
  <c r="M187" i="51"/>
  <c r="M188" i="51"/>
  <c r="M189" i="51"/>
  <c r="M190" i="51"/>
  <c r="M191" i="51"/>
  <c r="M192" i="51"/>
  <c r="M193" i="51"/>
  <c r="N185" i="51"/>
  <c r="N186" i="51"/>
  <c r="N187" i="51"/>
  <c r="N188" i="51"/>
  <c r="N189" i="51"/>
  <c r="N190" i="51"/>
  <c r="N191" i="51"/>
  <c r="N192" i="51"/>
  <c r="N193" i="51"/>
  <c r="O185" i="51"/>
  <c r="O186" i="51"/>
  <c r="O187" i="51"/>
  <c r="O188" i="51"/>
  <c r="O189" i="51"/>
  <c r="O190" i="51"/>
  <c r="O191" i="51"/>
  <c r="O192" i="51"/>
  <c r="O193" i="51"/>
  <c r="I14" i="48" a="1"/>
  <c r="J14" i="48"/>
  <c r="K15" i="48"/>
  <c r="K14" i="48"/>
  <c r="I16" i="48"/>
  <c r="I15" i="48"/>
  <c r="J16" i="48"/>
  <c r="I14" i="48"/>
  <c r="J15" i="48"/>
  <c r="K16" i="48"/>
  <c r="DF17" i="40" a="1"/>
  <c r="DH19" i="40" s="1"/>
  <c r="DH18" i="40" l="1"/>
  <c r="DH20" i="40"/>
  <c r="DI20" i="40"/>
  <c r="DI18" i="40"/>
  <c r="DH17" i="40"/>
  <c r="DF17" i="40"/>
  <c r="DG19" i="40"/>
  <c r="DG17" i="40"/>
  <c r="DI19" i="40"/>
  <c r="DI17" i="40"/>
  <c r="DG18" i="40"/>
  <c r="DG20" i="40"/>
  <c r="DF20" i="40"/>
  <c r="DF19" i="40"/>
  <c r="DF18" i="40"/>
</calcChain>
</file>

<file path=xl/sharedStrings.xml><?xml version="1.0" encoding="utf-8"?>
<sst xmlns="http://schemas.openxmlformats.org/spreadsheetml/2006/main" count="5818" uniqueCount="921">
  <si>
    <t>Public Debt</t>
  </si>
  <si>
    <t>Deficit</t>
  </si>
  <si>
    <t>Inflation</t>
  </si>
  <si>
    <t>Unemployment</t>
  </si>
  <si>
    <t> Austria</t>
  </si>
  <si>
    <t> Belgium</t>
  </si>
  <si>
    <t> Bulgaria</t>
  </si>
  <si>
    <t> Cyprus</t>
  </si>
  <si>
    <t> Czech Republic</t>
  </si>
  <si>
    <t> Denmark</t>
  </si>
  <si>
    <t> Estonia</t>
  </si>
  <si>
    <t> Finland</t>
  </si>
  <si>
    <t> France</t>
  </si>
  <si>
    <t> Germany</t>
  </si>
  <si>
    <t> Greece</t>
  </si>
  <si>
    <t> Hungary</t>
  </si>
  <si>
    <t> Ireland</t>
  </si>
  <si>
    <t> Italy</t>
  </si>
  <si>
    <t> Latvia</t>
  </si>
  <si>
    <t> Lithuania</t>
  </si>
  <si>
    <t> Luxembourg</t>
  </si>
  <si>
    <t> Malta</t>
  </si>
  <si>
    <t> Netherlands</t>
  </si>
  <si>
    <t> Poland</t>
  </si>
  <si>
    <t> Portugal</t>
  </si>
  <si>
    <t> Romania</t>
  </si>
  <si>
    <t> Slovakia</t>
  </si>
  <si>
    <t> Slovenia</t>
  </si>
  <si>
    <t> Spain</t>
  </si>
  <si>
    <t> Sweden</t>
  </si>
  <si>
    <t> United Kingdom</t>
  </si>
  <si>
    <t>GDP/capita</t>
  </si>
  <si>
    <t>Country</t>
  </si>
  <si>
    <t>European Union Statistics</t>
  </si>
  <si>
    <t>Mean</t>
  </si>
  <si>
    <t>Var</t>
  </si>
  <si>
    <t>Stdev</t>
  </si>
  <si>
    <t>Sample Covariance Matrix</t>
  </si>
  <si>
    <t>Population Covariance Matrix</t>
  </si>
  <si>
    <t>Correlation Matrix</t>
  </si>
  <si>
    <t>Hotelling T-square: One Sample</t>
  </si>
  <si>
    <t>Subject</t>
  </si>
  <si>
    <t>Style</t>
  </si>
  <si>
    <t>Comfort</t>
  </si>
  <si>
    <t>Durability</t>
  </si>
  <si>
    <t>Stability</t>
  </si>
  <si>
    <t>Cushion</t>
  </si>
  <si>
    <t>Goal</t>
  </si>
  <si>
    <t>mean</t>
  </si>
  <si>
    <t>stdev</t>
  </si>
  <si>
    <t>Sample Covariance Matrix (S)</t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</si>
  <si>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</si>
  <si>
    <t>n</t>
  </si>
  <si>
    <t>k</t>
  </si>
  <si>
    <t>F</t>
  </si>
  <si>
    <t>df1</t>
  </si>
  <si>
    <t>df2</t>
  </si>
  <si>
    <t>α</t>
  </si>
  <si>
    <t>F-crit</t>
  </si>
  <si>
    <t>P-value</t>
  </si>
  <si>
    <t>sig</t>
  </si>
  <si>
    <t>s</t>
  </si>
  <si>
    <t>df</t>
  </si>
  <si>
    <t>t-crit</t>
  </si>
  <si>
    <t>t</t>
  </si>
  <si>
    <t>p-value</t>
  </si>
  <si>
    <t>lower</t>
  </si>
  <si>
    <t>upper</t>
  </si>
  <si>
    <t>Individual t-tests</t>
  </si>
  <si>
    <t>Simultaneous confidence intervals</t>
  </si>
  <si>
    <t>se</t>
  </si>
  <si>
    <t>goal</t>
  </si>
  <si>
    <t>ok</t>
  </si>
  <si>
    <t>=COUNT(B4:B28)</t>
  </si>
  <si>
    <t>=COUNT(B4:F4)</t>
  </si>
  <si>
    <t>=I18*MMULT(MMULT(TRANSPOSE(J4:J8-I4:I8),MINVERSE(H12:L16)),J4:J8-I4:I8)</t>
  </si>
  <si>
    <t>=I20*(I18-I19)/(I19*(I18-1))</t>
  </si>
  <si>
    <t>=I19</t>
  </si>
  <si>
    <t>=I18-I19</t>
  </si>
  <si>
    <t>=FINV(I24,I22,I23)</t>
  </si>
  <si>
    <t>=FDIST(I21,I22,I23)</t>
  </si>
  <si>
    <t>=IF(I26&lt;= I24,"yes","no")</t>
  </si>
  <si>
    <t>Bonferroni t-tests</t>
  </si>
  <si>
    <t>Comparison with goals (simultaneous confidence intervals)</t>
  </si>
  <si>
    <t>Comparison with goals (Bonferroni confidence intervals)</t>
  </si>
  <si>
    <t>Model 1</t>
  </si>
  <si>
    <t>Model 2</t>
  </si>
  <si>
    <t>Difference</t>
  </si>
  <si>
    <t>Hotelling T-square: Paired Sample</t>
  </si>
  <si>
    <t>Hotelling T-square: Independent Samples</t>
  </si>
  <si>
    <t>Drug</t>
  </si>
  <si>
    <t>Fever</t>
  </si>
  <si>
    <t>Pressure</t>
  </si>
  <si>
    <t>Aches</t>
  </si>
  <si>
    <t>Placebo</t>
  </si>
  <si>
    <t>=T2TEST(B4:F28,I4:I8,0)</t>
  </si>
  <si>
    <t>Diff</t>
  </si>
  <si>
    <t>Covariance - Drug</t>
  </si>
  <si>
    <t>Covariance - Placebo</t>
  </si>
  <si>
    <t>Covariance - Pooled</t>
  </si>
  <si>
    <t>Count</t>
  </si>
  <si>
    <t>Inverse of Pooled Covariance</t>
  </si>
  <si>
    <t>mean diff</t>
  </si>
  <si>
    <t>n1</t>
  </si>
  <si>
    <t>n2</t>
  </si>
  <si>
    <t>var1</t>
  </si>
  <si>
    <t>var2</t>
  </si>
  <si>
    <t>var</t>
  </si>
  <si>
    <t>Box's Test</t>
  </si>
  <si>
    <t>det</t>
  </si>
  <si>
    <t>ln det</t>
  </si>
  <si>
    <t>p</t>
  </si>
  <si>
    <t>Pooled</t>
  </si>
  <si>
    <t>M</t>
  </si>
  <si>
    <t>c</t>
  </si>
  <si>
    <t>χ2</t>
  </si>
  <si>
    <t>a+</t>
  </si>
  <si>
    <t>a-</t>
  </si>
  <si>
    <t>F+</t>
  </si>
  <si>
    <t>F-</t>
  </si>
  <si>
    <t>χ2-crit</t>
  </si>
  <si>
    <t>nn = n-1</t>
  </si>
  <si>
    <t>nn*ln det</t>
  </si>
  <si>
    <t>1/nn</t>
  </si>
  <si>
    <t>1/nn^2</t>
  </si>
  <si>
    <t>Means</t>
  </si>
  <si>
    <t>Supplemental functions</t>
  </si>
  <si>
    <t>Pooled Covariance Matrix</t>
  </si>
  <si>
    <t>Input</t>
  </si>
  <si>
    <t>=A5</t>
  </si>
  <si>
    <t>=A11</t>
  </si>
  <si>
    <t>F value</t>
  </si>
  <si>
    <t xml:space="preserve">Mahalanobis Distance </t>
  </si>
  <si>
    <t>T2</t>
  </si>
  <si>
    <t>D2</t>
  </si>
  <si>
    <t>=HotellingT2(B4:F28,I4:I8,0)</t>
  </si>
  <si>
    <t>=HotellingF(B4:F28,I4:I8,0)</t>
  </si>
  <si>
    <t>=Hotellingdf1(B4:F28,I4:I8,0)</t>
  </si>
  <si>
    <t>=Hotellingdf2(B4:F28,I4:I8,0)</t>
  </si>
  <si>
    <t>Min</t>
  </si>
  <si>
    <t>Q1-Min</t>
  </si>
  <si>
    <t>Med-Q1</t>
  </si>
  <si>
    <t>Q3-Med</t>
  </si>
  <si>
    <t>Max-Q3</t>
  </si>
  <si>
    <t>yield</t>
  </si>
  <si>
    <t>water</t>
  </si>
  <si>
    <t>herbicide</t>
  </si>
  <si>
    <t>MANOVA</t>
  </si>
  <si>
    <t>stat</t>
  </si>
  <si>
    <t>eta-sq</t>
  </si>
  <si>
    <t>Pillai Trace</t>
  </si>
  <si>
    <t>Wilk's Lambda</t>
  </si>
  <si>
    <t>Hotelling Trace</t>
  </si>
  <si>
    <t>Roy's Lg Root</t>
  </si>
  <si>
    <t>T</t>
  </si>
  <si>
    <t>H</t>
  </si>
  <si>
    <t>E</t>
  </si>
  <si>
    <t>Pooled covariance matrix</t>
  </si>
  <si>
    <t>loam</t>
  </si>
  <si>
    <t>sandy</t>
  </si>
  <si>
    <t>clay</t>
  </si>
  <si>
    <t>salty</t>
  </si>
  <si>
    <t>Water</t>
  </si>
  <si>
    <t>Yield</t>
  </si>
  <si>
    <t>Herbicide</t>
  </si>
  <si>
    <t>Total Mean and Group Means</t>
  </si>
  <si>
    <t>Group Means less Total Means</t>
  </si>
  <si>
    <t>count</t>
  </si>
  <si>
    <t>Total</t>
  </si>
  <si>
    <t>Calculation by Definition</t>
  </si>
  <si>
    <t>Using Covariance Matrix</t>
  </si>
  <si>
    <t>MANOVA - Data analysis tool</t>
  </si>
  <si>
    <t>MANOVA - Follow up ANOVA</t>
  </si>
  <si>
    <t>ANOVA: Single Factor</t>
  </si>
  <si>
    <t>DESCRIPTION</t>
  </si>
  <si>
    <t>Alpha</t>
  </si>
  <si>
    <t>Groups</t>
  </si>
  <si>
    <t>Sum</t>
  </si>
  <si>
    <t>Variance</t>
  </si>
  <si>
    <t>SS</t>
  </si>
  <si>
    <t>Std Err</t>
  </si>
  <si>
    <t>Lower</t>
  </si>
  <si>
    <t>Upper</t>
  </si>
  <si>
    <t>ANOVA</t>
  </si>
  <si>
    <t>Sources</t>
  </si>
  <si>
    <t>MS</t>
  </si>
  <si>
    <t>P value</t>
  </si>
  <si>
    <t>F crit</t>
  </si>
  <si>
    <t>RMSSE</t>
  </si>
  <si>
    <t>Omega Sq</t>
  </si>
  <si>
    <t>Between Groups</t>
  </si>
  <si>
    <t>Within Groups</t>
  </si>
  <si>
    <r>
      <t>HE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</si>
  <si>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HT</t>
    </r>
    <r>
      <rPr>
        <vertAlign val="superscript"/>
        <sz val="11"/>
        <color theme="1"/>
        <rFont val="Calibri"/>
        <family val="2"/>
        <scheme val="minor"/>
      </rPr>
      <t>-1</t>
    </r>
  </si>
  <si>
    <t>Wilks</t>
  </si>
  <si>
    <t>Hotel</t>
  </si>
  <si>
    <t>Pillai</t>
  </si>
  <si>
    <t>Roy</t>
  </si>
  <si>
    <t>Calculation of test statistics using eigenvalues</t>
  </si>
  <si>
    <t>Test statistics</t>
  </si>
  <si>
    <t>Hotelling</t>
  </si>
  <si>
    <t>PB Trace</t>
  </si>
  <si>
    <t>V</t>
  </si>
  <si>
    <t>m</t>
  </si>
  <si>
    <t>a</t>
  </si>
  <si>
    <t>b-numer</t>
  </si>
  <si>
    <t>b-denom</t>
  </si>
  <si>
    <t>u</t>
  </si>
  <si>
    <t>b</t>
  </si>
  <si>
    <t>Λ</t>
  </si>
  <si>
    <r>
      <t>Λ</t>
    </r>
    <r>
      <rPr>
        <vertAlign val="superscript"/>
        <sz val="11"/>
        <color theme="1"/>
        <rFont val="Calibri"/>
        <family val="2"/>
        <scheme val="minor"/>
      </rPr>
      <t xml:space="preserve">-1/b </t>
    </r>
    <r>
      <rPr>
        <sz val="11"/>
        <color theme="1"/>
        <rFont val="Calibri"/>
        <family val="2"/>
        <scheme val="minor"/>
      </rPr>
      <t>- 1</t>
    </r>
  </si>
  <si>
    <t>Outliers</t>
  </si>
  <si>
    <r>
      <t>D</t>
    </r>
    <r>
      <rPr>
        <vertAlign val="superscript"/>
        <sz val="11"/>
        <color theme="1"/>
        <rFont val="Calibri"/>
        <family val="2"/>
        <scheme val="minor"/>
      </rPr>
      <t>2</t>
    </r>
  </si>
  <si>
    <t>covariance matrix</t>
  </si>
  <si>
    <t>inverse of covariance matrix</t>
  </si>
  <si>
    <t>z-score</t>
  </si>
  <si>
    <t>total</t>
  </si>
  <si>
    <t>c^2/n</t>
  </si>
  <si>
    <t>H-contrast</t>
  </si>
  <si>
    <t>s.e.</t>
  </si>
  <si>
    <t>alpha</t>
  </si>
  <si>
    <t>Bonferroni confidence intervals</t>
  </si>
  <si>
    <t>Contrast</t>
  </si>
  <si>
    <t># sample</t>
  </si>
  <si>
    <t># dep</t>
  </si>
  <si>
    <t># indep</t>
  </si>
  <si>
    <t>effect</t>
  </si>
  <si>
    <t>Covariance Matrix</t>
  </si>
  <si>
    <t>D-sq</t>
  </si>
  <si>
    <t>Inverse of covariance Matrix</t>
  </si>
  <si>
    <t>Mean vector</t>
  </si>
  <si>
    <t>Correlation matrix</t>
  </si>
  <si>
    <t>SSCP Matrices</t>
  </si>
  <si>
    <t>Group Covariance Matrices</t>
  </si>
  <si>
    <t>Multiple ANOVA</t>
  </si>
  <si>
    <t>Outliers via Mahalanobis D-squared</t>
  </si>
  <si>
    <t>Group Means and Contrasts</t>
  </si>
  <si>
    <t>MANOVA - Extraction</t>
  </si>
  <si>
    <t>Extract group - clay</t>
  </si>
  <si>
    <t>Extract covariance - clay</t>
  </si>
  <si>
    <t>Extract pooled covariance matrix</t>
  </si>
  <si>
    <t>Extract data by group for water</t>
  </si>
  <si>
    <t>QQ Tables</t>
  </si>
  <si>
    <t>Std Dev</t>
  </si>
  <si>
    <t>Interval</t>
  </si>
  <si>
    <t>Data</t>
  </si>
  <si>
    <t>Std Norm</t>
  </si>
  <si>
    <t>Std Data</t>
  </si>
  <si>
    <t>MANOVA - Normality</t>
  </si>
  <si>
    <t>QQ Plot - Yield</t>
  </si>
  <si>
    <t>QQ Tables - Water x Clay</t>
  </si>
  <si>
    <t>Yield-Herbicide before deleting Series 1</t>
  </si>
  <si>
    <t>Manova - univariate outliers</t>
  </si>
  <si>
    <t>Extract herbicide</t>
  </si>
  <si>
    <t>Box Plot</t>
  </si>
  <si>
    <t>Outliers and Missing Data</t>
  </si>
  <si>
    <t># outliers</t>
  </si>
  <si>
    <t># blank</t>
  </si>
  <si>
    <t># non-num</t>
  </si>
  <si>
    <t>MANOVA - Normality (data analysis tool)</t>
  </si>
  <si>
    <t>Extract Data</t>
  </si>
  <si>
    <t>Descriptive Statistics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</si>
  <si>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</si>
  <si>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</si>
  <si>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</si>
  <si>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</si>
  <si>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</si>
  <si>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</si>
  <si>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</si>
  <si>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</si>
  <si>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Maximum</t>
  </si>
  <si>
    <t>Minimum</t>
  </si>
  <si>
    <t>Geometric Mean</t>
  </si>
  <si>
    <t>Harmonic Mean</t>
  </si>
  <si>
    <t>AAD</t>
  </si>
  <si>
    <t>MAD</t>
  </si>
  <si>
    <t>IQR</t>
  </si>
  <si>
    <t>Shapiro-Wilk Test</t>
  </si>
  <si>
    <t>W</t>
  </si>
  <si>
    <t>normal</t>
  </si>
  <si>
    <t>Manova - multivariate outliers</t>
  </si>
  <si>
    <t>MANOVA - Contrasts</t>
  </si>
  <si>
    <t>MANOVA - All</t>
  </si>
  <si>
    <t>c2</t>
  </si>
  <si>
    <t>Concise Table of Contents</t>
  </si>
  <si>
    <t>Multivariate Real Statistics Using Excel - Examples Workbook</t>
  </si>
  <si>
    <t>Table of Contents</t>
  </si>
  <si>
    <t>Young</t>
  </si>
  <si>
    <t>Old</t>
  </si>
  <si>
    <t>nn = n -1</t>
  </si>
  <si>
    <t>Middle</t>
  </si>
  <si>
    <t>Using supplemental functions</t>
  </si>
  <si>
    <t>cov</t>
  </si>
  <si>
    <t>sample</t>
  </si>
  <si>
    <t>F Test</t>
  </si>
  <si>
    <t>Chi-square Test</t>
  </si>
  <si>
    <t>Manova - Box's Test</t>
  </si>
  <si>
    <t>Descriptive Multivariate Statistics</t>
  </si>
  <si>
    <t>Multivariate sample (Example 1)</t>
  </si>
  <si>
    <t>Covariance and correlation matrices (Example 2)</t>
  </si>
  <si>
    <t>Multivariate Normal Distribution</t>
  </si>
  <si>
    <t>Eigenvalues/eigenvectors for Sample Covariance Matrix</t>
  </si>
  <si>
    <t>Axes Lengths</t>
  </si>
  <si>
    <t>Unemploy</t>
  </si>
  <si>
    <t>λ</t>
  </si>
  <si>
    <t>length</t>
  </si>
  <si>
    <t>Volume of ellipse</t>
  </si>
  <si>
    <r>
      <t>2</t>
    </r>
    <r>
      <rPr>
        <sz val="11"/>
        <color theme="1"/>
        <rFont val="Calibri"/>
        <family val="2"/>
      </rPr>
      <t>π^(k/2)</t>
    </r>
  </si>
  <si>
    <r>
      <t>k</t>
    </r>
    <r>
      <rPr>
        <sz val="11"/>
        <color theme="1"/>
        <rFont val="Calibri"/>
        <family val="2"/>
      </rPr>
      <t>Γ(k/2)</t>
    </r>
  </si>
  <si>
    <t>|S|^(1/2)</t>
  </si>
  <si>
    <t>volume</t>
  </si>
  <si>
    <t>=CHIINV(U11,U10)</t>
  </si>
  <si>
    <t>=2*PI()^(U10/2)</t>
  </si>
  <si>
    <t>=U10*EXP(GAMMALN(U10/2))</t>
  </si>
  <si>
    <t>=COUNTA(B3,F3)</t>
  </si>
  <si>
    <t>χ2-crit^(k/2)</t>
  </si>
  <si>
    <t>=U12^(U10/2)</t>
  </si>
  <si>
    <t>=SQRT(MDETERM(H4:L8))</t>
  </si>
  <si>
    <t>=U14/U15*U16*U17</t>
  </si>
  <si>
    <t>Eigenvalue/vectors of covariance matrix (Figure 1)</t>
  </si>
  <si>
    <t>Confidence hyper-ellipse and eigenvalues</t>
  </si>
  <si>
    <t>Axes lengths (Figure 2)</t>
  </si>
  <si>
    <t>Volume of hyper-ellipe (Figure 3)</t>
  </si>
  <si>
    <t>One sample Hotelling's T-square</t>
  </si>
  <si>
    <t>One sample test (Example 1)</t>
  </si>
  <si>
    <t>Confidence interval (Example 2)</t>
  </si>
  <si>
    <t>Paired sample Hotelling's T-square</t>
  </si>
  <si>
    <t>Hotelling's T-square for two independent samples</t>
  </si>
  <si>
    <t>Paired sample test (Example 1)</t>
  </si>
  <si>
    <t>Two sample test (Example 1)</t>
  </si>
  <si>
    <t>Two sample test (Example 2)</t>
  </si>
  <si>
    <t>Additional information about two sample test</t>
  </si>
  <si>
    <t>Confidence intervals (Example 1)</t>
  </si>
  <si>
    <t>Effect size (Example 1)</t>
  </si>
  <si>
    <t>Box's Test (Figure 3)</t>
  </si>
  <si>
    <t>Two independent samples with unequal covariance matrices</t>
  </si>
  <si>
    <t>Box's Test (Example 1)</t>
  </si>
  <si>
    <t>Using supplemental function</t>
  </si>
  <si>
    <t>Repeat Example 2 of Hotelling's T-square for two independent samples</t>
  </si>
  <si>
    <t>Standard form of data (Figure 1)</t>
  </si>
  <si>
    <t>Chart of group/total means (Figure 3)</t>
  </si>
  <si>
    <t>SSCP matrices (Figure 5)</t>
  </si>
  <si>
    <t>Group/total means (Figure 2 and 4)</t>
  </si>
  <si>
    <t>Test statistics (Figure 6)</t>
  </si>
  <si>
    <t>Test statistics using eigenvalues (Figure 7)</t>
  </si>
  <si>
    <t>Test results (Figure 8)</t>
  </si>
  <si>
    <t>Basic Concepts</t>
  </si>
  <si>
    <t>Real Statistics Support</t>
  </si>
  <si>
    <t>Manova data analysis tool (Figure 2)</t>
  </si>
  <si>
    <t>Row and column extraction functions (Figure 3)</t>
  </si>
  <si>
    <t>Effect size</t>
  </si>
  <si>
    <t>Partial eta squared</t>
  </si>
  <si>
    <t>Manova Assumptions</t>
  </si>
  <si>
    <t>Tests for normality</t>
  </si>
  <si>
    <t>Test for multivariate outliers</t>
  </si>
  <si>
    <t>Test for univariate outliers</t>
  </si>
  <si>
    <t>Data analysis for normality</t>
  </si>
  <si>
    <t>Test for homogeneity of covariance matrices</t>
  </si>
  <si>
    <t>Anova Follow up</t>
  </si>
  <si>
    <t>Contrast Follow up</t>
  </si>
  <si>
    <t>Multivariate and univariate contrasts</t>
  </si>
  <si>
    <t>MANOVA data analysis tool (all features)</t>
  </si>
  <si>
    <t>ANOVA option of MANOVA data analysis tool</t>
  </si>
  <si>
    <t>Multiple Anova tests</t>
  </si>
  <si>
    <t>Detailed version of Box's Test (Example 1)</t>
  </si>
  <si>
    <t>Covariance matrix function (Example 2)</t>
  </si>
  <si>
    <t>Covariance matrix function (Example 1)</t>
  </si>
  <si>
    <t>Standard format MANOVA function (Example 3)</t>
  </si>
  <si>
    <t>Factor Analysis</t>
  </si>
  <si>
    <t>Principal Component Analysis</t>
  </si>
  <si>
    <t>Teacher Evaluation</t>
  </si>
  <si>
    <t>Expect</t>
  </si>
  <si>
    <t>Entertain</t>
  </si>
  <si>
    <t>Comm</t>
  </si>
  <si>
    <t>Expert</t>
  </si>
  <si>
    <t>Motivate</t>
  </si>
  <si>
    <t>Caring</t>
  </si>
  <si>
    <t>Charisma</t>
  </si>
  <si>
    <t>Passion</t>
  </si>
  <si>
    <t>Friendly</t>
  </si>
  <si>
    <t>Eigenvalues and Eigenvectors</t>
  </si>
  <si>
    <t>Reduced Model</t>
  </si>
  <si>
    <t>PC1</t>
  </si>
  <si>
    <t>PC2</t>
  </si>
  <si>
    <t>PC3</t>
  </si>
  <si>
    <t>PC4</t>
  </si>
  <si>
    <t>eValue</t>
  </si>
  <si>
    <t>%</t>
  </si>
  <si>
    <t>% Cum</t>
  </si>
  <si>
    <t>B</t>
  </si>
  <si>
    <t>X</t>
  </si>
  <si>
    <t>X'</t>
  </si>
  <si>
    <t>Y</t>
  </si>
  <si>
    <t>Rotation with original model</t>
  </si>
  <si>
    <t>skew</t>
  </si>
  <si>
    <t>kurt</t>
  </si>
  <si>
    <t>Scree Plot</t>
  </si>
  <si>
    <t>Haitovsky's Chi-square Test</t>
  </si>
  <si>
    <t>Error terms (full model)</t>
  </si>
  <si>
    <r>
      <t>LL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(full model)</t>
    </r>
  </si>
  <si>
    <r>
      <t>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L (full model)</t>
    </r>
  </si>
  <si>
    <r>
      <t>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L (reduced model)</t>
    </r>
  </si>
  <si>
    <t>Factor score matrix</t>
  </si>
  <si>
    <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L (reduced model)</t>
    </r>
  </si>
  <si>
    <r>
      <t>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(reduced model)</t>
    </r>
  </si>
  <si>
    <t>=MDETERM(B6:J14)</t>
  </si>
  <si>
    <t>=COUNT(B6:B14)</t>
  </si>
  <si>
    <t xml:space="preserve">df </t>
  </si>
  <si>
    <t>=Y6*(Y6-1)/2</t>
  </si>
  <si>
    <t>=(1+(2*Y6+5)/6-Y7)*LN(1-Y5)</t>
  </si>
  <si>
    <r>
      <t>(L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L)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>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(reduced model)</t>
    </r>
  </si>
  <si>
    <t>recall that 1st column was negated</t>
  </si>
  <si>
    <r>
      <t>(L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RV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L)</t>
    </r>
    <r>
      <rPr>
        <vertAlign val="superscript"/>
        <sz val="11"/>
        <color theme="1"/>
        <rFont val="Calibri"/>
        <family val="2"/>
        <scheme val="minor"/>
      </rPr>
      <t>-1/2</t>
    </r>
    <r>
      <rPr>
        <sz val="11"/>
        <color theme="1"/>
        <rFont val="Calibri"/>
        <family val="2"/>
        <scheme val="minor"/>
      </rPr>
      <t xml:space="preserve"> (reduced model)</t>
    </r>
  </si>
  <si>
    <t>=CHIDIST(Y9,Y8)</t>
  </si>
  <si>
    <t>H-crit</t>
  </si>
  <si>
    <t>=CHIINV(Y10,Y8)</t>
  </si>
  <si>
    <r>
      <t>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RV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L (reduced model)</t>
    </r>
  </si>
  <si>
    <t>Eigenvalues and eigenvectors</t>
  </si>
  <si>
    <t>Error terms (reduced model)</t>
  </si>
  <si>
    <r>
      <t>LL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(reduced model)</t>
    </r>
  </si>
  <si>
    <r>
      <t>(L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L)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>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(full model)</t>
    </r>
  </si>
  <si>
    <t>Revised factor score matrix</t>
  </si>
  <si>
    <t>Factor scores for the sample</t>
  </si>
  <si>
    <r>
      <t>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L (reduced model)</t>
    </r>
  </si>
  <si>
    <t>Factor scores for the sample (Bartlett's method)</t>
  </si>
  <si>
    <r>
      <t>(L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L)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>L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(reduced model) - alt formulation</t>
    </r>
  </si>
  <si>
    <t>1st row now needs to be negated</t>
  </si>
  <si>
    <t xml:space="preserve"> </t>
  </si>
  <si>
    <t>Factor score matrix (Bartlett's method)</t>
  </si>
  <si>
    <t>Factor score matrix (Anderson-Rubin method)</t>
  </si>
  <si>
    <t>Factor scores for the sample (Anderson-Rubin method)</t>
  </si>
  <si>
    <t>Correlation matrix (Anderson-Rubin)</t>
  </si>
  <si>
    <t>Score for sample 1</t>
  </si>
  <si>
    <t>Sample 1</t>
  </si>
  <si>
    <t>X -meanX</t>
  </si>
  <si>
    <t>Loading factors (full model)</t>
  </si>
  <si>
    <t>Error terms (reduced model after rotation)</t>
  </si>
  <si>
    <r>
      <t>LL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(reduced model rotated)</t>
    </r>
  </si>
  <si>
    <r>
      <t>(L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L)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>L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(full model) - alternative formulation</t>
    </r>
  </si>
  <si>
    <t>F scores</t>
  </si>
  <si>
    <t>Factor score matrix (alt calculation)</t>
  </si>
  <si>
    <t>Loading factors</t>
  </si>
  <si>
    <t>Varimax</t>
  </si>
  <si>
    <t>Reproduced correlation matrix (i.e. correlation matrix of reduced model)</t>
  </si>
  <si>
    <t>Spec Var</t>
  </si>
  <si>
    <t>Factor score matrix (Varimax)</t>
  </si>
  <si>
    <t>Rotation Matrix by Gaussian Elimination</t>
  </si>
  <si>
    <t>Calculation of V</t>
  </si>
  <si>
    <t>Before rotation</t>
  </si>
  <si>
    <t>ϕ</t>
  </si>
  <si>
    <r>
      <t>b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ϕ</t>
    </r>
  </si>
  <si>
    <t>sum</t>
  </si>
  <si>
    <t>sumsq</t>
  </si>
  <si>
    <t>diff</t>
  </si>
  <si>
    <t>After rotation</t>
  </si>
  <si>
    <t>Box's Test for Factor Analysis</t>
  </si>
  <si>
    <t>Identity Matrix</t>
  </si>
  <si>
    <t>Pooled Matrix</t>
  </si>
  <si>
    <t>Normalized</t>
  </si>
  <si>
    <t>Rotated</t>
  </si>
  <si>
    <t>Un-normalized</t>
  </si>
  <si>
    <t>ELIM</t>
  </si>
  <si>
    <t>A</t>
  </si>
  <si>
    <t>VARIMAX function</t>
  </si>
  <si>
    <t>v</t>
  </si>
  <si>
    <t>u^2-v^2</t>
  </si>
  <si>
    <t>uv</t>
  </si>
  <si>
    <t>angle</t>
  </si>
  <si>
    <t>d</t>
  </si>
  <si>
    <t>C</t>
  </si>
  <si>
    <t>D</t>
  </si>
  <si>
    <t>KMO</t>
  </si>
  <si>
    <t>R = Correlation Matrix</t>
  </si>
  <si>
    <r>
      <t>R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>= Inverse of Correlation Matrix</t>
    </r>
  </si>
  <si>
    <t>sqrt diag</t>
  </si>
  <si>
    <t>Partial correlation matrix</t>
  </si>
  <si>
    <t>Principal Axis Factoring</t>
  </si>
  <si>
    <t>Revised Correlation Matrix</t>
  </si>
  <si>
    <t>Factor Matrix</t>
  </si>
  <si>
    <t>R = Correlation matrix</t>
  </si>
  <si>
    <t>P</t>
  </si>
  <si>
    <t>I</t>
  </si>
  <si>
    <r>
      <t>R</t>
    </r>
    <r>
      <rPr>
        <vertAlign val="superscript"/>
        <sz val="11"/>
        <color theme="1"/>
        <rFont val="Calibri"/>
        <family val="2"/>
        <scheme val="minor"/>
      </rPr>
      <t>-1</t>
    </r>
  </si>
  <si>
    <t>diag</t>
  </si>
  <si>
    <t>Square root of a matrix</t>
  </si>
  <si>
    <r>
      <t>CD</t>
    </r>
    <r>
      <rPr>
        <vertAlign val="super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C</t>
    </r>
    <r>
      <rPr>
        <vertAlign val="superscript"/>
        <sz val="11"/>
        <color theme="1"/>
        <rFont val="Calibri"/>
        <family val="2"/>
        <scheme val="minor"/>
      </rPr>
      <t>T</t>
    </r>
  </si>
  <si>
    <t>Eigenvalues/vectors</t>
  </si>
  <si>
    <r>
      <t>D</t>
    </r>
    <r>
      <rPr>
        <vertAlign val="superscript"/>
        <sz val="11"/>
        <color theme="1"/>
        <rFont val="Calibri"/>
        <family val="2"/>
        <scheme val="minor"/>
      </rPr>
      <t>1/2</t>
    </r>
  </si>
  <si>
    <r>
      <t>C</t>
    </r>
    <r>
      <rPr>
        <vertAlign val="superscript"/>
        <sz val="11"/>
        <color theme="1"/>
        <rFont val="Calibri"/>
        <family val="2"/>
        <scheme val="minor"/>
      </rPr>
      <t>T</t>
    </r>
  </si>
  <si>
    <r>
      <t>CDC</t>
    </r>
    <r>
      <rPr>
        <vertAlign val="superscript"/>
        <sz val="11"/>
        <color theme="1"/>
        <rFont val="Calibri"/>
        <family val="2"/>
        <scheme val="minor"/>
      </rPr>
      <t>T</t>
    </r>
  </si>
  <si>
    <t>QR Factorization</t>
  </si>
  <si>
    <t>R</t>
  </si>
  <si>
    <t>QR</t>
  </si>
  <si>
    <t>Q</t>
  </si>
  <si>
    <r>
      <t>Q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Q</t>
    </r>
  </si>
  <si>
    <t>Factor Analysis - Principal Component Extraction</t>
  </si>
  <si>
    <t>Descriptive statistics</t>
  </si>
  <si>
    <t>Std dev</t>
  </si>
  <si>
    <t>Inverse of Correlation Matrix</t>
  </si>
  <si>
    <t>sqrt(diag)</t>
  </si>
  <si>
    <t>Partial Correlation Matrix</t>
  </si>
  <si>
    <t>Full Load Matrix</t>
  </si>
  <si>
    <t>Commun</t>
  </si>
  <si>
    <t>Cum %</t>
  </si>
  <si>
    <t>Factor Matrix (unrotated)</t>
  </si>
  <si>
    <t>Specific</t>
  </si>
  <si>
    <t>Factor Matrix (rotated Varimax)</t>
  </si>
  <si>
    <t>Reproduced Correlation Matrix</t>
  </si>
  <si>
    <t>Error Matrix</t>
  </si>
  <si>
    <t>Factor Scores Matrix - Regression Method</t>
  </si>
  <si>
    <t>Factor Scores Matrix - Bartlett's Method</t>
  </si>
  <si>
    <t>Factor Scores Matrix - Anderson-Rubin's Method</t>
  </si>
  <si>
    <t>Initial Communality Values</t>
  </si>
  <si>
    <t>Revised Communality Values</t>
  </si>
  <si>
    <t>Real Statistics Data Analysis Tool</t>
  </si>
  <si>
    <t>Factor Analysis - Principal Axis Extraction</t>
  </si>
  <si>
    <t>Real Statistics Data Analysis Tool - PCA Extraction</t>
  </si>
  <si>
    <t>Teacher evaluation example (Example 1)</t>
  </si>
  <si>
    <t>Factor Extraction</t>
  </si>
  <si>
    <t>Correlation Matrix (Figure 1)</t>
  </si>
  <si>
    <t>Eigenvalues and eigenvectors (Figure 2)</t>
  </si>
  <si>
    <t>Loading Factors, Full Model (Figure 3)</t>
  </si>
  <si>
    <t>Scree plot (Figure 1)</t>
  </si>
  <si>
    <t>Loading Factors, Reduced Model (Figure 2)</t>
  </si>
  <si>
    <t>Determing the Number of Factors</t>
  </si>
  <si>
    <t>Communalities and Specific Variance (Figure 3)</t>
  </si>
  <si>
    <t>Rotation</t>
  </si>
  <si>
    <t>Loading factors after Varimax rotation (Figure 1)</t>
  </si>
  <si>
    <t>Rotation matrix (Figure 2 and 3)</t>
  </si>
  <si>
    <t>Factor Scores</t>
  </si>
  <si>
    <t>Regression method (Figure 1, 2, 3)</t>
  </si>
  <si>
    <t>Bartlett's (Figure 4, 5)</t>
  </si>
  <si>
    <t>Anderson-Rubin's method (Figure 6, 7, 8)</t>
  </si>
  <si>
    <t>Validity of Correlation Matrix and Sample Size</t>
  </si>
  <si>
    <t>Reproduced Correlation Matrix (Figure 1)</t>
  </si>
  <si>
    <t>Error matrix (Reduced Model) (Figure 2)</t>
  </si>
  <si>
    <t>Bartlett's test (Figure 3)</t>
  </si>
  <si>
    <t>Bartlett's Test</t>
  </si>
  <si>
    <t>Inverse of Correlation Matrix (Figure 4)</t>
  </si>
  <si>
    <t>Partial Correlation Matrix (Figure 5)</t>
  </si>
  <si>
    <t>Haitovsky’s Test (Figure 8)</t>
  </si>
  <si>
    <t>Appendix</t>
  </si>
  <si>
    <t>Principal Component Extraction</t>
  </si>
  <si>
    <t>Principal Axis Extraction</t>
  </si>
  <si>
    <t>Real Statistics Data Analysis Tool - PAF Extraction (Communalities)</t>
  </si>
  <si>
    <t>Real Statistics Data Analysis Tool - PAF Extraction</t>
  </si>
  <si>
    <t xml:space="preserve">Iteration </t>
  </si>
  <si>
    <t>Iteration</t>
  </si>
  <si>
    <t>delta</t>
  </si>
  <si>
    <t>Initial</t>
  </si>
  <si>
    <t>Calculating revised communalities</t>
  </si>
  <si>
    <t>Calculating initial communalities</t>
  </si>
  <si>
    <t>Gram-Schmidt Process</t>
  </si>
  <si>
    <r>
      <t>Q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Q = I</t>
    </r>
  </si>
  <si>
    <t>Elim</t>
  </si>
  <si>
    <t>Spectral Decomposition</t>
  </si>
  <si>
    <r>
      <t>U = (CD</t>
    </r>
    <r>
      <rPr>
        <vertAlign val="super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T</t>
    </r>
  </si>
  <si>
    <r>
      <t>U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U</t>
    </r>
  </si>
  <si>
    <t>Eigen</t>
  </si>
  <si>
    <t>SVD</t>
  </si>
  <si>
    <r>
      <t>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</si>
  <si>
    <r>
      <t>AA</t>
    </r>
    <r>
      <rPr>
        <vertAlign val="superscript"/>
        <sz val="11"/>
        <color theme="1"/>
        <rFont val="Calibri"/>
        <family val="2"/>
        <scheme val="minor"/>
      </rPr>
      <t>T</t>
    </r>
  </si>
  <si>
    <t>U</t>
  </si>
  <si>
    <r>
      <t>U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</t>
    </r>
  </si>
  <si>
    <t>col D*</t>
  </si>
  <si>
    <t>D*</t>
  </si>
  <si>
    <r>
      <t>UDV</t>
    </r>
    <r>
      <rPr>
        <vertAlign val="superscript"/>
        <sz val="11"/>
        <color theme="1"/>
        <rFont val="Calibri"/>
        <family val="2"/>
        <scheme val="minor"/>
      </rPr>
      <t>T</t>
    </r>
  </si>
  <si>
    <r>
      <t>Q</t>
    </r>
    <r>
      <rPr>
        <vertAlign val="subscript"/>
        <sz val="11"/>
        <color theme="1"/>
        <rFont val="Calibri"/>
        <family val="2"/>
        <scheme val="minor"/>
      </rPr>
      <t>0</t>
    </r>
  </si>
  <si>
    <r>
      <t>R</t>
    </r>
    <r>
      <rPr>
        <vertAlign val="subscript"/>
        <sz val="11"/>
        <color theme="1"/>
        <rFont val="Calibri"/>
        <family val="2"/>
        <scheme val="minor"/>
      </rPr>
      <t>1</t>
    </r>
  </si>
  <si>
    <t>Column 1</t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</si>
  <si>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</si>
  <si>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</si>
  <si>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</si>
  <si>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vertAlign val="subscript"/>
        <sz val="11"/>
        <color theme="1"/>
        <rFont val="Calibri"/>
        <family val="2"/>
        <scheme val="minor"/>
      </rPr>
      <t>1</t>
    </r>
  </si>
  <si>
    <t>AX</t>
  </si>
  <si>
    <t>cX</t>
  </si>
  <si>
    <t>len</t>
  </si>
  <si>
    <r>
      <t>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P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1</t>
    </r>
  </si>
  <si>
    <t>Column 2</t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</si>
  <si>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</si>
  <si>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</si>
  <si>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</si>
  <si>
    <r>
      <t>Q</t>
    </r>
    <r>
      <rPr>
        <vertAlign val="subscript"/>
        <sz val="11"/>
        <color theme="1"/>
        <rFont val="Calibri"/>
        <family val="2"/>
        <scheme val="minor"/>
      </rPr>
      <t>2</t>
    </r>
  </si>
  <si>
    <r>
      <t>R = 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 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2</t>
    </r>
  </si>
  <si>
    <r>
      <t>Q = Q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T</t>
    </r>
  </si>
  <si>
    <r>
      <t>Note Q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Q = I</t>
    </r>
  </si>
  <si>
    <t>QR = A</t>
  </si>
  <si>
    <t xml:space="preserve">note det Q = </t>
  </si>
  <si>
    <t>A = RQ</t>
  </si>
  <si>
    <t>Now some values of A are lower but others are higher</t>
  </si>
  <si>
    <t>In any  case it is clear that the eigenvalues are 4, 1 and 1</t>
  </si>
  <si>
    <t>Find the eigenvalues of the following matrix A</t>
  </si>
  <si>
    <t>eVECTORS</t>
  </si>
  <si>
    <t>B = B'Q</t>
  </si>
  <si>
    <t>Appendix (Linear Algebra and Advanced Matrix Topics)</t>
  </si>
  <si>
    <t>Singular Value Decomposition</t>
  </si>
  <si>
    <t>Orthogonal Vectors and Matrices</t>
  </si>
  <si>
    <t>Gram-Schmidt Process (Example 1)</t>
  </si>
  <si>
    <t>QR Factorization (Example 1)</t>
  </si>
  <si>
    <t>Solving Linear Equations using QR Factorization</t>
  </si>
  <si>
    <r>
      <t>Q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</t>
    </r>
  </si>
  <si>
    <t>Solving linear equations (Example 2)</t>
  </si>
  <si>
    <t>Finding Eigenvalues/eigenvectors using eVECTORS (Example 4)</t>
  </si>
  <si>
    <t>Finding Eigenvalues/eigenvectors using Householder process (Example 3)</t>
  </si>
  <si>
    <t>QR Factorization (Example 5)</t>
  </si>
  <si>
    <t>Positive Definite Matrices</t>
  </si>
  <si>
    <t>Square Root of a Matrix (Example 1)</t>
  </si>
  <si>
    <t>Spectral Decomposition (Example 1)</t>
  </si>
  <si>
    <t>Singular Value Decomposition (Example 1)</t>
  </si>
  <si>
    <t>Varimax (Example 1)</t>
  </si>
  <si>
    <t>Partial Correlation Matrix (added example)</t>
  </si>
  <si>
    <t>Varimax (using ATN2)</t>
  </si>
  <si>
    <t>Solving Linear Equations using supplemental function</t>
  </si>
  <si>
    <t>Inverting a matrix</t>
  </si>
  <si>
    <t>QR Factorization and Linear Equations</t>
  </si>
  <si>
    <t>Using QRInverse function</t>
  </si>
  <si>
    <t>Using MINVERSE</t>
  </si>
  <si>
    <r>
      <t>A</t>
    </r>
    <r>
      <rPr>
        <vertAlign val="superscript"/>
        <sz val="11"/>
        <color theme="1"/>
        <rFont val="Calibri"/>
        <family val="2"/>
        <scheme val="minor"/>
      </rPr>
      <t>-1</t>
    </r>
  </si>
  <si>
    <t>=IF(Y9&gt;=Y12,"yes","no")</t>
  </si>
  <si>
    <t>Symmetric Matrices</t>
  </si>
  <si>
    <t>Real and imaginary eigenvalues (Example 1)</t>
  </si>
  <si>
    <t>Real and Imaginary Eigenvalues</t>
  </si>
  <si>
    <t>Eigenvalues</t>
  </si>
  <si>
    <t>Rotatation Matrix U</t>
  </si>
  <si>
    <r>
      <t>LU</t>
    </r>
    <r>
      <rPr>
        <vertAlign val="superscript"/>
        <sz val="11"/>
        <color theme="1"/>
        <rFont val="Calibri"/>
        <family val="2"/>
        <scheme val="minor"/>
      </rPr>
      <t>T</t>
    </r>
  </si>
  <si>
    <t>Rotation matrix is orthogonal</t>
  </si>
  <si>
    <t>Determinant of rotation matrix is +1</t>
  </si>
  <si>
    <t>Cholesky Decomposition</t>
  </si>
  <si>
    <t>Cholesky Decomposition (Example 1)</t>
  </si>
  <si>
    <t>L</t>
  </si>
  <si>
    <r>
      <t>LL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A</t>
    </r>
  </si>
  <si>
    <t>Kaiser-Meyer-Olkin (KMO) (Figure 6)</t>
  </si>
  <si>
    <t>Real Statistics capabilities</t>
  </si>
  <si>
    <t>Data analysis tool example</t>
  </si>
  <si>
    <t>Real Statistics data analysis tool</t>
  </si>
  <si>
    <t>Hotelling T-square Test</t>
  </si>
  <si>
    <t>Two-samples (equal covariance matrices)</t>
  </si>
  <si>
    <t>Before</t>
  </si>
  <si>
    <t>1 week</t>
  </si>
  <si>
    <t>2 weeks</t>
  </si>
  <si>
    <t>3 weeks</t>
  </si>
  <si>
    <t>Error</t>
  </si>
  <si>
    <t>Subjects</t>
  </si>
  <si>
    <t xml:space="preserve"> F crit</t>
  </si>
  <si>
    <t>Greenhouse and Geisser</t>
  </si>
  <si>
    <t>Huyhn and Feldt</t>
  </si>
  <si>
    <t>Repeated measures design using MANOVA</t>
  </si>
  <si>
    <t>W1-W0</t>
  </si>
  <si>
    <t>W2-W1</t>
  </si>
  <si>
    <t>W3-W2</t>
  </si>
  <si>
    <t>Hyp Mean</t>
  </si>
  <si>
    <t>One-sample test</t>
  </si>
  <si>
    <t>Repeated measures test</t>
  </si>
  <si>
    <t>Age</t>
  </si>
  <si>
    <t>Day 1</t>
  </si>
  <si>
    <t>Day 2</t>
  </si>
  <si>
    <t>Day 3</t>
  </si>
  <si>
    <t>Day 4</t>
  </si>
  <si>
    <t>Day 5</t>
  </si>
  <si>
    <t>Hotelling T-square: Independent Samples Data Analysis Tool</t>
  </si>
  <si>
    <t>Two-samples (unequal covariance matrices)</t>
  </si>
  <si>
    <t>T2-Repeated Measures</t>
  </si>
  <si>
    <t>Function</t>
  </si>
  <si>
    <t>GG epsilon</t>
  </si>
  <si>
    <t>HF epsilon</t>
  </si>
  <si>
    <t>Repeated measures design using Hotelling's T-square</t>
  </si>
  <si>
    <t>Reformatted Data</t>
  </si>
  <si>
    <t>Diff  1</t>
  </si>
  <si>
    <t>Diff  2</t>
  </si>
  <si>
    <t>Diff  3</t>
  </si>
  <si>
    <t>Diff  4</t>
  </si>
  <si>
    <t>Input in Excel Anova format</t>
  </si>
  <si>
    <t>Repeated Measures Design</t>
  </si>
  <si>
    <t>One Factor</t>
  </si>
  <si>
    <t>Using Hotelling's Test (Example 1)</t>
  </si>
  <si>
    <t>Two Factor</t>
  </si>
  <si>
    <t>Using MANOVA (Example 1)</t>
  </si>
  <si>
    <t>Using ANOVA (Example 2)</t>
  </si>
  <si>
    <t>Repeated measures design using MANOVA/ANOVA</t>
  </si>
  <si>
    <t>A1</t>
  </si>
  <si>
    <t>A2</t>
  </si>
  <si>
    <t>A3</t>
  </si>
  <si>
    <t>Q3</t>
  </si>
  <si>
    <t>B2</t>
  </si>
  <si>
    <t>B1</t>
  </si>
  <si>
    <t>T3</t>
  </si>
  <si>
    <t>P2</t>
  </si>
  <si>
    <t>P1</t>
  </si>
  <si>
    <t>λX</t>
  </si>
  <si>
    <r>
      <t>P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AP</t>
    </r>
  </si>
  <si>
    <t>Q3 aug</t>
  </si>
  <si>
    <t>TX</t>
  </si>
  <si>
    <t>Q2 aug</t>
  </si>
  <si>
    <t>Q2</t>
  </si>
  <si>
    <t>Eigenvalues/unit vectors</t>
  </si>
  <si>
    <t>SCHURQ function</t>
  </si>
  <si>
    <t>eVECT function</t>
  </si>
  <si>
    <t>eVECTfunction</t>
  </si>
  <si>
    <r>
      <t>QTQ</t>
    </r>
    <r>
      <rPr>
        <vertAlign val="superscript"/>
        <sz val="11"/>
        <color theme="1"/>
        <rFont val="Calibri"/>
        <family val="2"/>
        <scheme val="minor"/>
      </rPr>
      <t>T</t>
    </r>
  </si>
  <si>
    <t>SCHUR function</t>
  </si>
  <si>
    <t>T - alternative calculation</t>
  </si>
  <si>
    <t>Non-symmetric matrices</t>
  </si>
  <si>
    <t>Schur's factorization (Example 1)</t>
  </si>
  <si>
    <t>Eigenvectors (Example 2)</t>
  </si>
  <si>
    <t>Q of Spectral Decomposition</t>
  </si>
  <si>
    <t>D of Spectral Decomposition</t>
  </si>
  <si>
    <t>Eigenvalues/vectors (eVECTORS)</t>
  </si>
  <si>
    <t>Eigenvalues/vectors (eVECT)</t>
  </si>
  <si>
    <t>iter = 2000</t>
  </si>
  <si>
    <t>Matrix Data Analysis Tool</t>
  </si>
  <si>
    <t>Eigenvalues/vectors (QR Factorization)</t>
  </si>
  <si>
    <t>Eigenvalues/vectors (Schur's Factorization)</t>
  </si>
  <si>
    <t>Q of QR Factorization</t>
  </si>
  <si>
    <t>R of QR Factorization</t>
  </si>
  <si>
    <t>U of Singular Value Decomposition</t>
  </si>
  <si>
    <t>D of Singular Value Decomposition</t>
  </si>
  <si>
    <t>Q of Schur's Factorization</t>
  </si>
  <si>
    <t>T of Schur's Factorization</t>
  </si>
  <si>
    <t>V of Singular Value Decomposition</t>
  </si>
  <si>
    <r>
      <t>QDQ</t>
    </r>
    <r>
      <rPr>
        <vertAlign val="superscript"/>
        <sz val="11"/>
        <color theme="1"/>
        <rFont val="Calibri"/>
        <family val="2"/>
        <scheme val="minor"/>
      </rPr>
      <t>T</t>
    </r>
  </si>
  <si>
    <t>Real Statistics Matrix data analysis tool</t>
  </si>
  <si>
    <t>Symmetric matrix</t>
  </si>
  <si>
    <t>Non-symmetric matrix</t>
  </si>
  <si>
    <t>Real Statistics eVALUES, eVECTORS, eVECT functions</t>
  </si>
  <si>
    <t>Q = Q1</t>
  </si>
  <si>
    <t>T = T1</t>
  </si>
  <si>
    <t>K-means Algorithm</t>
  </si>
  <si>
    <t>Cluster</t>
  </si>
  <si>
    <t>Centroid</t>
  </si>
  <si>
    <t>Dist-sq</t>
  </si>
  <si>
    <t>SSE</t>
  </si>
  <si>
    <t>Converge</t>
  </si>
  <si>
    <t>Cluster Analysis data analysis tool</t>
  </si>
  <si>
    <t>iter</t>
  </si>
  <si>
    <t>Z</t>
  </si>
  <si>
    <t>K-means++</t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</si>
  <si>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(x)</t>
    </r>
  </si>
  <si>
    <t>cum</t>
  </si>
  <si>
    <t>dist 3</t>
  </si>
  <si>
    <t>dist 14</t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</si>
  <si>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(x)</t>
    </r>
  </si>
  <si>
    <t>centroid 1</t>
  </si>
  <si>
    <t>random</t>
  </si>
  <si>
    <t xml:space="preserve">centroid </t>
  </si>
  <si>
    <t>centroid</t>
  </si>
  <si>
    <t>Index</t>
  </si>
  <si>
    <t>dist-sq</t>
  </si>
  <si>
    <t>Cluster Analysis</t>
  </si>
  <si>
    <t>K-means Clustering</t>
  </si>
  <si>
    <t>Real Statistics Capabilities</t>
  </si>
  <si>
    <t>K-means clustering (Example 1)</t>
  </si>
  <si>
    <t>K-means clustering (Example 2)</t>
  </si>
  <si>
    <t>Setting initial clusters (Example 3)</t>
  </si>
  <si>
    <t>K-means++ clustering (Example 3)</t>
  </si>
  <si>
    <t>K-means++ clustering using Real Statistics data analysis tool (Example 4)</t>
  </si>
  <si>
    <t>Jenks Natural Breaks Optimization</t>
  </si>
  <si>
    <t>Manual steps (Example 1)</t>
  </si>
  <si>
    <t>Real Statistics function (Example 2)</t>
  </si>
  <si>
    <t>Map coloring</t>
  </si>
  <si>
    <t>Iterative approach and GVF function</t>
  </si>
  <si>
    <t>d*</t>
  </si>
  <si>
    <t>GVF</t>
  </si>
  <si>
    <t>left</t>
  </si>
  <si>
    <t>right</t>
  </si>
  <si>
    <t>devsq</t>
  </si>
  <si>
    <t>class</t>
  </si>
  <si>
    <t>Inverse of Covariance Matrix</t>
  </si>
  <si>
    <t>Bivariate Normal Distribution</t>
  </si>
  <si>
    <t>Generating random numbers</t>
  </si>
  <si>
    <t>Bivariate normal distribution</t>
  </si>
  <si>
    <t>sx</t>
  </si>
  <si>
    <t>sy</t>
  </si>
  <si>
    <t>r</t>
  </si>
  <si>
    <t>x</t>
  </si>
  <si>
    <t>y</t>
  </si>
  <si>
    <t>pdf</t>
  </si>
  <si>
    <t>mx</t>
  </si>
  <si>
    <t>my</t>
  </si>
  <si>
    <t>Cholesky</t>
  </si>
  <si>
    <t>univar</t>
  </si>
  <si>
    <t>bivar</t>
  </si>
  <si>
    <t>Distribution</t>
  </si>
  <si>
    <t>Mahalanobis Distance</t>
  </si>
  <si>
    <t>Dist</t>
  </si>
  <si>
    <t>Mardia's test</t>
  </si>
  <si>
    <t>Generating random vectors</t>
  </si>
  <si>
    <t>Testing for Multivariate Normality</t>
  </si>
  <si>
    <t>Mardia's Test</t>
  </si>
  <si>
    <t>Real Statistics function</t>
  </si>
  <si>
    <t>Discriminant Analysis</t>
  </si>
  <si>
    <t>Linear Discriminant Analysis (LDA)</t>
  </si>
  <si>
    <t>Linear Discriminant Analysis</t>
  </si>
  <si>
    <t>Predictions</t>
  </si>
  <si>
    <t>Classification (Confusion) Table</t>
  </si>
  <si>
    <t>Prior probabilities</t>
  </si>
  <si>
    <t>category</t>
  </si>
  <si>
    <t>π</t>
  </si>
  <si>
    <t>LN(π)</t>
  </si>
  <si>
    <t>Pooled covariance matrix S</t>
  </si>
  <si>
    <t>Misclassification probabilities</t>
  </si>
  <si>
    <t>Discriminant function (coefficients)</t>
  </si>
  <si>
    <t>correct</t>
  </si>
  <si>
    <t>% correct</t>
  </si>
  <si>
    <t>% missed</t>
  </si>
  <si>
    <t>Inverse of S</t>
  </si>
  <si>
    <t>constant</t>
  </si>
  <si>
    <t>Quadratic Discriminant Analysis (QDA)</t>
  </si>
  <si>
    <t>Quadratic Discriminant Analysis</t>
  </si>
  <si>
    <t>Inverses of Cov Matrices</t>
  </si>
  <si>
    <t>Iron</t>
  </si>
  <si>
    <t>Copper</t>
  </si>
  <si>
    <t>Determinants</t>
  </si>
  <si>
    <t>LN|det|</t>
  </si>
  <si>
    <t>Zinc</t>
  </si>
  <si>
    <t>Box Test</t>
  </si>
  <si>
    <t>Nickel</t>
  </si>
  <si>
    <t>Tin</t>
  </si>
  <si>
    <t>Priors</t>
  </si>
  <si>
    <t>Classification Table</t>
  </si>
  <si>
    <t>Categorization of Training Data</t>
  </si>
  <si>
    <t>prob</t>
  </si>
  <si>
    <t>LN(prob)</t>
  </si>
  <si>
    <t>Coefficients</t>
  </si>
  <si>
    <t>Summary Table</t>
  </si>
  <si>
    <t>const</t>
  </si>
  <si>
    <t>Real Statistics support for LDA</t>
  </si>
  <si>
    <t>Real Statistics support for QDA</t>
  </si>
  <si>
    <t>Real Statistics</t>
  </si>
  <si>
    <t>Correspondence Analysis</t>
  </si>
  <si>
    <t>Correspondence Analysis (Example 1)</t>
  </si>
  <si>
    <t>Proportional Matrix</t>
  </si>
  <si>
    <t>Apple</t>
  </si>
  <si>
    <t>Samsung</t>
  </si>
  <si>
    <t>Nokia</t>
  </si>
  <si>
    <t>Huawei</t>
  </si>
  <si>
    <r>
      <t>D</t>
    </r>
    <r>
      <rPr>
        <vertAlign val="subscript"/>
        <sz val="11"/>
        <color theme="1"/>
        <rFont val="Calibri"/>
        <family val="2"/>
        <scheme val="minor"/>
      </rPr>
      <t>r</t>
    </r>
  </si>
  <si>
    <t>CARowFactors</t>
  </si>
  <si>
    <t>CAColFactors</t>
  </si>
  <si>
    <t>screen</t>
  </si>
  <si>
    <t>price</t>
  </si>
  <si>
    <t>design</t>
  </si>
  <si>
    <t>battery</t>
  </si>
  <si>
    <t>software</t>
  </si>
  <si>
    <t>camera</t>
  </si>
  <si>
    <r>
      <t>A = D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PD</t>
    </r>
    <r>
      <rPr>
        <vertAlign val="subscript"/>
        <sz val="11"/>
        <color theme="1"/>
        <rFont val="Calibri"/>
        <family val="2"/>
        <scheme val="minor"/>
      </rPr>
      <t>c</t>
    </r>
  </si>
  <si>
    <r>
      <t>Coordinate Matrix F = D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UD</t>
    </r>
  </si>
  <si>
    <t>Plot Details for Rows</t>
  </si>
  <si>
    <t>Expected Values</t>
  </si>
  <si>
    <t>Chi-Square Test</t>
  </si>
  <si>
    <r>
      <t>D</t>
    </r>
    <r>
      <rPr>
        <vertAlign val="subscript"/>
        <sz val="11"/>
        <color theme="1"/>
        <rFont val="Calibri"/>
        <family val="2"/>
        <scheme val="minor"/>
      </rPr>
      <t>c</t>
    </r>
  </si>
  <si>
    <t>Axis 1</t>
  </si>
  <si>
    <t>Axis 2</t>
  </si>
  <si>
    <t>Quality</t>
  </si>
  <si>
    <t>Mass</t>
  </si>
  <si>
    <t>Distance</t>
  </si>
  <si>
    <t>Inertia</t>
  </si>
  <si>
    <t>Factor</t>
  </si>
  <si>
    <t>COR</t>
  </si>
  <si>
    <t>Angle</t>
  </si>
  <si>
    <t>CRT</t>
  </si>
  <si>
    <t>Factor 1</t>
  </si>
  <si>
    <t>Factor 2</t>
  </si>
  <si>
    <t>SUMMARY</t>
  </si>
  <si>
    <t>scr</t>
  </si>
  <si>
    <t>Rows</t>
  </si>
  <si>
    <t>Cols</t>
  </si>
  <si>
    <t>pri</t>
  </si>
  <si>
    <t>des</t>
  </si>
  <si>
    <t>bat</t>
  </si>
  <si>
    <t>CHI-SQUARE</t>
  </si>
  <si>
    <t>sof</t>
  </si>
  <si>
    <t>chi-sq</t>
  </si>
  <si>
    <t>x-crit</t>
  </si>
  <si>
    <t>Cramer V</t>
  </si>
  <si>
    <r>
      <t>Coordinate Matrix G = D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VD</t>
    </r>
    <r>
      <rPr>
        <vertAlign val="superscript"/>
        <sz val="11"/>
        <color theme="1"/>
        <rFont val="Calibri"/>
        <family val="2"/>
        <scheme val="minor"/>
      </rPr>
      <t>T</t>
    </r>
  </si>
  <si>
    <t>cam</t>
  </si>
  <si>
    <t>Pearson's</t>
  </si>
  <si>
    <t>Column distances</t>
  </si>
  <si>
    <t>Max likelihood</t>
  </si>
  <si>
    <t>Plot Details for Columns</t>
  </si>
  <si>
    <t>χ2/n</t>
  </si>
  <si>
    <r>
      <t>DD</t>
    </r>
    <r>
      <rPr>
        <vertAlign val="superscript"/>
        <sz val="11"/>
        <color theme="1"/>
        <rFont val="Calibri"/>
        <family val="2"/>
        <scheme val="minor"/>
      </rPr>
      <t>T</t>
    </r>
  </si>
  <si>
    <t>APP</t>
  </si>
  <si>
    <t>SAM</t>
  </si>
  <si>
    <t>NOK</t>
  </si>
  <si>
    <t>HUA</t>
  </si>
  <si>
    <t>Row distances</t>
  </si>
  <si>
    <t>Plot Details for Supplementary Rows</t>
  </si>
  <si>
    <t>eValues</t>
  </si>
  <si>
    <t>cum %</t>
  </si>
  <si>
    <t>supplement</t>
  </si>
  <si>
    <t>factor cordinates</t>
  </si>
  <si>
    <t>CAEigen</t>
  </si>
  <si>
    <t>app</t>
  </si>
  <si>
    <t>sam</t>
  </si>
  <si>
    <t>nok</t>
  </si>
  <si>
    <t>hua</t>
  </si>
  <si>
    <t>diag(D)</t>
  </si>
  <si>
    <t>distance</t>
  </si>
  <si>
    <t>Supplementary column profile</t>
  </si>
  <si>
    <t>Factor coordinates</t>
  </si>
  <si>
    <t>NEW</t>
  </si>
  <si>
    <t>Std</t>
  </si>
  <si>
    <t>P Matrix</t>
  </si>
  <si>
    <t>Plot Details for Supplementary Column</t>
  </si>
  <si>
    <t>Correspondence Analysis Plots</t>
  </si>
  <si>
    <t>COR 1</t>
  </si>
  <si>
    <t>COR 2</t>
  </si>
  <si>
    <t>CTR 1</t>
  </si>
  <si>
    <t>CTR 2</t>
  </si>
  <si>
    <t>Supplementary Row Profiles</t>
  </si>
  <si>
    <t>Supplementary Row and Column Profiles</t>
  </si>
  <si>
    <t>New</t>
  </si>
  <si>
    <t>Combined Profiles</t>
  </si>
  <si>
    <t>Hotelling's T-square</t>
  </si>
  <si>
    <t>Solving linear equations using Real Statistics formula</t>
  </si>
  <si>
    <t>Inverting a matrix using Real Statistics formula (Example 6)</t>
  </si>
  <si>
    <t>Real Statistics formula</t>
  </si>
  <si>
    <t>cdf</t>
  </si>
  <si>
    <t>Copyright © 2013 - 2018 Charles Zaiontz</t>
  </si>
  <si>
    <t>Charles Zaiontz, 12 January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</si>
</sst>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0.0"/>
    <numFmt numFmtId="166" formatCode="0.0%"/>
    <numFmt numFmtId="167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.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.5"/>
      <color theme="1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407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 applyFont="1" applyBorder="1"/>
    <xf numFmtId="0" fontId="3" fillId="0" borderId="0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3" fillId="0" borderId="7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3" fillId="0" borderId="3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3" fillId="0" borderId="8" xfId="0" applyFont="1" applyFill="1" applyBorder="1" applyAlignment="1">
      <alignment horizontal="right" vertical="center" wrapText="1"/>
    </xf>
    <xf numFmtId="164" fontId="0" fillId="0" borderId="1" xfId="0" applyNumberFormat="1" applyFont="1" applyBorder="1"/>
    <xf numFmtId="164" fontId="0" fillId="0" borderId="2" xfId="0" applyNumberFormat="1" applyFont="1" applyBorder="1"/>
    <xf numFmtId="164" fontId="0" fillId="0" borderId="3" xfId="0" applyNumberFormat="1" applyFont="1" applyBorder="1"/>
    <xf numFmtId="164" fontId="0" fillId="0" borderId="4" xfId="0" applyNumberFormat="1" applyFont="1" applyBorder="1"/>
    <xf numFmtId="164" fontId="0" fillId="0" borderId="0" xfId="0" applyNumberFormat="1" applyFont="1" applyBorder="1"/>
    <xf numFmtId="164" fontId="0" fillId="0" borderId="5" xfId="0" applyNumberFormat="1" applyFont="1" applyBorder="1"/>
    <xf numFmtId="164" fontId="0" fillId="0" borderId="6" xfId="0" applyNumberFormat="1" applyFont="1" applyBorder="1"/>
    <xf numFmtId="164" fontId="0" fillId="0" borderId="7" xfId="0" applyNumberFormat="1" applyFont="1" applyBorder="1"/>
    <xf numFmtId="164" fontId="0" fillId="0" borderId="8" xfId="0" applyNumberFormat="1" applyFont="1" applyBorder="1"/>
    <xf numFmtId="165" fontId="3" fillId="0" borderId="1" xfId="0" applyNumberFormat="1" applyFont="1" applyFill="1" applyBorder="1" applyAlignment="1">
      <alignment horizontal="right" vertical="center" wrapText="1"/>
    </xf>
    <xf numFmtId="165" fontId="3" fillId="0" borderId="4" xfId="0" applyNumberFormat="1" applyFont="1" applyFill="1" applyBorder="1" applyAlignment="1">
      <alignment horizontal="right" vertical="center" wrapText="1"/>
    </xf>
    <xf numFmtId="165" fontId="3" fillId="0" borderId="6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0" xfId="0" applyFont="1" applyFill="1" applyBorder="1"/>
    <xf numFmtId="0" fontId="0" fillId="0" borderId="11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/>
    <xf numFmtId="0" fontId="0" fillId="0" borderId="12" xfId="0" applyBorder="1" applyAlignment="1">
      <alignment horizontal="right"/>
    </xf>
    <xf numFmtId="0" fontId="0" fillId="0" borderId="0" xfId="0" quotePrefix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1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1" xfId="0" quotePrefix="1" applyBorder="1"/>
    <xf numFmtId="0" fontId="0" fillId="0" borderId="6" xfId="0" quotePrefix="1" applyBorder="1"/>
    <xf numFmtId="0" fontId="0" fillId="0" borderId="3" xfId="0" quotePrefix="1" applyBorder="1"/>
    <xf numFmtId="0" fontId="0" fillId="0" borderId="8" xfId="0" quotePrefix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6" fillId="0" borderId="28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164" fontId="0" fillId="0" borderId="21" xfId="0" applyNumberFormat="1" applyBorder="1"/>
    <xf numFmtId="164" fontId="0" fillId="0" borderId="22" xfId="0" applyNumberFormat="1" applyBorder="1"/>
    <xf numFmtId="164" fontId="0" fillId="0" borderId="23" xfId="0" applyNumberFormat="1" applyBorder="1"/>
    <xf numFmtId="164" fontId="0" fillId="0" borderId="0" xfId="0" applyNumberFormat="1" applyBorder="1"/>
    <xf numFmtId="164" fontId="0" fillId="0" borderId="24" xfId="0" applyNumberFormat="1" applyBorder="1"/>
    <xf numFmtId="164" fontId="0" fillId="0" borderId="25" xfId="0" applyNumberFormat="1" applyBorder="1"/>
    <xf numFmtId="164" fontId="0" fillId="0" borderId="26" xfId="0" applyNumberFormat="1" applyBorder="1"/>
    <xf numFmtId="164" fontId="0" fillId="0" borderId="27" xfId="0" applyNumberFormat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0" xfId="0" applyFill="1" applyBorder="1" applyAlignment="1">
      <alignment horizontal="right"/>
    </xf>
    <xf numFmtId="164" fontId="0" fillId="0" borderId="12" xfId="0" applyNumberFormat="1" applyBorder="1"/>
    <xf numFmtId="164" fontId="0" fillId="0" borderId="34" xfId="0" applyNumberFormat="1" applyBorder="1"/>
    <xf numFmtId="164" fontId="0" fillId="0" borderId="35" xfId="0" applyNumberFormat="1" applyBorder="1"/>
    <xf numFmtId="164" fontId="0" fillId="0" borderId="36" xfId="0" applyNumberFormat="1" applyBorder="1"/>
    <xf numFmtId="164" fontId="0" fillId="0" borderId="37" xfId="0" applyNumberFormat="1" applyBorder="1"/>
    <xf numFmtId="164" fontId="0" fillId="0" borderId="38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NumberFormat="1"/>
    <xf numFmtId="0" fontId="0" fillId="0" borderId="23" xfId="0" applyBorder="1"/>
    <xf numFmtId="0" fontId="0" fillId="0" borderId="23" xfId="0" applyFont="1" applyBorder="1"/>
    <xf numFmtId="0" fontId="5" fillId="0" borderId="23" xfId="0" applyFont="1" applyBorder="1"/>
    <xf numFmtId="0" fontId="0" fillId="0" borderId="0" xfId="0" applyNumberFormat="1" applyFill="1" applyBorder="1"/>
    <xf numFmtId="0" fontId="0" fillId="3" borderId="32" xfId="0" applyFill="1" applyBorder="1"/>
    <xf numFmtId="0" fontId="0" fillId="3" borderId="33" xfId="0" applyFill="1" applyBorder="1"/>
    <xf numFmtId="0" fontId="0" fillId="0" borderId="39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3" borderId="43" xfId="0" applyFill="1" applyBorder="1"/>
    <xf numFmtId="164" fontId="0" fillId="0" borderId="44" xfId="0" applyNumberFormat="1" applyBorder="1"/>
    <xf numFmtId="164" fontId="0" fillId="0" borderId="45" xfId="0" applyNumberFormat="1" applyBorder="1"/>
    <xf numFmtId="164" fontId="0" fillId="0" borderId="46" xfId="0" applyNumberFormat="1" applyBorder="1"/>
    <xf numFmtId="0" fontId="0" fillId="0" borderId="47" xfId="0" applyBorder="1"/>
    <xf numFmtId="0" fontId="0" fillId="0" borderId="40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164" fontId="0" fillId="0" borderId="0" xfId="0" applyNumberFormat="1"/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7" fillId="0" borderId="0" xfId="0" applyFont="1"/>
    <xf numFmtId="0" fontId="8" fillId="0" borderId="0" xfId="1"/>
    <xf numFmtId="0" fontId="0" fillId="0" borderId="40" xfId="0" applyFont="1" applyBorder="1"/>
    <xf numFmtId="0" fontId="0" fillId="0" borderId="48" xfId="0" applyFont="1" applyBorder="1"/>
    <xf numFmtId="0" fontId="0" fillId="0" borderId="49" xfId="0" applyFont="1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59" xfId="0" applyBorder="1" applyAlignment="1">
      <alignment horizontal="center"/>
    </xf>
    <xf numFmtId="166" fontId="0" fillId="0" borderId="57" xfId="2" applyNumberFormat="1" applyFont="1" applyBorder="1"/>
    <xf numFmtId="166" fontId="0" fillId="0" borderId="58" xfId="0" applyNumberFormat="1" applyBorder="1"/>
    <xf numFmtId="0" fontId="0" fillId="0" borderId="63" xfId="0" applyFill="1" applyBorder="1"/>
    <xf numFmtId="166" fontId="0" fillId="0" borderId="0" xfId="2" applyNumberFormat="1" applyFont="1" applyBorder="1"/>
    <xf numFmtId="166" fontId="0" fillId="0" borderId="24" xfId="0" applyNumberFormat="1" applyBorder="1"/>
    <xf numFmtId="166" fontId="0" fillId="0" borderId="26" xfId="2" applyNumberFormat="1" applyFont="1" applyBorder="1"/>
    <xf numFmtId="166" fontId="0" fillId="0" borderId="27" xfId="0" applyNumberFormat="1" applyBorder="1"/>
    <xf numFmtId="0" fontId="0" fillId="0" borderId="64" xfId="0" applyFill="1" applyBorder="1"/>
    <xf numFmtId="0" fontId="0" fillId="0" borderId="65" xfId="0" applyBorder="1"/>
    <xf numFmtId="0" fontId="0" fillId="0" borderId="63" xfId="0" applyBorder="1"/>
    <xf numFmtId="0" fontId="0" fillId="0" borderId="64" xfId="0" applyBorder="1"/>
    <xf numFmtId="0" fontId="0" fillId="0" borderId="0" xfId="0" applyFont="1" applyAlignment="1">
      <alignment horizontal="center"/>
    </xf>
    <xf numFmtId="0" fontId="0" fillId="0" borderId="56" xfId="0" applyFont="1" applyBorder="1"/>
    <xf numFmtId="0" fontId="0" fillId="0" borderId="57" xfId="0" applyFont="1" applyBorder="1"/>
    <xf numFmtId="0" fontId="0" fillId="0" borderId="58" xfId="0" applyFont="1" applyBorder="1"/>
    <xf numFmtId="0" fontId="0" fillId="0" borderId="24" xfId="0" applyFont="1" applyBorder="1"/>
    <xf numFmtId="0" fontId="0" fillId="0" borderId="25" xfId="0" applyFont="1" applyBorder="1"/>
    <xf numFmtId="0" fontId="0" fillId="0" borderId="26" xfId="0" applyFont="1" applyBorder="1"/>
    <xf numFmtId="0" fontId="0" fillId="0" borderId="27" xfId="0" applyFont="1" applyBorder="1"/>
    <xf numFmtId="0" fontId="0" fillId="0" borderId="64" xfId="0" applyBorder="1" applyAlignment="1">
      <alignment horizontal="right"/>
    </xf>
    <xf numFmtId="0" fontId="0" fillId="0" borderId="65" xfId="0" applyFill="1" applyBorder="1"/>
    <xf numFmtId="0" fontId="0" fillId="0" borderId="57" xfId="0" applyFill="1" applyBorder="1"/>
    <xf numFmtId="0" fontId="0" fillId="0" borderId="0" xfId="0" applyFill="1" applyBorder="1" applyAlignment="1">
      <alignment horizontal="center"/>
    </xf>
    <xf numFmtId="0" fontId="0" fillId="0" borderId="56" xfId="0" applyFill="1" applyBorder="1"/>
    <xf numFmtId="0" fontId="0" fillId="0" borderId="58" xfId="0" applyFill="1" applyBorder="1"/>
    <xf numFmtId="0" fontId="0" fillId="4" borderId="56" xfId="0" applyFill="1" applyBorder="1"/>
    <xf numFmtId="0" fontId="0" fillId="4" borderId="57" xfId="0" applyFill="1" applyBorder="1"/>
    <xf numFmtId="0" fontId="0" fillId="4" borderId="58" xfId="0" applyFill="1" applyBorder="1"/>
    <xf numFmtId="0" fontId="0" fillId="0" borderId="23" xfId="0" applyFill="1" applyBorder="1"/>
    <xf numFmtId="0" fontId="0" fillId="0" borderId="24" xfId="0" applyFill="1" applyBorder="1"/>
    <xf numFmtId="0" fontId="0" fillId="4" borderId="23" xfId="0" applyFill="1" applyBorder="1"/>
    <xf numFmtId="0" fontId="0" fillId="4" borderId="0" xfId="0" applyFill="1" applyBorder="1"/>
    <xf numFmtId="0" fontId="0" fillId="4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66" xfId="0" applyBorder="1"/>
    <xf numFmtId="10" fontId="0" fillId="0" borderId="68" xfId="0" applyNumberFormat="1" applyBorder="1"/>
    <xf numFmtId="10" fontId="0" fillId="0" borderId="69" xfId="0" applyNumberFormat="1" applyBorder="1"/>
    <xf numFmtId="10" fontId="0" fillId="0" borderId="0" xfId="0" applyNumberFormat="1" applyBorder="1"/>
    <xf numFmtId="10" fontId="0" fillId="0" borderId="17" xfId="0" applyNumberFormat="1" applyBorder="1"/>
    <xf numFmtId="10" fontId="0" fillId="0" borderId="19" xfId="0" applyNumberFormat="1" applyBorder="1"/>
    <xf numFmtId="10" fontId="0" fillId="0" borderId="20" xfId="0" applyNumberFormat="1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Fill="1" applyBorder="1"/>
    <xf numFmtId="0" fontId="0" fillId="0" borderId="10" xfId="0" applyFill="1" applyBorder="1"/>
    <xf numFmtId="0" fontId="0" fillId="0" borderId="74" xfId="0" applyBorder="1"/>
    <xf numFmtId="0" fontId="0" fillId="0" borderId="78" xfId="0" applyBorder="1"/>
    <xf numFmtId="0" fontId="0" fillId="0" borderId="24" xfId="0" applyBorder="1" applyAlignment="1">
      <alignment horizontal="right"/>
    </xf>
    <xf numFmtId="0" fontId="1" fillId="0" borderId="75" xfId="0" applyFont="1" applyBorder="1"/>
    <xf numFmtId="0" fontId="1" fillId="0" borderId="76" xfId="0" applyFont="1" applyBorder="1"/>
    <xf numFmtId="0" fontId="1" fillId="0" borderId="77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5" fillId="0" borderId="0" xfId="0" applyFont="1" applyAlignment="1">
      <alignment horizontal="center"/>
    </xf>
    <xf numFmtId="0" fontId="0" fillId="0" borderId="75" xfId="0" applyFont="1" applyBorder="1"/>
    <xf numFmtId="0" fontId="0" fillId="0" borderId="76" xfId="0" applyFont="1" applyBorder="1"/>
    <xf numFmtId="0" fontId="0" fillId="0" borderId="77" xfId="0" applyFont="1" applyBorder="1"/>
    <xf numFmtId="167" fontId="0" fillId="0" borderId="78" xfId="0" applyNumberFormat="1" applyFill="1" applyBorder="1"/>
    <xf numFmtId="167" fontId="0" fillId="0" borderId="10" xfId="0" applyNumberFormat="1" applyFill="1" applyBorder="1"/>
    <xf numFmtId="167" fontId="0" fillId="0" borderId="10" xfId="0" applyNumberFormat="1" applyBorder="1"/>
    <xf numFmtId="167" fontId="0" fillId="0" borderId="64" xfId="0" applyNumberFormat="1" applyBorder="1"/>
    <xf numFmtId="0" fontId="0" fillId="0" borderId="79" xfId="0" applyBorder="1"/>
    <xf numFmtId="0" fontId="0" fillId="0" borderId="80" xfId="0" applyBorder="1"/>
    <xf numFmtId="0" fontId="0" fillId="0" borderId="67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75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5" borderId="75" xfId="0" applyFill="1" applyBorder="1"/>
    <xf numFmtId="0" fontId="0" fillId="5" borderId="76" xfId="0" applyFill="1" applyBorder="1"/>
    <xf numFmtId="0" fontId="0" fillId="5" borderId="77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3" borderId="70" xfId="0" applyFill="1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1" fillId="0" borderId="0" xfId="0" applyFont="1" applyAlignment="1">
      <alignment horizontal="left"/>
    </xf>
    <xf numFmtId="0" fontId="0" fillId="0" borderId="40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8" xfId="0" applyBorder="1"/>
    <xf numFmtId="0" fontId="0" fillId="0" borderId="25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9" xfId="0" applyBorder="1"/>
    <xf numFmtId="0" fontId="0" fillId="0" borderId="5" xfId="0" applyFill="1" applyBorder="1" applyAlignment="1">
      <alignment horizontal="center"/>
    </xf>
    <xf numFmtId="0" fontId="11" fillId="0" borderId="0" xfId="0" applyFont="1" applyBorder="1"/>
    <xf numFmtId="0" fontId="0" fillId="0" borderId="90" xfId="0" applyBorder="1"/>
    <xf numFmtId="164" fontId="0" fillId="0" borderId="40" xfId="0" applyNumberFormat="1" applyBorder="1"/>
    <xf numFmtId="164" fontId="0" fillId="0" borderId="48" xfId="0" applyNumberFormat="1" applyBorder="1"/>
    <xf numFmtId="164" fontId="0" fillId="0" borderId="49" xfId="0" applyNumberFormat="1" applyBorder="1"/>
    <xf numFmtId="0" fontId="0" fillId="6" borderId="40" xfId="0" applyFill="1" applyBorder="1"/>
    <xf numFmtId="0" fontId="0" fillId="6" borderId="48" xfId="0" applyFill="1" applyBorder="1"/>
    <xf numFmtId="0" fontId="0" fillId="6" borderId="49" xfId="0" applyFill="1" applyBorder="1"/>
    <xf numFmtId="0" fontId="0" fillId="7" borderId="23" xfId="0" applyFill="1" applyBorder="1"/>
    <xf numFmtId="0" fontId="0" fillId="7" borderId="0" xfId="0" applyFill="1" applyBorder="1"/>
    <xf numFmtId="0" fontId="0" fillId="7" borderId="24" xfId="0" applyFill="1" applyBorder="1"/>
    <xf numFmtId="0" fontId="0" fillId="8" borderId="23" xfId="0" applyFill="1" applyBorder="1"/>
    <xf numFmtId="0" fontId="0" fillId="8" borderId="0" xfId="0" applyFill="1" applyBorder="1"/>
    <xf numFmtId="0" fontId="0" fillId="8" borderId="24" xfId="0" applyFill="1" applyBorder="1"/>
    <xf numFmtId="0" fontId="0" fillId="9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0" borderId="2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40" xfId="0" applyNumberFormat="1" applyBorder="1"/>
    <xf numFmtId="0" fontId="0" fillId="0" borderId="48" xfId="0" applyNumberFormat="1" applyBorder="1"/>
    <xf numFmtId="0" fontId="0" fillId="0" borderId="49" xfId="0" applyNumberFormat="1" applyBorder="1"/>
    <xf numFmtId="0" fontId="0" fillId="0" borderId="91" xfId="0" applyBorder="1"/>
    <xf numFmtId="0" fontId="0" fillId="0" borderId="23" xfId="0" applyNumberFormat="1" applyBorder="1"/>
    <xf numFmtId="0" fontId="0" fillId="0" borderId="0" xfId="0" applyNumberFormat="1" applyBorder="1"/>
    <xf numFmtId="0" fontId="0" fillId="0" borderId="24" xfId="0" applyNumberFormat="1" applyBorder="1"/>
    <xf numFmtId="166" fontId="0" fillId="0" borderId="48" xfId="2" applyNumberFormat="1" applyFont="1" applyBorder="1"/>
    <xf numFmtId="166" fontId="0" fillId="0" borderId="49" xfId="2" applyNumberFormat="1" applyFont="1" applyBorder="1"/>
    <xf numFmtId="166" fontId="0" fillId="0" borderId="24" xfId="2" applyNumberFormat="1" applyFont="1" applyBorder="1"/>
    <xf numFmtId="166" fontId="0" fillId="0" borderId="27" xfId="2" applyNumberFormat="1" applyFont="1" applyBorder="1"/>
    <xf numFmtId="166" fontId="0" fillId="0" borderId="0" xfId="2" applyNumberFormat="1" applyFont="1"/>
    <xf numFmtId="0" fontId="0" fillId="0" borderId="25" xfId="0" applyNumberFormat="1" applyBorder="1"/>
    <xf numFmtId="0" fontId="0" fillId="0" borderId="26" xfId="0" applyNumberFormat="1" applyBorder="1"/>
    <xf numFmtId="0" fontId="0" fillId="0" borderId="27" xfId="0" applyNumberFormat="1" applyBorder="1"/>
    <xf numFmtId="164" fontId="0" fillId="0" borderId="52" xfId="0" applyNumberFormat="1" applyBorder="1"/>
    <xf numFmtId="0" fontId="0" fillId="0" borderId="53" xfId="0" applyBorder="1" applyAlignment="1">
      <alignment horizontal="center"/>
    </xf>
    <xf numFmtId="166" fontId="0" fillId="0" borderId="25" xfId="2" applyNumberFormat="1" applyFont="1" applyBorder="1"/>
    <xf numFmtId="166" fontId="0" fillId="0" borderId="0" xfId="0" applyNumberFormat="1"/>
    <xf numFmtId="166" fontId="0" fillId="0" borderId="51" xfId="2" applyNumberFormat="1" applyFont="1" applyFill="1" applyBorder="1" applyAlignment="1">
      <alignment horizontal="center"/>
    </xf>
    <xf numFmtId="166" fontId="0" fillId="0" borderId="63" xfId="2" applyNumberFormat="1" applyFont="1" applyFill="1" applyBorder="1" applyAlignment="1">
      <alignment horizontal="center"/>
    </xf>
    <xf numFmtId="166" fontId="0" fillId="0" borderId="64" xfId="2" applyNumberFormat="1" applyFont="1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4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5" xfId="0" applyBorder="1" applyAlignment="1">
      <alignment horizontal="right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vertical="center"/>
    </xf>
    <xf numFmtId="0" fontId="0" fillId="0" borderId="86" xfId="0" applyBorder="1" applyAlignment="1">
      <alignment vertical="center"/>
    </xf>
    <xf numFmtId="0" fontId="0" fillId="0" borderId="87" xfId="0" applyBorder="1" applyAlignment="1">
      <alignment vertical="center"/>
    </xf>
    <xf numFmtId="10" fontId="0" fillId="0" borderId="0" xfId="0" applyNumberFormat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87" xfId="0" applyFont="1" applyBorder="1" applyAlignment="1">
      <alignment vertical="center"/>
    </xf>
    <xf numFmtId="0" fontId="7" fillId="0" borderId="86" xfId="0" applyFont="1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6" fillId="0" borderId="28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92" xfId="0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48" xfId="0" applyFont="1" applyBorder="1" applyAlignment="1">
      <alignment vertical="center"/>
    </xf>
    <xf numFmtId="10" fontId="0" fillId="0" borderId="48" xfId="2" applyNumberFormat="1" applyFont="1" applyBorder="1"/>
    <xf numFmtId="10" fontId="0" fillId="0" borderId="49" xfId="0" applyNumberFormat="1" applyBorder="1"/>
    <xf numFmtId="10" fontId="0" fillId="0" borderId="0" xfId="2" applyNumberFormat="1" applyFont="1" applyBorder="1"/>
    <xf numFmtId="10" fontId="0" fillId="0" borderId="5" xfId="0" applyNumberFormat="1" applyBorder="1"/>
    <xf numFmtId="10" fontId="0" fillId="0" borderId="7" xfId="2" applyNumberFormat="1" applyFont="1" applyBorder="1"/>
    <xf numFmtId="10" fontId="0" fillId="0" borderId="8" xfId="0" applyNumberFormat="1" applyBorder="1"/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4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52" xfId="0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0" fillId="0" borderId="5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26" xfId="0" applyBorder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14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Group Means less Total Mean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'Manova 1'!$F$15</c:f>
              <c:strCache>
                <c:ptCount val="1"/>
                <c:pt idx="0">
                  <c:v>loam</c:v>
                </c:pt>
              </c:strCache>
            </c:strRef>
          </c:tx>
          <c:cat>
            <c:strRef>
              <c:f>'Manova 1'!$G$14:$I$14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1'!$G$15:$I$15</c:f>
              <c:numCache>
                <c:formatCode>0.0</c:formatCode>
                <c:ptCount val="3"/>
                <c:pt idx="0">
                  <c:v>8.1031250000000128</c:v>
                </c:pt>
                <c:pt idx="1">
                  <c:v>1.5718749999999986</c:v>
                </c:pt>
                <c:pt idx="2">
                  <c:v>1.7156249999999993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'Manova 1'!$F$16</c:f>
              <c:strCache>
                <c:ptCount val="1"/>
                <c:pt idx="0">
                  <c:v>sandy</c:v>
                </c:pt>
              </c:strCache>
            </c:strRef>
          </c:tx>
          <c:cat>
            <c:strRef>
              <c:f>'Manova 1'!$G$14:$I$14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1'!$G$16:$I$16</c:f>
              <c:numCache>
                <c:formatCode>0.0</c:formatCode>
                <c:ptCount val="3"/>
                <c:pt idx="0">
                  <c:v>0.96562500000000995</c:v>
                </c:pt>
                <c:pt idx="1">
                  <c:v>-2.9656249999999993</c:v>
                </c:pt>
                <c:pt idx="2">
                  <c:v>-0.32187499999999858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'Manova 1'!$F$17</c:f>
              <c:strCache>
                <c:ptCount val="1"/>
                <c:pt idx="0">
                  <c:v>salty</c:v>
                </c:pt>
              </c:strCache>
            </c:strRef>
          </c:tx>
          <c:cat>
            <c:strRef>
              <c:f>'Manova 1'!$G$14:$I$14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1'!$G$17:$I$17</c:f>
              <c:numCache>
                <c:formatCode>0.0</c:formatCode>
                <c:ptCount val="3"/>
                <c:pt idx="0">
                  <c:v>-6.2968749999999929</c:v>
                </c:pt>
                <c:pt idx="1">
                  <c:v>-0.52812500000000284</c:v>
                </c:pt>
                <c:pt idx="2">
                  <c:v>-0.80937499999999929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'Manova 1'!$F$18</c:f>
              <c:strCache>
                <c:ptCount val="1"/>
                <c:pt idx="0">
                  <c:v>clay</c:v>
                </c:pt>
              </c:strCache>
            </c:strRef>
          </c:tx>
          <c:cat>
            <c:strRef>
              <c:f>'Manova 1'!$G$14:$I$14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1'!$G$18:$I$18</c:f>
              <c:numCache>
                <c:formatCode>0.0</c:formatCode>
                <c:ptCount val="3"/>
                <c:pt idx="0">
                  <c:v>-2.7718749999999943</c:v>
                </c:pt>
                <c:pt idx="1">
                  <c:v>1.9218750000000071</c:v>
                </c:pt>
                <c:pt idx="2">
                  <c:v>-0.58437499999999876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335200"/>
        <c:axId val="514343432"/>
      </c:lineChart>
      <c:catAx>
        <c:axId val="514335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4343432"/>
        <c:crosses val="autoZero"/>
        <c:auto val="1"/>
        <c:lblAlgn val="ctr"/>
        <c:lblOffset val="100"/>
        <c:noMultiLvlLbl val="0"/>
      </c:catAx>
      <c:valAx>
        <c:axId val="51434343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14335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Group Means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'Manova 1'!$F$6</c:f>
              <c:strCache>
                <c:ptCount val="1"/>
                <c:pt idx="0">
                  <c:v>loam</c:v>
                </c:pt>
              </c:strCache>
            </c:strRef>
          </c:tx>
          <c:cat>
            <c:strRef>
              <c:f>'Manova 1'!$G$5:$I$5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1'!$G$6:$I$6</c:f>
              <c:numCache>
                <c:formatCode>General</c:formatCode>
                <c:ptCount val="3"/>
                <c:pt idx="0">
                  <c:v>69.712500000000006</c:v>
                </c:pt>
                <c:pt idx="1">
                  <c:v>32.737499999999997</c:v>
                </c:pt>
                <c:pt idx="2">
                  <c:v>6.3874999999999984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'Manova 1'!$F$7</c:f>
              <c:strCache>
                <c:ptCount val="1"/>
                <c:pt idx="0">
                  <c:v>sandy</c:v>
                </c:pt>
              </c:strCache>
            </c:strRef>
          </c:tx>
          <c:cat>
            <c:strRef>
              <c:f>'Manova 1'!$G$5:$I$5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1'!$G$7:$I$7</c:f>
              <c:numCache>
                <c:formatCode>General</c:formatCode>
                <c:ptCount val="3"/>
                <c:pt idx="0">
                  <c:v>62.575000000000003</c:v>
                </c:pt>
                <c:pt idx="1">
                  <c:v>28.2</c:v>
                </c:pt>
                <c:pt idx="2">
                  <c:v>4.3500000000000005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'Manova 1'!$F$8</c:f>
              <c:strCache>
                <c:ptCount val="1"/>
                <c:pt idx="0">
                  <c:v>salty</c:v>
                </c:pt>
              </c:strCache>
            </c:strRef>
          </c:tx>
          <c:cat>
            <c:strRef>
              <c:f>'Manova 1'!$G$5:$I$5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1'!$G$8:$I$8</c:f>
              <c:numCache>
                <c:formatCode>General</c:formatCode>
                <c:ptCount val="3"/>
                <c:pt idx="0">
                  <c:v>55.3125</c:v>
                </c:pt>
                <c:pt idx="1">
                  <c:v>30.637499999999996</c:v>
                </c:pt>
                <c:pt idx="2">
                  <c:v>3.8624999999999998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'Manova 1'!$F$9</c:f>
              <c:strCache>
                <c:ptCount val="1"/>
                <c:pt idx="0">
                  <c:v>clay</c:v>
                </c:pt>
              </c:strCache>
            </c:strRef>
          </c:tx>
          <c:cat>
            <c:strRef>
              <c:f>'Manova 1'!$G$5:$I$5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1'!$G$9:$I$9</c:f>
              <c:numCache>
                <c:formatCode>General</c:formatCode>
                <c:ptCount val="3"/>
                <c:pt idx="0">
                  <c:v>58.837499999999999</c:v>
                </c:pt>
                <c:pt idx="1">
                  <c:v>33.087500000000006</c:v>
                </c:pt>
                <c:pt idx="2">
                  <c:v>4.0875000000000004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343824"/>
        <c:axId val="514336768"/>
      </c:lineChart>
      <c:catAx>
        <c:axId val="514343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4336768"/>
        <c:crosses val="autoZero"/>
        <c:auto val="1"/>
        <c:lblAlgn val="ctr"/>
        <c:lblOffset val="100"/>
        <c:noMultiLvlLbl val="0"/>
      </c:catAx>
      <c:valAx>
        <c:axId val="514336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4343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 Water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'Manova 1c'!$K$6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'Manova 1c'!$L$5:$O$5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1c'!$L$6:$O$6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'Manova 1c'!$K$7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'Manova 1c'!$L$5:$O$5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1c'!$L$7:$O$7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'Manova 1c'!$K$8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'Manova 1c'!$L$5:$O$5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1c'!$L$8:$O$8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'Manova 1c'!$K$9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'Manova 1c'!$L$10:$O$10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</c:errBars>
          <c:cat>
            <c:numRef>
              <c:f>'Manova 1c'!$L$5:$O$5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1c'!$L$9:$O$9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4337944"/>
        <c:axId val="514340688"/>
      </c:barChart>
      <c:catAx>
        <c:axId val="514337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4340688"/>
        <c:crosses val="autoZero"/>
        <c:auto val="1"/>
        <c:lblAlgn val="ctr"/>
        <c:lblOffset val="100"/>
        <c:noMultiLvlLbl val="0"/>
      </c:catAx>
      <c:valAx>
        <c:axId val="514340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4337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 Yield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'Manova 1c'!$K$20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'Manova 1c'!$L$19:$O$19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1c'!$L$20:$O$20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'Manova 1c'!$K$21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'Manova 1c'!$L$19:$O$19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1c'!$L$21:$O$21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'Manova 1c'!$K$22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'Manova 1c'!$L$19:$O$19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1c'!$L$22:$O$22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'Manova 1c'!$K$23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'Manova 1c'!$L$24:$O$24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</c:errBars>
          <c:cat>
            <c:numRef>
              <c:f>'Manova 1c'!$L$19:$O$19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1c'!$L$23:$O$23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4338728"/>
        <c:axId val="514339120"/>
      </c:barChart>
      <c:catAx>
        <c:axId val="514338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4339120"/>
        <c:crosses val="autoZero"/>
        <c:auto val="1"/>
        <c:lblAlgn val="ctr"/>
        <c:lblOffset val="100"/>
        <c:noMultiLvlLbl val="0"/>
      </c:catAx>
      <c:valAx>
        <c:axId val="514339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4338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 Herbicide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'Manova 1c'!$K$34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'Manova 1c'!$L$33:$O$33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1c'!$L$34:$O$34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'Manova 1c'!$K$35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'Manova 1c'!$L$33:$O$33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1c'!$L$35:$O$35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'Manova 1c'!$K$36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'Manova 1c'!$L$33:$O$33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1c'!$L$36:$O$36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'Manova 1c'!$K$37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'Manova 1c'!$L$38:$O$38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</c:errBars>
          <c:cat>
            <c:numRef>
              <c:f>'Manova 1c'!$L$33:$O$33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1c'!$L$37:$O$37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4339512"/>
        <c:axId val="514342256"/>
      </c:barChart>
      <c:catAx>
        <c:axId val="514339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4342256"/>
        <c:crosses val="autoZero"/>
        <c:auto val="1"/>
        <c:lblAlgn val="ctr"/>
        <c:lblOffset val="100"/>
        <c:noMultiLvlLbl val="0"/>
      </c:catAx>
      <c:valAx>
        <c:axId val="514342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4339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Yield-Water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'Manova 1c'!$B$4:$B$35</c:f>
              <c:numCache>
                <c:formatCode>0.0</c:formatCode>
                <c:ptCount val="32"/>
                <c:pt idx="0">
                  <c:v>76.7</c:v>
                </c:pt>
                <c:pt idx="1">
                  <c:v>60.5</c:v>
                </c:pt>
                <c:pt idx="2">
                  <c:v>96.1</c:v>
                </c:pt>
                <c:pt idx="3">
                  <c:v>88.1</c:v>
                </c:pt>
                <c:pt idx="4">
                  <c:v>50.2</c:v>
                </c:pt>
                <c:pt idx="5">
                  <c:v>55</c:v>
                </c:pt>
                <c:pt idx="6">
                  <c:v>65.400000000000006</c:v>
                </c:pt>
                <c:pt idx="7">
                  <c:v>65.7</c:v>
                </c:pt>
                <c:pt idx="8">
                  <c:v>67.3</c:v>
                </c:pt>
                <c:pt idx="9">
                  <c:v>61.3</c:v>
                </c:pt>
                <c:pt idx="10">
                  <c:v>58.2</c:v>
                </c:pt>
                <c:pt idx="11">
                  <c:v>76.900000000000006</c:v>
                </c:pt>
                <c:pt idx="12">
                  <c:v>66.900000000000006</c:v>
                </c:pt>
                <c:pt idx="13">
                  <c:v>55.4</c:v>
                </c:pt>
                <c:pt idx="14">
                  <c:v>50.5</c:v>
                </c:pt>
                <c:pt idx="15">
                  <c:v>64.099999999999994</c:v>
                </c:pt>
                <c:pt idx="16">
                  <c:v>62.8</c:v>
                </c:pt>
                <c:pt idx="17">
                  <c:v>45</c:v>
                </c:pt>
                <c:pt idx="18">
                  <c:v>47.8</c:v>
                </c:pt>
                <c:pt idx="19">
                  <c:v>75.599999999999994</c:v>
                </c:pt>
                <c:pt idx="20">
                  <c:v>46.6</c:v>
                </c:pt>
                <c:pt idx="21">
                  <c:v>50.6</c:v>
                </c:pt>
                <c:pt idx="22">
                  <c:v>45.7</c:v>
                </c:pt>
                <c:pt idx="23">
                  <c:v>68.400000000000006</c:v>
                </c:pt>
                <c:pt idx="24">
                  <c:v>52.5</c:v>
                </c:pt>
                <c:pt idx="25">
                  <c:v>80</c:v>
                </c:pt>
                <c:pt idx="26">
                  <c:v>54.7</c:v>
                </c:pt>
                <c:pt idx="27">
                  <c:v>63.5</c:v>
                </c:pt>
                <c:pt idx="28">
                  <c:v>46.3</c:v>
                </c:pt>
                <c:pt idx="29">
                  <c:v>61.5</c:v>
                </c:pt>
                <c:pt idx="30">
                  <c:v>62.9</c:v>
                </c:pt>
                <c:pt idx="31">
                  <c:v>49.3</c:v>
                </c:pt>
              </c:numCache>
            </c:numRef>
          </c:xVal>
          <c:yVal>
            <c:numRef>
              <c:f>'Manova 1c'!$C$4:$C$35</c:f>
              <c:numCache>
                <c:formatCode>0.0</c:formatCode>
                <c:ptCount val="32"/>
                <c:pt idx="0">
                  <c:v>29.5</c:v>
                </c:pt>
                <c:pt idx="1">
                  <c:v>32.1</c:v>
                </c:pt>
                <c:pt idx="2">
                  <c:v>40.700000000000003</c:v>
                </c:pt>
                <c:pt idx="3">
                  <c:v>45.1</c:v>
                </c:pt>
                <c:pt idx="4">
                  <c:v>34.1</c:v>
                </c:pt>
                <c:pt idx="5">
                  <c:v>31.1</c:v>
                </c:pt>
                <c:pt idx="6">
                  <c:v>21.6</c:v>
                </c:pt>
                <c:pt idx="7">
                  <c:v>27.7</c:v>
                </c:pt>
                <c:pt idx="8">
                  <c:v>48.3</c:v>
                </c:pt>
                <c:pt idx="9">
                  <c:v>28.9</c:v>
                </c:pt>
                <c:pt idx="10">
                  <c:v>42.5</c:v>
                </c:pt>
                <c:pt idx="11">
                  <c:v>20.399999999999999</c:v>
                </c:pt>
                <c:pt idx="12">
                  <c:v>23.9</c:v>
                </c:pt>
                <c:pt idx="13">
                  <c:v>29.1</c:v>
                </c:pt>
                <c:pt idx="14">
                  <c:v>18</c:v>
                </c:pt>
                <c:pt idx="15">
                  <c:v>14.5</c:v>
                </c:pt>
                <c:pt idx="16">
                  <c:v>25.9</c:v>
                </c:pt>
                <c:pt idx="17">
                  <c:v>15.9</c:v>
                </c:pt>
                <c:pt idx="18">
                  <c:v>36.1</c:v>
                </c:pt>
                <c:pt idx="19">
                  <c:v>27.7</c:v>
                </c:pt>
                <c:pt idx="20">
                  <c:v>46.9</c:v>
                </c:pt>
                <c:pt idx="21">
                  <c:v>29.7</c:v>
                </c:pt>
                <c:pt idx="22">
                  <c:v>27.6</c:v>
                </c:pt>
                <c:pt idx="23">
                  <c:v>35.299999999999997</c:v>
                </c:pt>
                <c:pt idx="24">
                  <c:v>39</c:v>
                </c:pt>
                <c:pt idx="25">
                  <c:v>54.2</c:v>
                </c:pt>
                <c:pt idx="26">
                  <c:v>32.1</c:v>
                </c:pt>
                <c:pt idx="27">
                  <c:v>25.6</c:v>
                </c:pt>
                <c:pt idx="28">
                  <c:v>31.8</c:v>
                </c:pt>
                <c:pt idx="29">
                  <c:v>16.8</c:v>
                </c:pt>
                <c:pt idx="30">
                  <c:v>25.8</c:v>
                </c:pt>
                <c:pt idx="31">
                  <c:v>39.4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350488"/>
        <c:axId val="514347744"/>
      </c:scatterChart>
      <c:valAx>
        <c:axId val="514350488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514347744"/>
        <c:crosses val="autoZero"/>
        <c:crossBetween val="midCat"/>
      </c:valAx>
      <c:valAx>
        <c:axId val="51434774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143504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Water-Herbicide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'Manova 1c'!$C$50:$C$81</c:f>
              <c:numCache>
                <c:formatCode>0.0</c:formatCode>
                <c:ptCount val="32"/>
                <c:pt idx="0">
                  <c:v>29.5</c:v>
                </c:pt>
                <c:pt idx="1">
                  <c:v>32.1</c:v>
                </c:pt>
                <c:pt idx="2">
                  <c:v>40.700000000000003</c:v>
                </c:pt>
                <c:pt idx="3">
                  <c:v>45.1</c:v>
                </c:pt>
                <c:pt idx="4">
                  <c:v>34.1</c:v>
                </c:pt>
                <c:pt idx="5">
                  <c:v>31.1</c:v>
                </c:pt>
                <c:pt idx="6">
                  <c:v>21.6</c:v>
                </c:pt>
                <c:pt idx="7">
                  <c:v>27.7</c:v>
                </c:pt>
                <c:pt idx="8">
                  <c:v>48.3</c:v>
                </c:pt>
                <c:pt idx="9">
                  <c:v>28.9</c:v>
                </c:pt>
                <c:pt idx="10">
                  <c:v>42.5</c:v>
                </c:pt>
                <c:pt idx="11">
                  <c:v>20.399999999999999</c:v>
                </c:pt>
                <c:pt idx="12">
                  <c:v>23.9</c:v>
                </c:pt>
                <c:pt idx="13">
                  <c:v>29.1</c:v>
                </c:pt>
                <c:pt idx="14">
                  <c:v>18</c:v>
                </c:pt>
                <c:pt idx="15">
                  <c:v>14.5</c:v>
                </c:pt>
                <c:pt idx="16">
                  <c:v>25.9</c:v>
                </c:pt>
                <c:pt idx="17">
                  <c:v>15.9</c:v>
                </c:pt>
                <c:pt idx="18">
                  <c:v>36.1</c:v>
                </c:pt>
                <c:pt idx="19">
                  <c:v>27.7</c:v>
                </c:pt>
                <c:pt idx="20">
                  <c:v>46.9</c:v>
                </c:pt>
                <c:pt idx="21">
                  <c:v>29.7</c:v>
                </c:pt>
                <c:pt idx="22">
                  <c:v>27.6</c:v>
                </c:pt>
                <c:pt idx="23">
                  <c:v>35.299999999999997</c:v>
                </c:pt>
                <c:pt idx="24">
                  <c:v>39</c:v>
                </c:pt>
                <c:pt idx="25">
                  <c:v>54.2</c:v>
                </c:pt>
                <c:pt idx="26">
                  <c:v>32.1</c:v>
                </c:pt>
                <c:pt idx="27">
                  <c:v>25.6</c:v>
                </c:pt>
                <c:pt idx="28">
                  <c:v>31.8</c:v>
                </c:pt>
                <c:pt idx="29">
                  <c:v>16.8</c:v>
                </c:pt>
                <c:pt idx="30">
                  <c:v>25.8</c:v>
                </c:pt>
                <c:pt idx="31">
                  <c:v>39.4</c:v>
                </c:pt>
              </c:numCache>
            </c:numRef>
          </c:xVal>
          <c:yVal>
            <c:numRef>
              <c:f>'Manova 1c'!$D$50:$D$81</c:f>
              <c:numCache>
                <c:formatCode>0.0</c:formatCode>
                <c:ptCount val="32"/>
                <c:pt idx="0">
                  <c:v>7.5</c:v>
                </c:pt>
                <c:pt idx="1">
                  <c:v>6.3</c:v>
                </c:pt>
                <c:pt idx="2">
                  <c:v>4.2</c:v>
                </c:pt>
                <c:pt idx="3">
                  <c:v>4.9000000000000004</c:v>
                </c:pt>
                <c:pt idx="4">
                  <c:v>11.7</c:v>
                </c:pt>
                <c:pt idx="5">
                  <c:v>6.9</c:v>
                </c:pt>
                <c:pt idx="6">
                  <c:v>4.3</c:v>
                </c:pt>
                <c:pt idx="7">
                  <c:v>5.3</c:v>
                </c:pt>
                <c:pt idx="8">
                  <c:v>5.5</c:v>
                </c:pt>
                <c:pt idx="9">
                  <c:v>6.9</c:v>
                </c:pt>
                <c:pt idx="10">
                  <c:v>4.8</c:v>
                </c:pt>
                <c:pt idx="11">
                  <c:v>3</c:v>
                </c:pt>
                <c:pt idx="12">
                  <c:v>1.1000000000000001</c:v>
                </c:pt>
                <c:pt idx="13">
                  <c:v>5</c:v>
                </c:pt>
                <c:pt idx="14">
                  <c:v>4.8</c:v>
                </c:pt>
                <c:pt idx="15">
                  <c:v>3.7</c:v>
                </c:pt>
                <c:pt idx="16">
                  <c:v>2.9</c:v>
                </c:pt>
                <c:pt idx="17">
                  <c:v>1.2</c:v>
                </c:pt>
                <c:pt idx="18">
                  <c:v>4.0999999999999996</c:v>
                </c:pt>
                <c:pt idx="19">
                  <c:v>6.3</c:v>
                </c:pt>
                <c:pt idx="20">
                  <c:v>3.6</c:v>
                </c:pt>
                <c:pt idx="21">
                  <c:v>4.7</c:v>
                </c:pt>
                <c:pt idx="22">
                  <c:v>6.2</c:v>
                </c:pt>
                <c:pt idx="23">
                  <c:v>1.9</c:v>
                </c:pt>
                <c:pt idx="24">
                  <c:v>3.1</c:v>
                </c:pt>
                <c:pt idx="25">
                  <c:v>4</c:v>
                </c:pt>
                <c:pt idx="26">
                  <c:v>5.7</c:v>
                </c:pt>
                <c:pt idx="27">
                  <c:v>3</c:v>
                </c:pt>
                <c:pt idx="28">
                  <c:v>7.4</c:v>
                </c:pt>
                <c:pt idx="29">
                  <c:v>1.9</c:v>
                </c:pt>
                <c:pt idx="30">
                  <c:v>2.4</c:v>
                </c:pt>
                <c:pt idx="31">
                  <c:v>5.2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348136"/>
        <c:axId val="514349704"/>
      </c:scatterChart>
      <c:valAx>
        <c:axId val="514348136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514349704"/>
        <c:crosses val="autoZero"/>
        <c:crossBetween val="midCat"/>
      </c:valAx>
      <c:valAx>
        <c:axId val="51434970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14348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Yield-Herbicide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xVal>
            <c:numRef>
              <c:f>'Manova 1c'!$B$50:$B$81</c:f>
              <c:numCache>
                <c:formatCode>0.0</c:formatCode>
                <c:ptCount val="32"/>
                <c:pt idx="0">
                  <c:v>76.7</c:v>
                </c:pt>
                <c:pt idx="1">
                  <c:v>60.5</c:v>
                </c:pt>
                <c:pt idx="2">
                  <c:v>96.1</c:v>
                </c:pt>
                <c:pt idx="3">
                  <c:v>88.1</c:v>
                </c:pt>
                <c:pt idx="4">
                  <c:v>50.2</c:v>
                </c:pt>
                <c:pt idx="5">
                  <c:v>55</c:v>
                </c:pt>
                <c:pt idx="6">
                  <c:v>65.400000000000006</c:v>
                </c:pt>
                <c:pt idx="7">
                  <c:v>65.7</c:v>
                </c:pt>
                <c:pt idx="8">
                  <c:v>67.3</c:v>
                </c:pt>
                <c:pt idx="9">
                  <c:v>61.3</c:v>
                </c:pt>
                <c:pt idx="10">
                  <c:v>58.2</c:v>
                </c:pt>
                <c:pt idx="11">
                  <c:v>76.900000000000006</c:v>
                </c:pt>
                <c:pt idx="12">
                  <c:v>66.900000000000006</c:v>
                </c:pt>
                <c:pt idx="13">
                  <c:v>55.4</c:v>
                </c:pt>
                <c:pt idx="14">
                  <c:v>50.5</c:v>
                </c:pt>
                <c:pt idx="15">
                  <c:v>64.099999999999994</c:v>
                </c:pt>
                <c:pt idx="16">
                  <c:v>62.8</c:v>
                </c:pt>
                <c:pt idx="17">
                  <c:v>45</c:v>
                </c:pt>
                <c:pt idx="18">
                  <c:v>47.8</c:v>
                </c:pt>
                <c:pt idx="19">
                  <c:v>75.599999999999994</c:v>
                </c:pt>
                <c:pt idx="20">
                  <c:v>46.6</c:v>
                </c:pt>
                <c:pt idx="21">
                  <c:v>50.6</c:v>
                </c:pt>
                <c:pt idx="22">
                  <c:v>45.7</c:v>
                </c:pt>
                <c:pt idx="23">
                  <c:v>68.400000000000006</c:v>
                </c:pt>
                <c:pt idx="24">
                  <c:v>52.5</c:v>
                </c:pt>
                <c:pt idx="25">
                  <c:v>80</c:v>
                </c:pt>
                <c:pt idx="26">
                  <c:v>54.7</c:v>
                </c:pt>
                <c:pt idx="27">
                  <c:v>63.5</c:v>
                </c:pt>
                <c:pt idx="28">
                  <c:v>46.3</c:v>
                </c:pt>
                <c:pt idx="29">
                  <c:v>61.5</c:v>
                </c:pt>
                <c:pt idx="30">
                  <c:v>62.9</c:v>
                </c:pt>
                <c:pt idx="31">
                  <c:v>49.3</c:v>
                </c:pt>
              </c:numCache>
            </c:numRef>
          </c:xVal>
          <c:yVal>
            <c:numRef>
              <c:f>'Manova 1c'!$D$50:$D$81</c:f>
              <c:numCache>
                <c:formatCode>0.0</c:formatCode>
                <c:ptCount val="32"/>
                <c:pt idx="0">
                  <c:v>7.5</c:v>
                </c:pt>
                <c:pt idx="1">
                  <c:v>6.3</c:v>
                </c:pt>
                <c:pt idx="2">
                  <c:v>4.2</c:v>
                </c:pt>
                <c:pt idx="3">
                  <c:v>4.9000000000000004</c:v>
                </c:pt>
                <c:pt idx="4">
                  <c:v>11.7</c:v>
                </c:pt>
                <c:pt idx="5">
                  <c:v>6.9</c:v>
                </c:pt>
                <c:pt idx="6">
                  <c:v>4.3</c:v>
                </c:pt>
                <c:pt idx="7">
                  <c:v>5.3</c:v>
                </c:pt>
                <c:pt idx="8">
                  <c:v>5.5</c:v>
                </c:pt>
                <c:pt idx="9">
                  <c:v>6.9</c:v>
                </c:pt>
                <c:pt idx="10">
                  <c:v>4.8</c:v>
                </c:pt>
                <c:pt idx="11">
                  <c:v>3</c:v>
                </c:pt>
                <c:pt idx="12">
                  <c:v>1.1000000000000001</c:v>
                </c:pt>
                <c:pt idx="13">
                  <c:v>5</c:v>
                </c:pt>
                <c:pt idx="14">
                  <c:v>4.8</c:v>
                </c:pt>
                <c:pt idx="15">
                  <c:v>3.7</c:v>
                </c:pt>
                <c:pt idx="16">
                  <c:v>2.9</c:v>
                </c:pt>
                <c:pt idx="17">
                  <c:v>1.2</c:v>
                </c:pt>
                <c:pt idx="18">
                  <c:v>4.0999999999999996</c:v>
                </c:pt>
                <c:pt idx="19">
                  <c:v>6.3</c:v>
                </c:pt>
                <c:pt idx="20">
                  <c:v>3.6</c:v>
                </c:pt>
                <c:pt idx="21">
                  <c:v>4.7</c:v>
                </c:pt>
                <c:pt idx="22">
                  <c:v>6.2</c:v>
                </c:pt>
                <c:pt idx="23">
                  <c:v>1.9</c:v>
                </c:pt>
                <c:pt idx="24">
                  <c:v>3.1</c:v>
                </c:pt>
                <c:pt idx="25">
                  <c:v>4</c:v>
                </c:pt>
                <c:pt idx="26">
                  <c:v>5.7</c:v>
                </c:pt>
                <c:pt idx="27">
                  <c:v>3</c:v>
                </c:pt>
                <c:pt idx="28">
                  <c:v>7.4</c:v>
                </c:pt>
                <c:pt idx="29">
                  <c:v>1.9</c:v>
                </c:pt>
                <c:pt idx="30">
                  <c:v>2.4</c:v>
                </c:pt>
                <c:pt idx="31">
                  <c:v>5.2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348528"/>
        <c:axId val="514349312"/>
      </c:scatterChart>
      <c:valAx>
        <c:axId val="514348528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514349312"/>
        <c:crosses val="autoZero"/>
        <c:crossBetween val="midCat"/>
      </c:valAx>
      <c:valAx>
        <c:axId val="51434931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143485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'Manova 1c'!$AA$10:$AA$41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'Manova 1c'!$AB$10:$AB$41</c:f>
              <c:numCache>
                <c:formatCode>General</c:formatCode>
                <c:ptCount val="32"/>
                <c:pt idx="0">
                  <c:v>-2.1538746940614555</c:v>
                </c:pt>
                <c:pt idx="1">
                  <c:v>-1.6759397227734436</c:v>
                </c:pt>
                <c:pt idx="2">
                  <c:v>-1.4177971379962682</c:v>
                </c:pt>
                <c:pt idx="3">
                  <c:v>-1.229858759216589</c:v>
                </c:pt>
                <c:pt idx="4">
                  <c:v>-1.0775155670402805</c:v>
                </c:pt>
                <c:pt idx="5">
                  <c:v>-0.94678175630104722</c:v>
                </c:pt>
                <c:pt idx="6">
                  <c:v>-0.83051087820540004</c:v>
                </c:pt>
                <c:pt idx="7">
                  <c:v>-0.72451438349236563</c:v>
                </c:pt>
                <c:pt idx="8">
                  <c:v>-0.62609901234642129</c:v>
                </c:pt>
                <c:pt idx="9">
                  <c:v>-0.5334097062412807</c:v>
                </c:pt>
                <c:pt idx="10">
                  <c:v>-0.44509652498551644</c:v>
                </c:pt>
                <c:pt idx="11">
                  <c:v>-0.36012989178956933</c:v>
                </c:pt>
                <c:pt idx="12">
                  <c:v>-0.27769043982157676</c:v>
                </c:pt>
                <c:pt idx="13">
                  <c:v>-0.19709908429431236</c:v>
                </c:pt>
                <c:pt idx="14">
                  <c:v>-0.11776987457909528</c:v>
                </c:pt>
                <c:pt idx="15">
                  <c:v>-3.9176085503097632E-2</c:v>
                </c:pt>
                <c:pt idx="16">
                  <c:v>3.9176085503097632E-2</c:v>
                </c:pt>
                <c:pt idx="17">
                  <c:v>0.11776987457909528</c:v>
                </c:pt>
                <c:pt idx="18">
                  <c:v>0.19709908429431236</c:v>
                </c:pt>
                <c:pt idx="19">
                  <c:v>0.27769043982157676</c:v>
                </c:pt>
                <c:pt idx="20">
                  <c:v>0.36012989178956933</c:v>
                </c:pt>
                <c:pt idx="21">
                  <c:v>0.44509652498551644</c:v>
                </c:pt>
                <c:pt idx="22">
                  <c:v>0.5334097062412807</c:v>
                </c:pt>
                <c:pt idx="23">
                  <c:v>0.62609901234642129</c:v>
                </c:pt>
                <c:pt idx="24">
                  <c:v>0.72451438349236563</c:v>
                </c:pt>
                <c:pt idx="25">
                  <c:v>0.83051087820540004</c:v>
                </c:pt>
                <c:pt idx="26">
                  <c:v>0.94678175630104722</c:v>
                </c:pt>
                <c:pt idx="27">
                  <c:v>1.0775155670402805</c:v>
                </c:pt>
                <c:pt idx="28">
                  <c:v>1.229858759216589</c:v>
                </c:pt>
                <c:pt idx="29">
                  <c:v>1.4177971379962682</c:v>
                </c:pt>
                <c:pt idx="30">
                  <c:v>1.6759397227734436</c:v>
                </c:pt>
                <c:pt idx="31">
                  <c:v>2.1538746940614555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217616"/>
        <c:axId val="641212520"/>
      </c:scatterChart>
      <c:valAx>
        <c:axId val="641217616"/>
        <c:scaling>
          <c:orientation val="minMax"/>
          <c:min val="4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1212520"/>
        <c:crosses val="autoZero"/>
        <c:crossBetween val="midCat"/>
      </c:valAx>
      <c:valAx>
        <c:axId val="641212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1217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Water x Clay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'Manova 1c'!$AN$8:$AN$15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'Manova 1c'!$AO$8:$AO$15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221536"/>
        <c:axId val="641214088"/>
      </c:scatterChart>
      <c:valAx>
        <c:axId val="641221536"/>
        <c:scaling>
          <c:orientation val="minMax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1214088"/>
        <c:crosses val="autoZero"/>
        <c:crossBetween val="midCat"/>
      </c:valAx>
      <c:valAx>
        <c:axId val="641214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1221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'Manova 1c'!$B$4:$B$35</c:f>
              <c:numCache>
                <c:formatCode>0.0</c:formatCode>
                <c:ptCount val="32"/>
                <c:pt idx="0">
                  <c:v>76.7</c:v>
                </c:pt>
                <c:pt idx="1">
                  <c:v>60.5</c:v>
                </c:pt>
                <c:pt idx="2">
                  <c:v>96.1</c:v>
                </c:pt>
                <c:pt idx="3">
                  <c:v>88.1</c:v>
                </c:pt>
                <c:pt idx="4">
                  <c:v>50.2</c:v>
                </c:pt>
                <c:pt idx="5">
                  <c:v>55</c:v>
                </c:pt>
                <c:pt idx="6">
                  <c:v>65.400000000000006</c:v>
                </c:pt>
                <c:pt idx="7">
                  <c:v>65.7</c:v>
                </c:pt>
                <c:pt idx="8">
                  <c:v>67.3</c:v>
                </c:pt>
                <c:pt idx="9">
                  <c:v>61.3</c:v>
                </c:pt>
                <c:pt idx="10">
                  <c:v>58.2</c:v>
                </c:pt>
                <c:pt idx="11">
                  <c:v>76.900000000000006</c:v>
                </c:pt>
                <c:pt idx="12">
                  <c:v>66.900000000000006</c:v>
                </c:pt>
                <c:pt idx="13">
                  <c:v>55.4</c:v>
                </c:pt>
                <c:pt idx="14">
                  <c:v>50.5</c:v>
                </c:pt>
                <c:pt idx="15">
                  <c:v>64.099999999999994</c:v>
                </c:pt>
                <c:pt idx="16">
                  <c:v>62.8</c:v>
                </c:pt>
                <c:pt idx="17">
                  <c:v>45</c:v>
                </c:pt>
                <c:pt idx="18">
                  <c:v>47.8</c:v>
                </c:pt>
                <c:pt idx="19">
                  <c:v>75.599999999999994</c:v>
                </c:pt>
                <c:pt idx="20">
                  <c:v>46.6</c:v>
                </c:pt>
                <c:pt idx="21">
                  <c:v>50.6</c:v>
                </c:pt>
                <c:pt idx="22">
                  <c:v>45.7</c:v>
                </c:pt>
                <c:pt idx="23">
                  <c:v>68.400000000000006</c:v>
                </c:pt>
                <c:pt idx="24">
                  <c:v>52.5</c:v>
                </c:pt>
                <c:pt idx="25">
                  <c:v>80</c:v>
                </c:pt>
                <c:pt idx="26">
                  <c:v>54.7</c:v>
                </c:pt>
                <c:pt idx="27">
                  <c:v>63.5</c:v>
                </c:pt>
                <c:pt idx="28">
                  <c:v>46.3</c:v>
                </c:pt>
                <c:pt idx="29">
                  <c:v>61.5</c:v>
                </c:pt>
                <c:pt idx="30">
                  <c:v>62.9</c:v>
                </c:pt>
                <c:pt idx="31">
                  <c:v>49.3</c:v>
                </c:pt>
              </c:numCache>
            </c:numRef>
          </c:xVal>
          <c:yVal>
            <c:numRef>
              <c:f>'Manova 1c'!$C$4:$C$35</c:f>
              <c:numCache>
                <c:formatCode>0.0</c:formatCode>
                <c:ptCount val="32"/>
                <c:pt idx="0">
                  <c:v>29.5</c:v>
                </c:pt>
                <c:pt idx="1">
                  <c:v>32.1</c:v>
                </c:pt>
                <c:pt idx="2">
                  <c:v>40.700000000000003</c:v>
                </c:pt>
                <c:pt idx="3">
                  <c:v>45.1</c:v>
                </c:pt>
                <c:pt idx="4">
                  <c:v>34.1</c:v>
                </c:pt>
                <c:pt idx="5">
                  <c:v>31.1</c:v>
                </c:pt>
                <c:pt idx="6">
                  <c:v>21.6</c:v>
                </c:pt>
                <c:pt idx="7">
                  <c:v>27.7</c:v>
                </c:pt>
                <c:pt idx="8">
                  <c:v>48.3</c:v>
                </c:pt>
                <c:pt idx="9">
                  <c:v>28.9</c:v>
                </c:pt>
                <c:pt idx="10">
                  <c:v>42.5</c:v>
                </c:pt>
                <c:pt idx="11">
                  <c:v>20.399999999999999</c:v>
                </c:pt>
                <c:pt idx="12">
                  <c:v>23.9</c:v>
                </c:pt>
                <c:pt idx="13">
                  <c:v>29.1</c:v>
                </c:pt>
                <c:pt idx="14">
                  <c:v>18</c:v>
                </c:pt>
                <c:pt idx="15">
                  <c:v>14.5</c:v>
                </c:pt>
                <c:pt idx="16">
                  <c:v>25.9</c:v>
                </c:pt>
                <c:pt idx="17">
                  <c:v>15.9</c:v>
                </c:pt>
                <c:pt idx="18">
                  <c:v>36.1</c:v>
                </c:pt>
                <c:pt idx="19">
                  <c:v>27.7</c:v>
                </c:pt>
                <c:pt idx="20">
                  <c:v>46.9</c:v>
                </c:pt>
                <c:pt idx="21">
                  <c:v>29.7</c:v>
                </c:pt>
                <c:pt idx="22">
                  <c:v>27.6</c:v>
                </c:pt>
                <c:pt idx="23">
                  <c:v>35.299999999999997</c:v>
                </c:pt>
                <c:pt idx="24">
                  <c:v>39</c:v>
                </c:pt>
                <c:pt idx="25">
                  <c:v>54.2</c:v>
                </c:pt>
                <c:pt idx="26">
                  <c:v>32.1</c:v>
                </c:pt>
                <c:pt idx="27">
                  <c:v>25.6</c:v>
                </c:pt>
                <c:pt idx="28">
                  <c:v>31.8</c:v>
                </c:pt>
                <c:pt idx="29">
                  <c:v>16.8</c:v>
                </c:pt>
                <c:pt idx="30">
                  <c:v>25.8</c:v>
                </c:pt>
                <c:pt idx="31">
                  <c:v>39.4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'Manova 1c'!$B$4:$B$35</c:f>
              <c:numCache>
                <c:formatCode>0.0</c:formatCode>
                <c:ptCount val="32"/>
                <c:pt idx="0">
                  <c:v>76.7</c:v>
                </c:pt>
                <c:pt idx="1">
                  <c:v>60.5</c:v>
                </c:pt>
                <c:pt idx="2">
                  <c:v>96.1</c:v>
                </c:pt>
                <c:pt idx="3">
                  <c:v>88.1</c:v>
                </c:pt>
                <c:pt idx="4">
                  <c:v>50.2</c:v>
                </c:pt>
                <c:pt idx="5">
                  <c:v>55</c:v>
                </c:pt>
                <c:pt idx="6">
                  <c:v>65.400000000000006</c:v>
                </c:pt>
                <c:pt idx="7">
                  <c:v>65.7</c:v>
                </c:pt>
                <c:pt idx="8">
                  <c:v>67.3</c:v>
                </c:pt>
                <c:pt idx="9">
                  <c:v>61.3</c:v>
                </c:pt>
                <c:pt idx="10">
                  <c:v>58.2</c:v>
                </c:pt>
                <c:pt idx="11">
                  <c:v>76.900000000000006</c:v>
                </c:pt>
                <c:pt idx="12">
                  <c:v>66.900000000000006</c:v>
                </c:pt>
                <c:pt idx="13">
                  <c:v>55.4</c:v>
                </c:pt>
                <c:pt idx="14">
                  <c:v>50.5</c:v>
                </c:pt>
                <c:pt idx="15">
                  <c:v>64.099999999999994</c:v>
                </c:pt>
                <c:pt idx="16">
                  <c:v>62.8</c:v>
                </c:pt>
                <c:pt idx="17">
                  <c:v>45</c:v>
                </c:pt>
                <c:pt idx="18">
                  <c:v>47.8</c:v>
                </c:pt>
                <c:pt idx="19">
                  <c:v>75.599999999999994</c:v>
                </c:pt>
                <c:pt idx="20">
                  <c:v>46.6</c:v>
                </c:pt>
                <c:pt idx="21">
                  <c:v>50.6</c:v>
                </c:pt>
                <c:pt idx="22">
                  <c:v>45.7</c:v>
                </c:pt>
                <c:pt idx="23">
                  <c:v>68.400000000000006</c:v>
                </c:pt>
                <c:pt idx="24">
                  <c:v>52.5</c:v>
                </c:pt>
                <c:pt idx="25">
                  <c:v>80</c:v>
                </c:pt>
                <c:pt idx="26">
                  <c:v>54.7</c:v>
                </c:pt>
                <c:pt idx="27">
                  <c:v>63.5</c:v>
                </c:pt>
                <c:pt idx="28">
                  <c:v>46.3</c:v>
                </c:pt>
                <c:pt idx="29">
                  <c:v>61.5</c:v>
                </c:pt>
                <c:pt idx="30">
                  <c:v>62.9</c:v>
                </c:pt>
                <c:pt idx="31">
                  <c:v>49.3</c:v>
                </c:pt>
              </c:numCache>
            </c:numRef>
          </c:xVal>
          <c:yVal>
            <c:numRef>
              <c:f>'Manova 1c'!$D$4:$D$35</c:f>
              <c:numCache>
                <c:formatCode>0.0</c:formatCode>
                <c:ptCount val="32"/>
                <c:pt idx="0">
                  <c:v>7.5</c:v>
                </c:pt>
                <c:pt idx="1">
                  <c:v>6.3</c:v>
                </c:pt>
                <c:pt idx="2">
                  <c:v>4.2</c:v>
                </c:pt>
                <c:pt idx="3">
                  <c:v>4.9000000000000004</c:v>
                </c:pt>
                <c:pt idx="4">
                  <c:v>11.7</c:v>
                </c:pt>
                <c:pt idx="5">
                  <c:v>6.9</c:v>
                </c:pt>
                <c:pt idx="6">
                  <c:v>4.3</c:v>
                </c:pt>
                <c:pt idx="7">
                  <c:v>5.3</c:v>
                </c:pt>
                <c:pt idx="8">
                  <c:v>5.5</c:v>
                </c:pt>
                <c:pt idx="9">
                  <c:v>6.9</c:v>
                </c:pt>
                <c:pt idx="10">
                  <c:v>4.8</c:v>
                </c:pt>
                <c:pt idx="11">
                  <c:v>3</c:v>
                </c:pt>
                <c:pt idx="12">
                  <c:v>1.1000000000000001</c:v>
                </c:pt>
                <c:pt idx="13">
                  <c:v>5</c:v>
                </c:pt>
                <c:pt idx="14">
                  <c:v>4.8</c:v>
                </c:pt>
                <c:pt idx="15">
                  <c:v>3.7</c:v>
                </c:pt>
                <c:pt idx="16">
                  <c:v>2.9</c:v>
                </c:pt>
                <c:pt idx="17">
                  <c:v>1.2</c:v>
                </c:pt>
                <c:pt idx="18">
                  <c:v>4.0999999999999996</c:v>
                </c:pt>
                <c:pt idx="19">
                  <c:v>6.3</c:v>
                </c:pt>
                <c:pt idx="20">
                  <c:v>3.6</c:v>
                </c:pt>
                <c:pt idx="21">
                  <c:v>4.7</c:v>
                </c:pt>
                <c:pt idx="22">
                  <c:v>6.2</c:v>
                </c:pt>
                <c:pt idx="23">
                  <c:v>1.9</c:v>
                </c:pt>
                <c:pt idx="24">
                  <c:v>3.1</c:v>
                </c:pt>
                <c:pt idx="25">
                  <c:v>4</c:v>
                </c:pt>
                <c:pt idx="26">
                  <c:v>5.7</c:v>
                </c:pt>
                <c:pt idx="27">
                  <c:v>3</c:v>
                </c:pt>
                <c:pt idx="28">
                  <c:v>7.4</c:v>
                </c:pt>
                <c:pt idx="29">
                  <c:v>1.9</c:v>
                </c:pt>
                <c:pt idx="30">
                  <c:v>2.4</c:v>
                </c:pt>
                <c:pt idx="31">
                  <c:v>5.2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213304"/>
        <c:axId val="641222712"/>
      </c:scatterChart>
      <c:valAx>
        <c:axId val="641213304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641222712"/>
        <c:crosses val="autoZero"/>
        <c:crossBetween val="midCat"/>
      </c:valAx>
      <c:valAx>
        <c:axId val="64122271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6412133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'Manova 1d'!$Q$4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'Manova 1d'!$R$3:$U$3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1d'!$R$4:$U$4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'Manova 1d'!$Q$5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'Manova 1d'!$R$3:$U$3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1d'!$R$5:$U$5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'Manova 1d'!$Q$6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'Manova 1d'!$R$3:$U$3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1d'!$R$6:$U$6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'Manova 1d'!$Q$7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'Manova 1d'!$R$8:$U$8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</c:errBars>
          <c:cat>
            <c:numRef>
              <c:f>'Manova 1d'!$R$3:$U$3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1d'!$R$7:$U$7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1219968"/>
        <c:axId val="641218008"/>
      </c:barChart>
      <c:catAx>
        <c:axId val="641219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41218008"/>
        <c:crosses val="autoZero"/>
        <c:auto val="1"/>
        <c:lblAlgn val="ctr"/>
        <c:lblOffset val="100"/>
        <c:noMultiLvlLbl val="0"/>
      </c:catAx>
      <c:valAx>
        <c:axId val="641218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1219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'Manova 1d'!$Q$27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'Manova 1d'!$R$26:$U$26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1d'!$R$27:$U$27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'Manova 1d'!$Q$28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'Manova 1d'!$R$26:$U$26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1d'!$R$28:$U$28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'Manova 1d'!$Q$29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'Manova 1d'!$R$26:$U$26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1d'!$R$29:$U$29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'Manova 1d'!$Q$30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'Manova 1d'!$R$31:$U$31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</c:errBars>
          <c:cat>
            <c:numRef>
              <c:f>'Manova 1d'!$R$26:$U$26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1d'!$R$30:$U$30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1224280"/>
        <c:axId val="641222320"/>
      </c:barChart>
      <c:catAx>
        <c:axId val="641224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41222320"/>
        <c:crosses val="autoZero"/>
        <c:auto val="1"/>
        <c:lblAlgn val="ctr"/>
        <c:lblOffset val="100"/>
        <c:noMultiLvlLbl val="0"/>
      </c:catAx>
      <c:valAx>
        <c:axId val="641222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1224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'Manova 1d'!$Q$50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'Manova 1d'!$R$49:$U$49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1d'!$R$50:$U$50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'Manova 1d'!$Q$51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'Manova 1d'!$R$49:$U$49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1d'!$R$51:$U$51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'Manova 1d'!$Q$52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'Manova 1d'!$R$49:$U$49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1d'!$R$52:$U$52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'Manova 1d'!$Q$53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'Manova 1d'!$R$54:$U$54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</c:errBars>
          <c:cat>
            <c:numRef>
              <c:f>'Manova 1d'!$R$49:$U$49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1d'!$R$53:$U$53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1214872"/>
        <c:axId val="641220360"/>
      </c:barChart>
      <c:catAx>
        <c:axId val="641214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41220360"/>
        <c:crosses val="autoZero"/>
        <c:auto val="1"/>
        <c:lblAlgn val="ctr"/>
        <c:lblOffset val="100"/>
        <c:noMultiLvlLbl val="0"/>
      </c:catAx>
      <c:valAx>
        <c:axId val="641220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1214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'Manova 1e'!$K$4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'Manova 1e'!$L$3:$O$3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1e'!$L$4:$O$4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'Manova 1e'!$K$5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'Manova 1e'!$L$3:$O$3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1e'!$L$5:$O$5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'Manova 1e'!$K$6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'Manova 1e'!$L$3:$O$3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1e'!$L$6:$O$6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'Manova 1e'!$K$7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'Manova 1e'!$L$8:$O$8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</c:errBars>
          <c:cat>
            <c:numRef>
              <c:f>'Manova 1e'!$L$3:$O$3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1e'!$L$7:$O$7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1220752"/>
        <c:axId val="641223888"/>
      </c:barChart>
      <c:catAx>
        <c:axId val="641220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41223888"/>
        <c:crosses val="autoZero"/>
        <c:auto val="1"/>
        <c:lblAlgn val="ctr"/>
        <c:lblOffset val="100"/>
        <c:noMultiLvlLbl val="0"/>
      </c:catAx>
      <c:valAx>
        <c:axId val="641223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1220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Scree Plot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Lit>
              <c:formatCode>General</c:formatCode>
              <c:ptCount val="9"/>
              <c:pt idx="0">
                <c:v>0.54742723754979927</c:v>
              </c:pt>
              <c:pt idx="1">
                <c:v>0.12801383104328856</c:v>
              </c:pt>
              <c:pt idx="2">
                <c:v>9.9040676914732589E-2</c:v>
              </c:pt>
              <c:pt idx="3">
                <c:v>6.8037077233563392E-2</c:v>
              </c:pt>
              <c:pt idx="4">
                <c:v>5.2694744656061138E-2</c:v>
              </c:pt>
              <c:pt idx="5">
                <c:v>3.9652241571292449E-2</c:v>
              </c:pt>
              <c:pt idx="6">
                <c:v>3.5995045295632043E-2</c:v>
              </c:pt>
              <c:pt idx="7">
                <c:v>2.0830040452000653E-2</c:v>
              </c:pt>
              <c:pt idx="8">
                <c:v>8.3091052836300524E-3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221144"/>
        <c:axId val="641214480"/>
      </c:lineChart>
      <c:catAx>
        <c:axId val="641221144"/>
        <c:scaling>
          <c:orientation val="minMax"/>
        </c:scaling>
        <c:delete val="0"/>
        <c:axPos val="b"/>
        <c:majorTickMark val="out"/>
        <c:minorTickMark val="none"/>
        <c:tickLblPos val="nextTo"/>
        <c:crossAx val="641214480"/>
        <c:crosses val="autoZero"/>
        <c:auto val="1"/>
        <c:lblAlgn val="ctr"/>
        <c:lblOffset val="100"/>
        <c:noMultiLvlLbl val="0"/>
      </c:catAx>
      <c:valAx>
        <c:axId val="641214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1221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Scree Plot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Lit>
              <c:formatCode>General</c:formatCode>
              <c:ptCount val="9"/>
              <c:pt idx="0">
                <c:v>0.32004854511139591</c:v>
              </c:pt>
              <c:pt idx="1">
                <c:v>0.15985048778574817</c:v>
              </c:pt>
              <c:pt idx="2">
                <c:v>0.12932551663773473</c:v>
              </c:pt>
              <c:pt idx="3">
                <c:v>0.11382807902221671</c:v>
              </c:pt>
              <c:pt idx="4">
                <c:v>7.8356518265323929E-2</c:v>
              </c:pt>
              <c:pt idx="5">
                <c:v>7.1958156648054508E-2</c:v>
              </c:pt>
              <c:pt idx="6">
                <c:v>6.2488138758617091E-2</c:v>
              </c:pt>
              <c:pt idx="7">
                <c:v>3.8360933230682889E-2</c:v>
              </c:pt>
              <c:pt idx="8">
                <c:v>2.5783624540226084E-2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221928"/>
        <c:axId val="641215656"/>
      </c:lineChart>
      <c:catAx>
        <c:axId val="641221928"/>
        <c:scaling>
          <c:orientation val="minMax"/>
        </c:scaling>
        <c:delete val="0"/>
        <c:axPos val="b"/>
        <c:majorTickMark val="out"/>
        <c:minorTickMark val="none"/>
        <c:tickLblPos val="nextTo"/>
        <c:crossAx val="641215656"/>
        <c:crosses val="autoZero"/>
        <c:auto val="1"/>
        <c:lblAlgn val="ctr"/>
        <c:lblOffset val="100"/>
        <c:noMultiLvlLbl val="0"/>
      </c:catAx>
      <c:valAx>
        <c:axId val="641215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1221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Scree Plot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Factor!$N$6:$N$14</c:f>
              <c:numCache>
                <c:formatCode>0.0%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224672"/>
        <c:axId val="641216048"/>
      </c:lineChart>
      <c:catAx>
        <c:axId val="641224672"/>
        <c:scaling>
          <c:orientation val="minMax"/>
        </c:scaling>
        <c:delete val="0"/>
        <c:axPos val="b"/>
        <c:majorTickMark val="out"/>
        <c:minorTickMark val="none"/>
        <c:tickLblPos val="nextTo"/>
        <c:crossAx val="641216048"/>
        <c:crosses val="autoZero"/>
        <c:auto val="1"/>
        <c:lblAlgn val="ctr"/>
        <c:lblOffset val="100"/>
        <c:noMultiLvlLbl val="0"/>
      </c:catAx>
      <c:valAx>
        <c:axId val="641216048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641224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Data Elements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'Clust 1'!$B$4:$B$13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5</c:v>
                </c:pt>
              </c:numCache>
            </c:numRef>
          </c:xVal>
          <c:yVal>
            <c:numRef>
              <c:f>'Clust 1'!$C$4:$C$13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232512"/>
        <c:axId val="641233688"/>
      </c:scatterChart>
      <c:valAx>
        <c:axId val="64123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33688"/>
        <c:crosses val="autoZero"/>
        <c:crossBetween val="midCat"/>
      </c:valAx>
      <c:valAx>
        <c:axId val="64123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3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Cluster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ADBCB3C-CDE0-478B-B657-527610AD377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624A22A-DB32-4248-B836-170756C6832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30F1CB0-046F-4799-828F-364949C517D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94908BE-9888-4A1A-AAA3-E56C870F6E4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7F5FB9F-7148-439F-844D-A1B70440F9D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D9BEA3E-5331-4352-9DE0-8FCCBCA1AD0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3038D46-584D-4126-9135-133A2D07EB4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B4E80FB-46DD-458E-82CF-ED4A731C062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DC3CDD7-8B53-46D0-B3E5-AE2C6AC6A8C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13F8726-7E85-4755-924E-9940D67B789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'Clust 1'!$B$40:$B$49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5</c:v>
                </c:pt>
              </c:numCache>
            </c:numRef>
          </c:xVal>
          <c:yVal>
            <c:numRef>
              <c:f>'Clust 1'!$C$40:$C$49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'Clust 1'!$E$40:$E$49</c15:f>
                <c15:dlblRangeCache>
                  <c:ptCount val="10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1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1</c:v>
                  </c:pt>
                </c15:dlblRangeCache>
              </c15:datalabelsRange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41228200"/>
        <c:axId val="641225456"/>
      </c:scatterChart>
      <c:valAx>
        <c:axId val="641228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25456"/>
        <c:crosses val="autoZero"/>
        <c:crossBetween val="midCat"/>
      </c:valAx>
      <c:valAx>
        <c:axId val="64122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28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 - Rows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00C1E88-FFB4-412C-AF40-D496F7DC147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948BDBB-6D34-4145-A92B-E8B7B74757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94E95A0-2716-4624-91F5-810D61856F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73DDD71-723E-420E-923A-EB8C0FF8C8B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B8E9D42-8A71-4AE3-914B-8526C084B3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9A70A67-3D45-4A35-A330-929C9141624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'CA 1'!$BA$14:$BA$19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'CA 1'!$BB$14:$BB$19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'CA 1'!$AZ$14:$AZ$19</c15:f>
                <c15:dlblRangeCache>
                  <c:ptCount val="6"/>
                  <c:pt idx="0">
                    <c:v>scr</c:v>
                  </c:pt>
                  <c:pt idx="1">
                    <c:v>pri</c:v>
                  </c:pt>
                  <c:pt idx="2">
                    <c:v>des</c:v>
                  </c:pt>
                  <c:pt idx="3">
                    <c:v>bat</c:v>
                  </c:pt>
                  <c:pt idx="4">
                    <c:v>sof</c:v>
                  </c:pt>
                  <c:pt idx="5">
                    <c:v>cam</c:v>
                  </c:pt>
                </c15:dlblRangeCache>
              </c15:datalabelsRange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41226632"/>
        <c:axId val="641227024"/>
      </c:scatterChart>
      <c:valAx>
        <c:axId val="641226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27024"/>
        <c:crossesAt val="0"/>
        <c:crossBetween val="midCat"/>
      </c:valAx>
      <c:valAx>
        <c:axId val="64122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26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 - Columns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 1'!$BB$24</c:f>
              <c:strCache>
                <c:ptCount val="1"/>
                <c:pt idx="0">
                  <c:v>Factor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5178F5B-58A8-4C3A-B1D6-FA02B80A5F7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2DB089C-7349-4C9E-9FEE-B17E0839DBF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5948CF7-6185-4D57-B985-A9C7018340C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6436019-2BDC-4FE3-B237-1DB65203CDF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'CA 1'!$BA$25:$BA$28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'CA 1'!$BB$25:$BB$28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'CA 1'!$AZ$25:$AZ$28</c15:f>
                <c15:dlblRangeCache>
                  <c:ptCount val="4"/>
                  <c:pt idx="0">
                    <c:v>APP</c:v>
                  </c:pt>
                  <c:pt idx="1">
                    <c:v>SAM</c:v>
                  </c:pt>
                  <c:pt idx="2">
                    <c:v>NOK</c:v>
                  </c:pt>
                  <c:pt idx="3">
                    <c:v>HUA</c:v>
                  </c:pt>
                </c15:dlblRangeCache>
              </c15:datalabelsRange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41235256"/>
        <c:axId val="641234080"/>
      </c:scatterChart>
      <c:valAx>
        <c:axId val="641235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34080"/>
        <c:crosses val="autoZero"/>
        <c:crossBetween val="midCat"/>
      </c:valAx>
      <c:valAx>
        <c:axId val="64123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35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Correspondence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3793A27-2889-4B8D-847D-664053BF228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AF87544-F103-4B4E-B377-88BC2A75DD6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1E5262B-03A7-4B6F-95E2-D26FF70404D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4F215CC-B07A-4F97-9F6E-263F32F968B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B68FA1F-8260-4AAE-81C9-9009E9EBBF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155F326-9A87-4FEC-A4DD-F514D8AFEAA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'CA 1'!$BA$14:$BA$19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'CA 1'!$BB$14:$BB$19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'CA 1'!$AZ$14:$AZ$19</c15:f>
                <c15:dlblRangeCache>
                  <c:ptCount val="6"/>
                  <c:pt idx="0">
                    <c:v>scr</c:v>
                  </c:pt>
                  <c:pt idx="1">
                    <c:v>pri</c:v>
                  </c:pt>
                  <c:pt idx="2">
                    <c:v>des</c:v>
                  </c:pt>
                  <c:pt idx="3">
                    <c:v>bat</c:v>
                  </c:pt>
                  <c:pt idx="4">
                    <c:v>sof</c:v>
                  </c:pt>
                  <c:pt idx="5">
                    <c:v>cam</c:v>
                  </c:pt>
                </c15:dlblRangeCache>
              </c15:datalabelsRange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5209003-3FC1-4CEC-ADCE-A5D2FCE059C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A6AC1FC-138A-453D-8573-4E4EAE8DFB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BE3FE9C-E41C-4C42-819C-E598C5DC76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7CB220F-4E50-4E56-806D-B06E686286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'CA 1'!$BA$25:$BA$28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'CA 1'!$BB$25:$BB$28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'CA 1'!$AZ$25:$AZ$28</c15:f>
                <c15:dlblRangeCache>
                  <c:ptCount val="4"/>
                  <c:pt idx="0">
                    <c:v>APP</c:v>
                  </c:pt>
                  <c:pt idx="1">
                    <c:v>SAM</c:v>
                  </c:pt>
                  <c:pt idx="2">
                    <c:v>NOK</c:v>
                  </c:pt>
                  <c:pt idx="3">
                    <c:v>HUA</c:v>
                  </c:pt>
                </c15:dlblRangeCache>
              </c15:datalabelsRange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41230944"/>
        <c:axId val="641236040"/>
      </c:scatterChart>
      <c:valAx>
        <c:axId val="64123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36040"/>
        <c:crosses val="autoZero"/>
        <c:crossBetween val="midCat"/>
      </c:valAx>
      <c:valAx>
        <c:axId val="641236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3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 Rows with Supplementary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FDA6B35-7772-4DE6-BE33-2BD35B48548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56304E4-F801-436D-8CCC-C609E2D4F63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5E06ED2-ABB7-4A20-A1E8-E65610088A3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2F0AF9C-19A9-42AC-85C4-E70BA54A8EC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CE0AF36-5235-4ED6-B439-8294B4BEFC9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684726D-C9FF-42A4-864A-2469ECABDE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D02DE4D-8689-4C31-9DFD-0E991DC465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94D468E-D784-45ED-AB45-E58609E1BDF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CF10F36-E80D-4057-8BE2-369B69BE82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F35788D-616F-4025-81E1-E62DACFA3A8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'CA 1'!$BA$46:$BA$55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'CA 1'!$BB$46:$BB$55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'CA 1'!$AZ$46:$AZ$55</c15:f>
                <c15:dlblRangeCache>
                  <c:ptCount val="10"/>
                  <c:pt idx="0">
                    <c:v>scr</c:v>
                  </c:pt>
                  <c:pt idx="1">
                    <c:v>pri</c:v>
                  </c:pt>
                  <c:pt idx="2">
                    <c:v>des</c:v>
                  </c:pt>
                  <c:pt idx="3">
                    <c:v>bat</c:v>
                  </c:pt>
                  <c:pt idx="4">
                    <c:v>sof</c:v>
                  </c:pt>
                  <c:pt idx="5">
                    <c:v>cam</c:v>
                  </c:pt>
                  <c:pt idx="6">
                    <c:v>app</c:v>
                  </c:pt>
                  <c:pt idx="7">
                    <c:v>sam</c:v>
                  </c:pt>
                  <c:pt idx="8">
                    <c:v>nok</c:v>
                  </c:pt>
                  <c:pt idx="9">
                    <c:v>hua</c:v>
                  </c:pt>
                </c15:dlblRangeCache>
              </c15:datalabelsRange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41227808"/>
        <c:axId val="641228592"/>
      </c:scatterChart>
      <c:valAx>
        <c:axId val="6412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28592"/>
        <c:crosses val="autoZero"/>
        <c:crossBetween val="midCat"/>
      </c:valAx>
      <c:valAx>
        <c:axId val="64122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27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 with NEW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BBDC4E8-489A-48FB-B26B-21F3EE6712D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713BEF2-651D-4C53-B838-D020195B69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D0328DF-1823-4127-B6A3-EEB7647290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F19B7B5-F7A3-4363-B983-6E19C2D757E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FE78861-3E56-4BA1-AC10-BF3FB1ADEF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'CA 1'!$AV$62:$AV$66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'CA 1'!$AW$62:$AW$66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'CA 1'!$AU$62:$AU$66</c15:f>
                <c15:dlblRangeCache>
                  <c:ptCount val="5"/>
                  <c:pt idx="0">
                    <c:v>APP</c:v>
                  </c:pt>
                  <c:pt idx="1">
                    <c:v>SAM</c:v>
                  </c:pt>
                  <c:pt idx="2">
                    <c:v>NOK</c:v>
                  </c:pt>
                  <c:pt idx="3">
                    <c:v>HUA</c:v>
                  </c:pt>
                  <c:pt idx="4">
                    <c:v>NEW</c:v>
                  </c:pt>
                </c15:dlblRangeCache>
              </c15:datalabelsRange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41225848"/>
        <c:axId val="641236824"/>
      </c:scatterChart>
      <c:valAx>
        <c:axId val="64122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36824"/>
        <c:crosses val="autoZero"/>
        <c:crossBetween val="midCat"/>
      </c:valAx>
      <c:valAx>
        <c:axId val="64123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25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 Plot for Rows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Pt>
            <c:idx val="0"/>
            <c:marker>
              <c:symbol val="diamond"/>
              <c:size val="6"/>
            </c:marker>
            <c:bubble3D val="0"/>
          </c:dPt>
          <c:dPt>
            <c:idx val="1"/>
            <c:marker>
              <c:symbol val="diamond"/>
              <c:size val="6"/>
            </c:marker>
            <c:bubble3D val="0"/>
          </c:dPt>
          <c:dPt>
            <c:idx val="2"/>
            <c:marker>
              <c:symbol val="diamond"/>
              <c:size val="6"/>
            </c:marker>
            <c:bubble3D val="0"/>
          </c:dPt>
          <c:dPt>
            <c:idx val="3"/>
            <c:marker>
              <c:symbol val="diamond"/>
              <c:size val="6"/>
            </c:marker>
            <c:bubble3D val="0"/>
          </c:dPt>
          <c:dPt>
            <c:idx val="4"/>
            <c:marker>
              <c:symbol val="diamond"/>
              <c:size val="6"/>
            </c:marker>
            <c:bubble3D val="0"/>
          </c:dPt>
          <c:dPt>
            <c:idx val="5"/>
            <c:marker>
              <c:symbol val="diamond"/>
              <c:size val="6"/>
            </c:marker>
            <c:bubble3D val="0"/>
          </c:dPt>
          <c:dPt>
            <c:idx val="6"/>
            <c:marker>
              <c:symbol val="diamond"/>
              <c:size val="6"/>
            </c:marker>
            <c:bubble3D val="0"/>
          </c:dPt>
          <c:dPt>
            <c:idx val="7"/>
            <c:marker>
              <c:symbol val="diamond"/>
              <c:size val="6"/>
            </c:marker>
            <c:bubble3D val="0"/>
          </c:dPt>
          <c:dPt>
            <c:idx val="8"/>
            <c:marker>
              <c:symbol val="diamond"/>
              <c:size val="6"/>
            </c:marker>
            <c:bubble3D val="0"/>
          </c:dPt>
          <c:dPt>
            <c:idx val="9"/>
            <c:marker>
              <c:symbol val="diamond"/>
              <c:size val="6"/>
            </c:marker>
            <c:bubble3D val="0"/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screen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price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design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battery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software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camera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app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sam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nok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hua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'CA 2'!$Y$6:$Y$15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'CA 2'!$Z$6:$Z$15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225064"/>
        <c:axId val="641229768"/>
      </c:scatterChart>
      <c:valAx>
        <c:axId val="641225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1229768"/>
        <c:crosses val="autoZero"/>
        <c:crossBetween val="midCat"/>
      </c:valAx>
      <c:valAx>
        <c:axId val="641229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12250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 Plot for Columns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Pt>
            <c:idx val="0"/>
            <c:marker>
              <c:symbol val="square"/>
              <c:size val="6"/>
            </c:marker>
            <c:bubble3D val="0"/>
          </c:dPt>
          <c:dPt>
            <c:idx val="1"/>
            <c:marker>
              <c:symbol val="square"/>
              <c:size val="6"/>
            </c:marker>
            <c:bubble3D val="0"/>
          </c:dPt>
          <c:dPt>
            <c:idx val="2"/>
            <c:marker>
              <c:symbol val="square"/>
              <c:size val="6"/>
            </c:marker>
            <c:bubble3D val="0"/>
          </c:dPt>
          <c:dPt>
            <c:idx val="3"/>
            <c:marker>
              <c:symbol val="square"/>
              <c:size val="6"/>
            </c:marker>
            <c:bubble3D val="0"/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Apple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Samsung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Nokia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Huawei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'CA 2'!$Y$21:$Y$24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'CA 2'!$Z$21:$Z$24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230160"/>
        <c:axId val="641231336"/>
      </c:scatterChart>
      <c:valAx>
        <c:axId val="641230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1231336"/>
        <c:crosses val="autoZero"/>
        <c:crossBetween val="midCat"/>
      </c:valAx>
      <c:valAx>
        <c:axId val="641231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12301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 Plot for Rows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Pt>
            <c:idx val="0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1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2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3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4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5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6"/>
            <c:marker>
              <c:symbol val="diamond"/>
              <c:size val="6"/>
            </c:marker>
            <c:bubble3D val="0"/>
          </c:dPt>
          <c:dPt>
            <c:idx val="7"/>
            <c:marker>
              <c:symbol val="diamond"/>
              <c:size val="6"/>
            </c:marker>
            <c:bubble3D val="0"/>
          </c:dPt>
          <c:dPt>
            <c:idx val="8"/>
            <c:marker>
              <c:symbol val="diamond"/>
              <c:size val="6"/>
            </c:marker>
            <c:bubble3D val="0"/>
          </c:dPt>
          <c:dPt>
            <c:idx val="9"/>
            <c:marker>
              <c:symbol val="diamond"/>
              <c:size val="6"/>
            </c:marker>
            <c:bubble3D val="0"/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GB"/>
                      <a:t>screen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GB"/>
                      <a:t>price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GB"/>
                      <a:t>design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GB"/>
                      <a:t>battery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GB"/>
                      <a:t>software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GB"/>
                      <a:t>camera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GB"/>
                      <a:t>app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GB"/>
                      <a:t>sam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GB"/>
                      <a:t>nok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GB"/>
                      <a:t>hua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'CA 3'!$AB$6:$AB$15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'CA 3'!$AC$6:$AC$15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232120"/>
        <c:axId val="641244272"/>
      </c:scatterChart>
      <c:valAx>
        <c:axId val="641232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1244272"/>
        <c:crosses val="autoZero"/>
        <c:crossBetween val="midCat"/>
      </c:valAx>
      <c:valAx>
        <c:axId val="641244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12321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 Plot for Columns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Pt>
            <c:idx val="0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1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2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3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4"/>
            <c:marker>
              <c:symbol val="diamond"/>
              <c:size val="6"/>
            </c:marker>
            <c:bubble3D val="0"/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GB"/>
                      <a:t>Apple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GB"/>
                      <a:t>Samsung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GB"/>
                      <a:t>Nokia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GB"/>
                      <a:t>Huawei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GB"/>
                      <a:t>NEW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'CA 3'!$AB$21:$AB$25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'CA 3'!$AC$21:$AC$25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242312"/>
        <c:axId val="641241920"/>
      </c:scatterChart>
      <c:valAx>
        <c:axId val="641242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1241920"/>
        <c:crosses val="autoZero"/>
        <c:crossBetween val="midCat"/>
      </c:valAx>
      <c:valAx>
        <c:axId val="641241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12423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 Plot for Rows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Pt>
            <c:idx val="0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1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2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3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4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5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6"/>
            <c:marker>
              <c:symbol val="diamond"/>
              <c:size val="6"/>
            </c:marker>
            <c:bubble3D val="0"/>
          </c:dPt>
          <c:dPt>
            <c:idx val="7"/>
            <c:marker>
              <c:symbol val="diamond"/>
              <c:size val="6"/>
            </c:marker>
            <c:bubble3D val="0"/>
          </c:dPt>
          <c:dPt>
            <c:idx val="8"/>
            <c:marker>
              <c:symbol val="diamond"/>
              <c:size val="6"/>
            </c:marker>
            <c:bubble3D val="0"/>
          </c:dPt>
          <c:dPt>
            <c:idx val="9"/>
            <c:marker>
              <c:symbol val="diamond"/>
              <c:size val="6"/>
            </c:marker>
            <c:bubble3D val="0"/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screen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price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design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battery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software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camera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app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sam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nok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hua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'CA 4'!$AB$6:$AB$15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'CA 4'!$AC$6:$AC$15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243488"/>
        <c:axId val="641244664"/>
      </c:scatterChart>
      <c:valAx>
        <c:axId val="641243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1244664"/>
        <c:crosses val="autoZero"/>
        <c:crossBetween val="midCat"/>
      </c:valAx>
      <c:valAx>
        <c:axId val="641244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12434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 Plot for Columns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Pt>
            <c:idx val="0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1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2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3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4"/>
            <c:marker>
              <c:symbol val="diamond"/>
              <c:size val="6"/>
            </c:marker>
            <c:bubble3D val="0"/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Apple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Samsung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Nokia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Huawei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NEW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'CA 4'!$AB$21:$AB$25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'CA 4'!$AC$21:$AC$25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238392"/>
        <c:axId val="641243880"/>
      </c:scatterChart>
      <c:valAx>
        <c:axId val="641238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1243880"/>
        <c:crosses val="autoZero"/>
        <c:crossBetween val="midCat"/>
      </c:valAx>
      <c:valAx>
        <c:axId val="641243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12383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Combined CA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Pt>
            <c:idx val="0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1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2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3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4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5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</c:dPt>
          <c:dPt>
            <c:idx val="6"/>
            <c:marker>
              <c:symbol val="diamond"/>
              <c:size val="6"/>
            </c:marker>
            <c:bubble3D val="0"/>
          </c:dPt>
          <c:dPt>
            <c:idx val="7"/>
            <c:marker>
              <c:symbol val="diamond"/>
              <c:size val="6"/>
            </c:marker>
            <c:bubble3D val="0"/>
          </c:dPt>
          <c:dPt>
            <c:idx val="8"/>
            <c:marker>
              <c:symbol val="diamond"/>
              <c:size val="6"/>
            </c:marker>
            <c:bubble3D val="0"/>
          </c:dPt>
          <c:dPt>
            <c:idx val="9"/>
            <c:marker>
              <c:symbol val="diamond"/>
              <c:size val="6"/>
            </c:marker>
            <c:bubble3D val="0"/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screen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price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design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battery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software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camera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Apple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Samsung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Nokia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Huawei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'CA 4'!$AJ$5:$AJ$14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'CA 4'!$AK$5:$AK$14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241136"/>
        <c:axId val="641238784"/>
      </c:scatterChart>
      <c:valAx>
        <c:axId val="64124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1238784"/>
        <c:crosses val="autoZero"/>
        <c:crossBetween val="midCat"/>
      </c:valAx>
      <c:valAx>
        <c:axId val="641238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1241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Scree Plot</c:v>
          </c:tx>
          <c:val>
            <c:numRef>
              <c:f>'Fact PCA'!$N$86:$N$94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240352"/>
        <c:axId val="641240744"/>
      </c:lineChart>
      <c:catAx>
        <c:axId val="641240352"/>
        <c:scaling>
          <c:orientation val="minMax"/>
        </c:scaling>
        <c:delete val="0"/>
        <c:axPos val="b"/>
        <c:majorTickMark val="out"/>
        <c:minorTickMark val="none"/>
        <c:tickLblPos val="nextTo"/>
        <c:crossAx val="641240744"/>
        <c:crosses val="autoZero"/>
        <c:auto val="1"/>
        <c:lblAlgn val="ctr"/>
        <c:lblOffset val="100"/>
        <c:noMultiLvlLbl val="0"/>
      </c:catAx>
      <c:valAx>
        <c:axId val="64124074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641240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Scree Plot</c:v>
          </c:tx>
          <c:val>
            <c:numRef>
              <c:f>'Fact PAF'!$N$135:$N$143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472808"/>
        <c:axId val="619473592"/>
      </c:lineChart>
      <c:catAx>
        <c:axId val="619472808"/>
        <c:scaling>
          <c:orientation val="minMax"/>
        </c:scaling>
        <c:delete val="0"/>
        <c:axPos val="b"/>
        <c:majorTickMark val="out"/>
        <c:minorTickMark val="none"/>
        <c:tickLblPos val="nextTo"/>
        <c:crossAx val="619473592"/>
        <c:crosses val="autoZero"/>
        <c:auto val="1"/>
        <c:lblAlgn val="ctr"/>
        <c:lblOffset val="100"/>
        <c:noMultiLvlLbl val="0"/>
      </c:catAx>
      <c:valAx>
        <c:axId val="61947359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619472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257175</xdr:colOff>
      <xdr:row>34</xdr:row>
      <xdr:rowOff>176212</xdr:rowOff>
    </xdr:from>
    <xdr:to>
      <xdr:col>19</xdr:col>
      <xdr:colOff>438150</xdr:colOff>
      <xdr:row>49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390525</xdr:colOff>
      <xdr:row>34</xdr:row>
      <xdr:rowOff>166687</xdr:rowOff>
    </xdr:from>
    <xdr:to>
      <xdr:col>12</xdr:col>
      <xdr:colOff>85725</xdr:colOff>
      <xdr:row>49</xdr:row>
      <xdr:rowOff>52387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592136</xdr:colOff>
      <xdr:row>0</xdr:row>
      <xdr:rowOff>100012</xdr:rowOff>
    </xdr:from>
    <xdr:to>
      <xdr:col>17</xdr:col>
      <xdr:colOff>9524</xdr:colOff>
      <xdr:row>14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571499</xdr:colOff>
      <xdr:row>14</xdr:row>
      <xdr:rowOff>176212</xdr:rowOff>
    </xdr:from>
    <xdr:to>
      <xdr:col>17</xdr:col>
      <xdr:colOff>28574</xdr:colOff>
      <xdr:row>28</xdr:row>
      <xdr:rowOff>109537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566737</xdr:colOff>
      <xdr:row>29</xdr:row>
      <xdr:rowOff>176211</xdr:rowOff>
    </xdr:from>
    <xdr:to>
      <xdr:col>17</xdr:col>
      <xdr:colOff>47625</xdr:colOff>
      <xdr:row>43</xdr:row>
      <xdr:rowOff>123824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304799</xdr:colOff>
      <xdr:row>0</xdr:row>
      <xdr:rowOff>166687</xdr:rowOff>
    </xdr:from>
    <xdr:to>
      <xdr:col>24</xdr:col>
      <xdr:colOff>180974</xdr:colOff>
      <xdr:row>13</xdr:row>
      <xdr:rowOff>150316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285750</xdr:colOff>
      <xdr:row>14</xdr:row>
      <xdr:rowOff>109537</xdr:rowOff>
    </xdr:from>
    <xdr:to>
      <xdr:col>24</xdr:col>
      <xdr:colOff>190500</xdr:colOff>
      <xdr:row>26</xdr:row>
      <xdr:rowOff>32217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266699</xdr:colOff>
      <xdr:row>26</xdr:row>
      <xdr:rowOff>166687</xdr:rowOff>
    </xdr:from>
    <xdr:to>
      <xdr:col>24</xdr:col>
      <xdr:colOff>180974</xdr:colOff>
      <xdr:row>37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314325</xdr:colOff>
      <xdr:row>0</xdr:row>
      <xdr:rowOff>80962</xdr:rowOff>
    </xdr:from>
    <xdr:to>
      <xdr:col>37</xdr:col>
      <xdr:colOff>9525</xdr:colOff>
      <xdr:row>14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285750</xdr:colOff>
      <xdr:row>0</xdr:row>
      <xdr:rowOff>52387</xdr:rowOff>
    </xdr:from>
    <xdr:to>
      <xdr:col>49</xdr:col>
      <xdr:colOff>590550</xdr:colOff>
      <xdr:row>14</xdr:row>
      <xdr:rowOff>128587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304799</xdr:colOff>
      <xdr:row>40</xdr:row>
      <xdr:rowOff>138112</xdr:rowOff>
    </xdr:from>
    <xdr:to>
      <xdr:col>24</xdr:col>
      <xdr:colOff>220662</xdr:colOff>
      <xdr:row>53</xdr:row>
      <xdr:rowOff>171450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342899</xdr:colOff>
      <xdr:row>2</xdr:row>
      <xdr:rowOff>23812</xdr:rowOff>
    </xdr:from>
    <xdr:to>
      <xdr:col>21</xdr:col>
      <xdr:colOff>180974</xdr:colOff>
      <xdr:row>12</xdr:row>
      <xdr:rowOff>56197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300789</xdr:colOff>
      <xdr:row>24</xdr:row>
      <xdr:rowOff>85474</xdr:rowOff>
    </xdr:from>
    <xdr:to>
      <xdr:col>21</xdr:col>
      <xdr:colOff>165934</xdr:colOff>
      <xdr:row>34</xdr:row>
      <xdr:rowOff>133773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238123</xdr:colOff>
      <xdr:row>47</xdr:row>
      <xdr:rowOff>145631</xdr:rowOff>
    </xdr:from>
    <xdr:to>
      <xdr:col>21</xdr:col>
      <xdr:colOff>120315</xdr:colOff>
      <xdr:row>58</xdr:row>
      <xdr:rowOff>16858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493712</xdr:colOff>
      <xdr:row>1</xdr:row>
      <xdr:rowOff>147637</xdr:rowOff>
    </xdr:from>
    <xdr:to>
      <xdr:col>15</xdr:col>
      <xdr:colOff>304800</xdr:colOff>
      <xdr:row>12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57150</xdr:colOff>
      <xdr:row>42</xdr:row>
      <xdr:rowOff>147637</xdr:rowOff>
    </xdr:from>
    <xdr:to>
      <xdr:col>41</xdr:col>
      <xdr:colOff>361950</xdr:colOff>
      <xdr:row>57</xdr:row>
      <xdr:rowOff>33337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28575</xdr:colOff>
      <xdr:row>41</xdr:row>
      <xdr:rowOff>90487</xdr:rowOff>
    </xdr:from>
    <xdr:to>
      <xdr:col>19</xdr:col>
      <xdr:colOff>333375</xdr:colOff>
      <xdr:row>55</xdr:row>
      <xdr:rowOff>166687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161925</xdr:colOff>
      <xdr:row>1</xdr:row>
      <xdr:rowOff>176212</xdr:rowOff>
    </xdr:from>
    <xdr:to>
      <xdr:col>22</xdr:col>
      <xdr:colOff>466725</xdr:colOff>
      <xdr:row>15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485775</xdr:colOff>
      <xdr:row>0</xdr:row>
      <xdr:rowOff>176212</xdr:rowOff>
    </xdr:from>
    <xdr:to>
      <xdr:col>23</xdr:col>
      <xdr:colOff>180975</xdr:colOff>
      <xdr:row>15</xdr:row>
      <xdr:rowOff>61912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342900</xdr:colOff>
      <xdr:row>36</xdr:row>
      <xdr:rowOff>128587</xdr:rowOff>
    </xdr:from>
    <xdr:to>
      <xdr:col>23</xdr:col>
      <xdr:colOff>38100</xdr:colOff>
      <xdr:row>51</xdr:row>
      <xdr:rowOff>14287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285750</xdr:colOff>
      <xdr:row>1</xdr:row>
      <xdr:rowOff>128587</xdr:rowOff>
    </xdr:from>
    <xdr:to>
      <xdr:col>61</xdr:col>
      <xdr:colOff>400050</xdr:colOff>
      <xdr:row>15</xdr:row>
      <xdr:rowOff>185737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61</xdr:col>
      <xdr:colOff>438150</xdr:colOff>
      <xdr:row>1</xdr:row>
      <xdr:rowOff>109537</xdr:rowOff>
    </xdr:from>
    <xdr:to>
      <xdr:col>69</xdr:col>
      <xdr:colOff>133350</xdr:colOff>
      <xdr:row>16</xdr:row>
      <xdr:rowOff>4762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54</xdr:col>
      <xdr:colOff>266700</xdr:colOff>
      <xdr:row>16</xdr:row>
      <xdr:rowOff>71437</xdr:rowOff>
    </xdr:from>
    <xdr:to>
      <xdr:col>61</xdr:col>
      <xdr:colOff>381000</xdr:colOff>
      <xdr:row>30</xdr:row>
      <xdr:rowOff>119062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61</xdr:col>
      <xdr:colOff>461962</xdr:colOff>
      <xdr:row>16</xdr:row>
      <xdr:rowOff>42862</xdr:rowOff>
    </xdr:from>
    <xdr:to>
      <xdr:col>69</xdr:col>
      <xdr:colOff>157162</xdr:colOff>
      <xdr:row>30</xdr:row>
      <xdr:rowOff>90487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45</xdr:col>
      <xdr:colOff>504825</xdr:colOff>
      <xdr:row>57</xdr:row>
      <xdr:rowOff>14287</xdr:rowOff>
    </xdr:from>
    <xdr:to>
      <xdr:col>53</xdr:col>
      <xdr:colOff>200025</xdr:colOff>
      <xdr:row>71</xdr:row>
      <xdr:rowOff>90487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26</xdr:row>
      <xdr:rowOff>71437</xdr:rowOff>
    </xdr:from>
    <xdr:to>
      <xdr:col>20</xdr:col>
      <xdr:colOff>514350</xdr:colOff>
      <xdr:row>40</xdr:row>
      <xdr:rowOff>147637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238125</xdr:colOff>
      <xdr:row>26</xdr:row>
      <xdr:rowOff>71437</xdr:rowOff>
    </xdr:from>
    <xdr:to>
      <xdr:col>28</xdr:col>
      <xdr:colOff>542925</xdr:colOff>
      <xdr:row>40</xdr:row>
      <xdr:rowOff>147637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</xdr:colOff>
      <xdr:row>26</xdr:row>
      <xdr:rowOff>4762</xdr:rowOff>
    </xdr:from>
    <xdr:to>
      <xdr:col>24</xdr:col>
      <xdr:colOff>361950</xdr:colOff>
      <xdr:row>40</xdr:row>
      <xdr:rowOff>80962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552450</xdr:colOff>
      <xdr:row>26</xdr:row>
      <xdr:rowOff>14287</xdr:rowOff>
    </xdr:from>
    <xdr:to>
      <xdr:col>32</xdr:col>
      <xdr:colOff>247650</xdr:colOff>
      <xdr:row>40</xdr:row>
      <xdr:rowOff>90487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28</xdr:row>
      <xdr:rowOff>100012</xdr:rowOff>
    </xdr:from>
    <xdr:to>
      <xdr:col>17</xdr:col>
      <xdr:colOff>152400</xdr:colOff>
      <xdr:row>42</xdr:row>
      <xdr:rowOff>176212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133350</xdr:colOff>
      <xdr:row>28</xdr:row>
      <xdr:rowOff>80962</xdr:rowOff>
    </xdr:from>
    <xdr:to>
      <xdr:col>25</xdr:col>
      <xdr:colOff>438150</xdr:colOff>
      <xdr:row>42</xdr:row>
      <xdr:rowOff>157162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28</xdr:row>
      <xdr:rowOff>71437</xdr:rowOff>
    </xdr:from>
    <xdr:to>
      <xdr:col>33</xdr:col>
      <xdr:colOff>304800</xdr:colOff>
      <xdr:row>42</xdr:row>
      <xdr:rowOff>147637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323850</xdr:colOff>
      <xdr:row>82</xdr:row>
      <xdr:rowOff>61912</xdr:rowOff>
    </xdr:from>
    <xdr:to>
      <xdr:col>23</xdr:col>
      <xdr:colOff>19050</xdr:colOff>
      <xdr:row>96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533400</xdr:colOff>
      <xdr:row>128</xdr:row>
      <xdr:rowOff>14287</xdr:rowOff>
    </xdr:from>
    <xdr:to>
      <xdr:col>23</xdr:col>
      <xdr:colOff>228600</xdr:colOff>
      <xdr:row>142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18"/>
  <sheetViews>
    <sheetView tabSelected="1" workbookViewId="0"/>
  </sheetViews>
  <sheetFormatPr defaultRowHeight="15" x14ac:dyDescent="0.25"/>
  <cols>
    <col min="1" max="1" width="50.28515625" customWidth="1"/>
    <col min="8" max="8" width="12" bestFit="1" customWidth="1"/>
  </cols>
  <sheetData>
    <row r="1" spans="1:1" x14ac:dyDescent="0.25">
      <c r="A1" s="42" t="s">
        <v>285</v>
      </c>
    </row>
    <row r="2" spans="1:1" x14ac:dyDescent="0.25">
      <c r="A2" s="42" t="s">
        <v>920</v>
      </c>
    </row>
    <row r="3" spans="1:1" x14ac:dyDescent="0.25">
      <c r="A3" s="42"/>
    </row>
    <row r="4" spans="1:1" x14ac:dyDescent="0.25">
      <c r="A4" s="151" t="s">
        <v>919</v>
      </c>
    </row>
    <row r="6" spans="1:1" x14ac:dyDescent="0.25">
      <c r="A6" s="42" t="s">
        <v>284</v>
      </c>
    </row>
    <row r="8" spans="1:1" x14ac:dyDescent="0.25">
      <c r="A8" s="152" t="s">
        <v>261</v>
      </c>
    </row>
    <row r="9" spans="1:1" x14ac:dyDescent="0.25">
      <c r="A9" s="152" t="s">
        <v>300</v>
      </c>
    </row>
    <row r="10" spans="1:1" x14ac:dyDescent="0.25">
      <c r="A10" s="152" t="s">
        <v>914</v>
      </c>
    </row>
    <row r="11" spans="1:1" x14ac:dyDescent="0.25">
      <c r="A11" s="152" t="s">
        <v>147</v>
      </c>
    </row>
    <row r="12" spans="1:1" x14ac:dyDescent="0.25">
      <c r="A12" s="152" t="s">
        <v>672</v>
      </c>
    </row>
    <row r="13" spans="1:1" x14ac:dyDescent="0.25">
      <c r="A13" s="152" t="s">
        <v>108</v>
      </c>
    </row>
    <row r="14" spans="1:1" x14ac:dyDescent="0.25">
      <c r="A14" s="152" t="s">
        <v>368</v>
      </c>
    </row>
    <row r="15" spans="1:1" x14ac:dyDescent="0.25">
      <c r="A15" s="152" t="s">
        <v>747</v>
      </c>
    </row>
    <row r="16" spans="1:1" x14ac:dyDescent="0.25">
      <c r="A16" s="152" t="s">
        <v>789</v>
      </c>
    </row>
    <row r="17" spans="1:1" x14ac:dyDescent="0.25">
      <c r="A17" s="152" t="s">
        <v>828</v>
      </c>
    </row>
    <row r="18" spans="1:1" x14ac:dyDescent="0.25">
      <c r="A18" s="152" t="s">
        <v>594</v>
      </c>
    </row>
  </sheetData>
  <hyperlinks>
    <hyperlink ref="A8" location="TOC!A8" display="Descriptive Statistics"/>
    <hyperlink ref="A9" location="TOC!A12" display="Multivariate Norma Distribution"/>
    <hyperlink ref="A10" location="TOC!A29" display="Hotelling's T2"/>
    <hyperlink ref="A11" location="TOC!A56" display="MANOVA"/>
    <hyperlink ref="A13" location="TOC!A98" display="Box's Test"/>
    <hyperlink ref="A14" location="TOC!A108" display="Factor Analysis"/>
    <hyperlink ref="A18" location="TOC!A183" display="Appendix (Linear Algebra and Advanced Matrix Topics)"/>
    <hyperlink ref="A12" location="TOC!A89" display="Repeated Measures Design"/>
    <hyperlink ref="A15" location="TOC!A149" display="Cluster Analysis"/>
    <hyperlink ref="A16" location="TOC!A170" display="Discriminant Analysis"/>
    <hyperlink ref="A17" location="TOC!A176" display="Correspondence Analysi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26"/>
  <sheetViews>
    <sheetView zoomScaleNormal="100" workbookViewId="0"/>
  </sheetViews>
  <sheetFormatPr defaultRowHeight="15" x14ac:dyDescent="0.25"/>
  <cols>
    <col min="1" max="1" width="3.85546875" customWidth="1"/>
    <col min="2" max="2" width="67.140625" customWidth="1"/>
  </cols>
  <sheetData>
    <row r="1" spans="1:2" x14ac:dyDescent="0.25">
      <c r="A1" s="42" t="s">
        <v>285</v>
      </c>
    </row>
    <row r="2" spans="1:2" x14ac:dyDescent="0.25">
      <c r="A2" s="42" t="s">
        <v>920</v>
      </c>
    </row>
    <row r="3" spans="1:2" x14ac:dyDescent="0.25">
      <c r="A3" s="42"/>
    </row>
    <row r="4" spans="1:2" x14ac:dyDescent="0.25">
      <c r="A4" s="151" t="s">
        <v>919</v>
      </c>
    </row>
    <row r="6" spans="1:2" x14ac:dyDescent="0.25">
      <c r="A6" s="42" t="s">
        <v>286</v>
      </c>
    </row>
    <row r="7" spans="1:2" x14ac:dyDescent="0.25">
      <c r="A7" s="42"/>
    </row>
    <row r="8" spans="1:2" x14ac:dyDescent="0.25">
      <c r="A8" s="42" t="s">
        <v>297</v>
      </c>
    </row>
    <row r="9" spans="1:2" x14ac:dyDescent="0.25">
      <c r="B9" s="152" t="s">
        <v>298</v>
      </c>
    </row>
    <row r="10" spans="1:2" x14ac:dyDescent="0.25">
      <c r="B10" s="152" t="s">
        <v>299</v>
      </c>
    </row>
    <row r="12" spans="1:2" x14ac:dyDescent="0.25">
      <c r="A12" s="42" t="s">
        <v>300</v>
      </c>
    </row>
    <row r="13" spans="1:2" x14ac:dyDescent="0.25">
      <c r="A13" s="42"/>
    </row>
    <row r="14" spans="1:2" s="46" customFormat="1" x14ac:dyDescent="0.25">
      <c r="A14" s="46" t="s">
        <v>346</v>
      </c>
    </row>
    <row r="15" spans="1:2" s="46" customFormat="1" x14ac:dyDescent="0.25">
      <c r="B15" s="152" t="s">
        <v>769</v>
      </c>
    </row>
    <row r="16" spans="1:2" x14ac:dyDescent="0.25">
      <c r="A16" s="42"/>
      <c r="B16" s="152" t="s">
        <v>782</v>
      </c>
    </row>
    <row r="17" spans="1:2" x14ac:dyDescent="0.25">
      <c r="A17" s="42"/>
    </row>
    <row r="18" spans="1:2" x14ac:dyDescent="0.25">
      <c r="A18" s="46" t="s">
        <v>320</v>
      </c>
    </row>
    <row r="19" spans="1:2" x14ac:dyDescent="0.25">
      <c r="B19" s="152" t="s">
        <v>319</v>
      </c>
    </row>
    <row r="20" spans="1:2" x14ac:dyDescent="0.25">
      <c r="B20" s="152" t="s">
        <v>321</v>
      </c>
    </row>
    <row r="21" spans="1:2" ht="14.25" customHeight="1" x14ac:dyDescent="0.25">
      <c r="B21" s="152" t="s">
        <v>322</v>
      </c>
    </row>
    <row r="22" spans="1:2" ht="14.25" customHeight="1" x14ac:dyDescent="0.25">
      <c r="B22" s="152"/>
    </row>
    <row r="23" spans="1:2" ht="14.25" customHeight="1" x14ac:dyDescent="0.25">
      <c r="A23" t="s">
        <v>785</v>
      </c>
      <c r="B23" s="152"/>
    </row>
    <row r="24" spans="1:2" ht="14.25" customHeight="1" x14ac:dyDescent="0.25">
      <c r="B24" s="152" t="s">
        <v>768</v>
      </c>
    </row>
    <row r="25" spans="1:2" ht="14.25" customHeight="1" x14ac:dyDescent="0.25">
      <c r="B25" s="152"/>
    </row>
    <row r="26" spans="1:2" ht="14.25" customHeight="1" x14ac:dyDescent="0.25">
      <c r="A26" t="s">
        <v>786</v>
      </c>
      <c r="B26" s="152"/>
    </row>
    <row r="27" spans="1:2" ht="14.25" customHeight="1" x14ac:dyDescent="0.25">
      <c r="B27" s="152" t="s">
        <v>787</v>
      </c>
    </row>
    <row r="29" spans="1:2" x14ac:dyDescent="0.25">
      <c r="A29" s="42" t="s">
        <v>914</v>
      </c>
    </row>
    <row r="31" spans="1:2" x14ac:dyDescent="0.25">
      <c r="A31" t="s">
        <v>323</v>
      </c>
    </row>
    <row r="32" spans="1:2" x14ac:dyDescent="0.25">
      <c r="B32" s="152" t="s">
        <v>324</v>
      </c>
    </row>
    <row r="33" spans="1:2" x14ac:dyDescent="0.25">
      <c r="B33" s="152" t="s">
        <v>325</v>
      </c>
    </row>
    <row r="35" spans="1:2" x14ac:dyDescent="0.25">
      <c r="A35" t="s">
        <v>326</v>
      </c>
    </row>
    <row r="36" spans="1:2" x14ac:dyDescent="0.25">
      <c r="B36" s="152" t="s">
        <v>328</v>
      </c>
    </row>
    <row r="37" spans="1:2" x14ac:dyDescent="0.25">
      <c r="B37" s="152" t="s">
        <v>325</v>
      </c>
    </row>
    <row r="39" spans="1:2" x14ac:dyDescent="0.25">
      <c r="A39" t="s">
        <v>327</v>
      </c>
    </row>
    <row r="40" spans="1:2" x14ac:dyDescent="0.25">
      <c r="B40" s="152" t="s">
        <v>329</v>
      </c>
    </row>
    <row r="41" spans="1:2" x14ac:dyDescent="0.25">
      <c r="B41" s="152" t="s">
        <v>330</v>
      </c>
    </row>
    <row r="43" spans="1:2" x14ac:dyDescent="0.25">
      <c r="A43" t="s">
        <v>331</v>
      </c>
    </row>
    <row r="44" spans="1:2" x14ac:dyDescent="0.25">
      <c r="B44" s="152" t="s">
        <v>332</v>
      </c>
    </row>
    <row r="45" spans="1:2" x14ac:dyDescent="0.25">
      <c r="B45" s="152" t="s">
        <v>333</v>
      </c>
    </row>
    <row r="46" spans="1:2" x14ac:dyDescent="0.25">
      <c r="B46" s="152" t="s">
        <v>334</v>
      </c>
    </row>
    <row r="48" spans="1:2" x14ac:dyDescent="0.25">
      <c r="A48" t="s">
        <v>335</v>
      </c>
    </row>
    <row r="49" spans="1:2" x14ac:dyDescent="0.25">
      <c r="B49" s="152" t="s">
        <v>329</v>
      </c>
    </row>
    <row r="50" spans="1:2" x14ac:dyDescent="0.25">
      <c r="B50" s="152" t="s">
        <v>336</v>
      </c>
    </row>
    <row r="51" spans="1:2" x14ac:dyDescent="0.25">
      <c r="B51" s="152" t="s">
        <v>338</v>
      </c>
    </row>
    <row r="52" spans="1:2" x14ac:dyDescent="0.25">
      <c r="B52" s="152"/>
    </row>
    <row r="53" spans="1:2" x14ac:dyDescent="0.25">
      <c r="A53" t="s">
        <v>632</v>
      </c>
      <c r="B53" s="152"/>
    </row>
    <row r="54" spans="1:2" x14ac:dyDescent="0.25">
      <c r="B54" s="152" t="s">
        <v>633</v>
      </c>
    </row>
    <row r="56" spans="1:2" x14ac:dyDescent="0.25">
      <c r="A56" s="42" t="s">
        <v>147</v>
      </c>
    </row>
    <row r="57" spans="1:2" x14ac:dyDescent="0.25">
      <c r="A57" s="42"/>
    </row>
    <row r="58" spans="1:2" x14ac:dyDescent="0.25">
      <c r="A58" s="46" t="s">
        <v>346</v>
      </c>
    </row>
    <row r="59" spans="1:2" x14ac:dyDescent="0.25">
      <c r="B59" s="152" t="s">
        <v>339</v>
      </c>
    </row>
    <row r="60" spans="1:2" x14ac:dyDescent="0.25">
      <c r="B60" s="152" t="s">
        <v>342</v>
      </c>
    </row>
    <row r="61" spans="1:2" x14ac:dyDescent="0.25">
      <c r="B61" s="152" t="s">
        <v>340</v>
      </c>
    </row>
    <row r="62" spans="1:2" x14ac:dyDescent="0.25">
      <c r="B62" s="152" t="s">
        <v>341</v>
      </c>
    </row>
    <row r="63" spans="1:2" x14ac:dyDescent="0.25">
      <c r="B63" s="152" t="s">
        <v>343</v>
      </c>
    </row>
    <row r="64" spans="1:2" x14ac:dyDescent="0.25">
      <c r="B64" s="152" t="s">
        <v>344</v>
      </c>
    </row>
    <row r="65" spans="1:2" x14ac:dyDescent="0.25">
      <c r="B65" s="152" t="s">
        <v>345</v>
      </c>
    </row>
    <row r="67" spans="1:2" x14ac:dyDescent="0.25">
      <c r="A67" t="s">
        <v>347</v>
      </c>
    </row>
    <row r="68" spans="1:2" x14ac:dyDescent="0.25">
      <c r="B68" s="152" t="s">
        <v>348</v>
      </c>
    </row>
    <row r="69" spans="1:2" x14ac:dyDescent="0.25">
      <c r="B69" s="152" t="s">
        <v>349</v>
      </c>
    </row>
    <row r="71" spans="1:2" x14ac:dyDescent="0.25">
      <c r="A71" t="s">
        <v>350</v>
      </c>
    </row>
    <row r="72" spans="1:2" x14ac:dyDescent="0.25">
      <c r="B72" s="152" t="s">
        <v>351</v>
      </c>
    </row>
    <row r="74" spans="1:2" x14ac:dyDescent="0.25">
      <c r="A74" t="s">
        <v>352</v>
      </c>
    </row>
    <row r="75" spans="1:2" x14ac:dyDescent="0.25">
      <c r="B75" s="152" t="s">
        <v>353</v>
      </c>
    </row>
    <row r="76" spans="1:2" x14ac:dyDescent="0.25">
      <c r="B76" s="152" t="s">
        <v>356</v>
      </c>
    </row>
    <row r="77" spans="1:2" x14ac:dyDescent="0.25">
      <c r="B77" s="152" t="s">
        <v>355</v>
      </c>
    </row>
    <row r="78" spans="1:2" x14ac:dyDescent="0.25">
      <c r="B78" s="152" t="s">
        <v>354</v>
      </c>
    </row>
    <row r="79" spans="1:2" x14ac:dyDescent="0.25">
      <c r="B79" s="152" t="s">
        <v>357</v>
      </c>
    </row>
    <row r="81" spans="1:2" x14ac:dyDescent="0.25">
      <c r="A81" t="s">
        <v>358</v>
      </c>
    </row>
    <row r="82" spans="1:2" x14ac:dyDescent="0.25">
      <c r="B82" s="152" t="s">
        <v>363</v>
      </c>
    </row>
    <row r="83" spans="1:2" x14ac:dyDescent="0.25">
      <c r="B83" s="152" t="s">
        <v>362</v>
      </c>
    </row>
    <row r="85" spans="1:2" x14ac:dyDescent="0.25">
      <c r="A85" t="s">
        <v>359</v>
      </c>
    </row>
    <row r="86" spans="1:2" x14ac:dyDescent="0.25">
      <c r="B86" s="152" t="s">
        <v>360</v>
      </c>
    </row>
    <row r="87" spans="1:2" x14ac:dyDescent="0.25">
      <c r="B87" s="152" t="s">
        <v>361</v>
      </c>
    </row>
    <row r="89" spans="1:2" x14ac:dyDescent="0.25">
      <c r="A89" s="42" t="s">
        <v>672</v>
      </c>
    </row>
    <row r="91" spans="1:2" x14ac:dyDescent="0.25">
      <c r="A91" t="s">
        <v>673</v>
      </c>
    </row>
    <row r="92" spans="1:2" x14ac:dyDescent="0.25">
      <c r="B92" s="152" t="s">
        <v>674</v>
      </c>
    </row>
    <row r="94" spans="1:2" x14ac:dyDescent="0.25">
      <c r="A94" t="s">
        <v>675</v>
      </c>
    </row>
    <row r="95" spans="1:2" x14ac:dyDescent="0.25">
      <c r="B95" s="152" t="s">
        <v>676</v>
      </c>
    </row>
    <row r="96" spans="1:2" x14ac:dyDescent="0.25">
      <c r="B96" s="152" t="s">
        <v>677</v>
      </c>
    </row>
    <row r="98" spans="1:2" x14ac:dyDescent="0.25">
      <c r="A98" s="42" t="s">
        <v>108</v>
      </c>
    </row>
    <row r="100" spans="1:2" x14ac:dyDescent="0.25">
      <c r="A100" t="s">
        <v>346</v>
      </c>
    </row>
    <row r="101" spans="1:2" x14ac:dyDescent="0.25">
      <c r="B101" s="152" t="s">
        <v>364</v>
      </c>
    </row>
    <row r="103" spans="1:2" x14ac:dyDescent="0.25">
      <c r="A103" t="s">
        <v>347</v>
      </c>
    </row>
    <row r="104" spans="1:2" x14ac:dyDescent="0.25">
      <c r="B104" s="152" t="s">
        <v>366</v>
      </c>
    </row>
    <row r="105" spans="1:2" x14ac:dyDescent="0.25">
      <c r="B105" s="152" t="s">
        <v>365</v>
      </c>
    </row>
    <row r="106" spans="1:2" x14ac:dyDescent="0.25">
      <c r="B106" s="152" t="s">
        <v>367</v>
      </c>
    </row>
    <row r="108" spans="1:2" x14ac:dyDescent="0.25">
      <c r="A108" s="42" t="s">
        <v>368</v>
      </c>
    </row>
    <row r="110" spans="1:2" x14ac:dyDescent="0.25">
      <c r="A110" t="s">
        <v>369</v>
      </c>
    </row>
    <row r="111" spans="1:2" x14ac:dyDescent="0.25">
      <c r="B111" s="152" t="s">
        <v>517</v>
      </c>
    </row>
    <row r="113" spans="1:2" x14ac:dyDescent="0.25">
      <c r="A113" t="s">
        <v>518</v>
      </c>
    </row>
    <row r="114" spans="1:2" x14ac:dyDescent="0.25">
      <c r="B114" s="152" t="s">
        <v>519</v>
      </c>
    </row>
    <row r="115" spans="1:2" x14ac:dyDescent="0.25">
      <c r="B115" s="152" t="s">
        <v>520</v>
      </c>
    </row>
    <row r="116" spans="1:2" x14ac:dyDescent="0.25">
      <c r="B116" s="152" t="s">
        <v>521</v>
      </c>
    </row>
    <row r="118" spans="1:2" x14ac:dyDescent="0.25">
      <c r="A118" t="s">
        <v>524</v>
      </c>
    </row>
    <row r="119" spans="1:2" x14ac:dyDescent="0.25">
      <c r="B119" s="152" t="s">
        <v>522</v>
      </c>
    </row>
    <row r="120" spans="1:2" x14ac:dyDescent="0.25">
      <c r="B120" s="152" t="s">
        <v>523</v>
      </c>
    </row>
    <row r="121" spans="1:2" x14ac:dyDescent="0.25">
      <c r="B121" s="152" t="s">
        <v>525</v>
      </c>
    </row>
    <row r="123" spans="1:2" x14ac:dyDescent="0.25">
      <c r="A123" t="s">
        <v>526</v>
      </c>
    </row>
    <row r="124" spans="1:2" x14ac:dyDescent="0.25">
      <c r="B124" s="152" t="s">
        <v>527</v>
      </c>
    </row>
    <row r="125" spans="1:2" x14ac:dyDescent="0.25">
      <c r="B125" s="152" t="s">
        <v>528</v>
      </c>
    </row>
    <row r="127" spans="1:2" x14ac:dyDescent="0.25">
      <c r="A127" t="s">
        <v>529</v>
      </c>
    </row>
    <row r="128" spans="1:2" x14ac:dyDescent="0.25">
      <c r="B128" s="152" t="s">
        <v>530</v>
      </c>
    </row>
    <row r="129" spans="1:2" x14ac:dyDescent="0.25">
      <c r="B129" s="152" t="s">
        <v>531</v>
      </c>
    </row>
    <row r="130" spans="1:2" x14ac:dyDescent="0.25">
      <c r="B130" s="152" t="s">
        <v>532</v>
      </c>
    </row>
    <row r="132" spans="1:2" x14ac:dyDescent="0.25">
      <c r="A132" t="s">
        <v>533</v>
      </c>
    </row>
    <row r="133" spans="1:2" x14ac:dyDescent="0.25">
      <c r="B133" s="152" t="s">
        <v>534</v>
      </c>
    </row>
    <row r="134" spans="1:2" x14ac:dyDescent="0.25">
      <c r="B134" s="152" t="s">
        <v>535</v>
      </c>
    </row>
    <row r="135" spans="1:2" x14ac:dyDescent="0.25">
      <c r="B135" s="152" t="s">
        <v>536</v>
      </c>
    </row>
    <row r="136" spans="1:2" x14ac:dyDescent="0.25">
      <c r="B136" s="152" t="s">
        <v>538</v>
      </c>
    </row>
    <row r="137" spans="1:2" x14ac:dyDescent="0.25">
      <c r="B137" s="152" t="s">
        <v>539</v>
      </c>
    </row>
    <row r="138" spans="1:2" x14ac:dyDescent="0.25">
      <c r="B138" s="152" t="s">
        <v>631</v>
      </c>
    </row>
    <row r="139" spans="1:2" x14ac:dyDescent="0.25">
      <c r="B139" s="152" t="s">
        <v>540</v>
      </c>
    </row>
    <row r="141" spans="1:2" x14ac:dyDescent="0.25">
      <c r="A141" t="s">
        <v>476</v>
      </c>
    </row>
    <row r="142" spans="1:2" x14ac:dyDescent="0.25">
      <c r="B142" s="152" t="s">
        <v>551</v>
      </c>
    </row>
    <row r="143" spans="1:2" x14ac:dyDescent="0.25">
      <c r="B143" s="152" t="s">
        <v>550</v>
      </c>
    </row>
    <row r="145" spans="1:2" x14ac:dyDescent="0.25">
      <c r="A145" t="s">
        <v>514</v>
      </c>
    </row>
    <row r="146" spans="1:2" x14ac:dyDescent="0.25">
      <c r="B146" s="152" t="s">
        <v>542</v>
      </c>
    </row>
    <row r="147" spans="1:2" x14ac:dyDescent="0.25">
      <c r="B147" s="152" t="s">
        <v>543</v>
      </c>
    </row>
    <row r="148" spans="1:2" x14ac:dyDescent="0.25">
      <c r="B148" s="152"/>
    </row>
    <row r="149" spans="1:2" x14ac:dyDescent="0.25">
      <c r="A149" s="42" t="s">
        <v>747</v>
      </c>
      <c r="B149" s="152"/>
    </row>
    <row r="150" spans="1:2" x14ac:dyDescent="0.25">
      <c r="B150" s="152"/>
    </row>
    <row r="151" spans="1:2" x14ac:dyDescent="0.25">
      <c r="A151" t="s">
        <v>748</v>
      </c>
      <c r="B151" s="152"/>
    </row>
    <row r="152" spans="1:2" x14ac:dyDescent="0.25">
      <c r="B152" s="152" t="s">
        <v>750</v>
      </c>
    </row>
    <row r="153" spans="1:2" x14ac:dyDescent="0.25">
      <c r="B153" s="152"/>
    </row>
    <row r="154" spans="1:2" x14ac:dyDescent="0.25">
      <c r="A154" t="s">
        <v>749</v>
      </c>
      <c r="B154" s="152"/>
    </row>
    <row r="155" spans="1:2" x14ac:dyDescent="0.25">
      <c r="B155" s="152" t="s">
        <v>750</v>
      </c>
    </row>
    <row r="156" spans="1:2" x14ac:dyDescent="0.25">
      <c r="B156" s="152" t="s">
        <v>751</v>
      </c>
    </row>
    <row r="157" spans="1:2" x14ac:dyDescent="0.25">
      <c r="B157" s="152"/>
    </row>
    <row r="158" spans="1:2" x14ac:dyDescent="0.25">
      <c r="A158" t="s">
        <v>735</v>
      </c>
      <c r="B158" s="152"/>
    </row>
    <row r="159" spans="1:2" x14ac:dyDescent="0.25">
      <c r="B159" s="152" t="s">
        <v>752</v>
      </c>
    </row>
    <row r="160" spans="1:2" x14ac:dyDescent="0.25">
      <c r="B160" s="152" t="s">
        <v>753</v>
      </c>
    </row>
    <row r="161" spans="1:2" x14ac:dyDescent="0.25">
      <c r="B161" s="152" t="s">
        <v>754</v>
      </c>
    </row>
    <row r="162" spans="1:2" x14ac:dyDescent="0.25">
      <c r="B162" s="152"/>
    </row>
    <row r="163" spans="1:2" x14ac:dyDescent="0.25">
      <c r="A163" t="s">
        <v>755</v>
      </c>
      <c r="B163" s="152"/>
    </row>
    <row r="164" spans="1:2" x14ac:dyDescent="0.25">
      <c r="B164" s="152" t="s">
        <v>756</v>
      </c>
    </row>
    <row r="165" spans="1:2" x14ac:dyDescent="0.25">
      <c r="B165" s="152" t="s">
        <v>757</v>
      </c>
    </row>
    <row r="166" spans="1:2" x14ac:dyDescent="0.25">
      <c r="B166" s="152" t="s">
        <v>758</v>
      </c>
    </row>
    <row r="167" spans="1:2" x14ac:dyDescent="0.25">
      <c r="B167" s="152" t="s">
        <v>759</v>
      </c>
    </row>
    <row r="168" spans="1:2" x14ac:dyDescent="0.25">
      <c r="B168" s="152" t="s">
        <v>634</v>
      </c>
    </row>
    <row r="169" spans="1:2" x14ac:dyDescent="0.25">
      <c r="B169" s="152"/>
    </row>
    <row r="170" spans="1:2" x14ac:dyDescent="0.25">
      <c r="A170" s="42" t="s">
        <v>789</v>
      </c>
      <c r="B170" s="152"/>
    </row>
    <row r="171" spans="1:2" x14ac:dyDescent="0.25">
      <c r="B171" s="152" t="s">
        <v>790</v>
      </c>
    </row>
    <row r="172" spans="1:2" x14ac:dyDescent="0.25">
      <c r="B172" s="152" t="s">
        <v>806</v>
      </c>
    </row>
    <row r="173" spans="1:2" x14ac:dyDescent="0.25">
      <c r="B173" s="152" t="s">
        <v>825</v>
      </c>
    </row>
    <row r="174" spans="1:2" x14ac:dyDescent="0.25">
      <c r="B174" s="152" t="s">
        <v>826</v>
      </c>
    </row>
    <row r="175" spans="1:2" x14ac:dyDescent="0.25">
      <c r="B175" s="152"/>
    </row>
    <row r="176" spans="1:2" x14ac:dyDescent="0.25">
      <c r="A176" s="42" t="s">
        <v>828</v>
      </c>
      <c r="B176" s="152"/>
    </row>
    <row r="177" spans="1:2" x14ac:dyDescent="0.25">
      <c r="B177" s="152" t="s">
        <v>829</v>
      </c>
    </row>
    <row r="178" spans="1:2" x14ac:dyDescent="0.25">
      <c r="B178" s="152" t="s">
        <v>905</v>
      </c>
    </row>
    <row r="179" spans="1:2" x14ac:dyDescent="0.25">
      <c r="B179" s="152" t="s">
        <v>910</v>
      </c>
    </row>
    <row r="180" spans="1:2" x14ac:dyDescent="0.25">
      <c r="B180" s="152" t="s">
        <v>911</v>
      </c>
    </row>
    <row r="181" spans="1:2" x14ac:dyDescent="0.25">
      <c r="B181" s="152" t="s">
        <v>347</v>
      </c>
    </row>
    <row r="182" spans="1:2" x14ac:dyDescent="0.25">
      <c r="B182" s="152"/>
    </row>
    <row r="183" spans="1:2" x14ac:dyDescent="0.25">
      <c r="A183" s="42" t="s">
        <v>541</v>
      </c>
    </row>
    <row r="184" spans="1:2" x14ac:dyDescent="0.25">
      <c r="A184" s="42"/>
    </row>
    <row r="185" spans="1:2" x14ac:dyDescent="0.25">
      <c r="A185" s="46" t="s">
        <v>596</v>
      </c>
    </row>
    <row r="186" spans="1:2" x14ac:dyDescent="0.25">
      <c r="B186" s="152" t="s">
        <v>597</v>
      </c>
    </row>
    <row r="187" spans="1:2" x14ac:dyDescent="0.25">
      <c r="B187" s="152"/>
    </row>
    <row r="188" spans="1:2" x14ac:dyDescent="0.25">
      <c r="A188" t="s">
        <v>490</v>
      </c>
      <c r="B188" s="152"/>
    </row>
    <row r="189" spans="1:2" x14ac:dyDescent="0.25">
      <c r="B189" s="152" t="s">
        <v>598</v>
      </c>
    </row>
    <row r="190" spans="1:2" x14ac:dyDescent="0.25">
      <c r="B190" s="152" t="s">
        <v>601</v>
      </c>
    </row>
    <row r="191" spans="1:2" x14ac:dyDescent="0.25">
      <c r="B191" s="152" t="s">
        <v>603</v>
      </c>
    </row>
    <row r="192" spans="1:2" x14ac:dyDescent="0.25">
      <c r="B192" s="152" t="s">
        <v>602</v>
      </c>
    </row>
    <row r="193" spans="1:2" x14ac:dyDescent="0.25">
      <c r="B193" s="152" t="s">
        <v>604</v>
      </c>
    </row>
    <row r="194" spans="1:2" x14ac:dyDescent="0.25">
      <c r="B194" s="152" t="s">
        <v>915</v>
      </c>
    </row>
    <row r="195" spans="1:2" x14ac:dyDescent="0.25">
      <c r="B195" s="152" t="s">
        <v>916</v>
      </c>
    </row>
    <row r="196" spans="1:2" x14ac:dyDescent="0.25">
      <c r="B196" s="152"/>
    </row>
    <row r="197" spans="1:2" x14ac:dyDescent="0.25">
      <c r="A197" t="s">
        <v>619</v>
      </c>
      <c r="B197" s="152"/>
    </row>
    <row r="198" spans="1:2" x14ac:dyDescent="0.25">
      <c r="B198" s="152" t="s">
        <v>620</v>
      </c>
    </row>
    <row r="199" spans="1:2" x14ac:dyDescent="0.25">
      <c r="B199" s="152"/>
    </row>
    <row r="200" spans="1:2" x14ac:dyDescent="0.25">
      <c r="A200" t="s">
        <v>701</v>
      </c>
      <c r="B200" s="152"/>
    </row>
    <row r="201" spans="1:2" x14ac:dyDescent="0.25">
      <c r="B201" s="152" t="s">
        <v>702</v>
      </c>
    </row>
    <row r="202" spans="1:2" x14ac:dyDescent="0.25">
      <c r="B202" s="152" t="s">
        <v>703</v>
      </c>
    </row>
    <row r="203" spans="1:2" x14ac:dyDescent="0.25">
      <c r="B203" s="152" t="s">
        <v>723</v>
      </c>
    </row>
    <row r="204" spans="1:2" x14ac:dyDescent="0.25">
      <c r="B204" s="152"/>
    </row>
    <row r="205" spans="1:2" x14ac:dyDescent="0.25">
      <c r="A205" t="s">
        <v>555</v>
      </c>
      <c r="B205" s="152"/>
    </row>
    <row r="206" spans="1:2" x14ac:dyDescent="0.25">
      <c r="B206" s="152" t="s">
        <v>607</v>
      </c>
    </row>
    <row r="207" spans="1:2" x14ac:dyDescent="0.25">
      <c r="B207" s="152"/>
    </row>
    <row r="208" spans="1:2" x14ac:dyDescent="0.25">
      <c r="A208" t="s">
        <v>605</v>
      </c>
      <c r="B208" s="152"/>
    </row>
    <row r="209" spans="1:2" x14ac:dyDescent="0.25">
      <c r="B209" s="152" t="s">
        <v>606</v>
      </c>
    </row>
    <row r="210" spans="1:2" x14ac:dyDescent="0.25">
      <c r="B210" s="152"/>
    </row>
    <row r="211" spans="1:2" x14ac:dyDescent="0.25">
      <c r="A211" t="s">
        <v>595</v>
      </c>
      <c r="B211" s="152"/>
    </row>
    <row r="212" spans="1:2" x14ac:dyDescent="0.25">
      <c r="B212" s="152" t="s">
        <v>608</v>
      </c>
    </row>
    <row r="213" spans="1:2" x14ac:dyDescent="0.25">
      <c r="B213" s="152"/>
    </row>
    <row r="214" spans="1:2" x14ac:dyDescent="0.25">
      <c r="A214" t="s">
        <v>627</v>
      </c>
      <c r="B214" s="152"/>
    </row>
    <row r="215" spans="1:2" x14ac:dyDescent="0.25">
      <c r="B215" s="152" t="s">
        <v>628</v>
      </c>
    </row>
    <row r="216" spans="1:2" x14ac:dyDescent="0.25">
      <c r="B216" s="152"/>
    </row>
    <row r="217" spans="1:2" x14ac:dyDescent="0.25">
      <c r="A217" t="s">
        <v>720</v>
      </c>
      <c r="B217" s="152"/>
    </row>
    <row r="218" spans="1:2" x14ac:dyDescent="0.25">
      <c r="B218" s="152" t="s">
        <v>721</v>
      </c>
    </row>
    <row r="219" spans="1:2" x14ac:dyDescent="0.25">
      <c r="B219" s="152" t="s">
        <v>722</v>
      </c>
    </row>
    <row r="220" spans="1:2" x14ac:dyDescent="0.25">
      <c r="B220" s="152"/>
    </row>
    <row r="221" spans="1:2" x14ac:dyDescent="0.25">
      <c r="A221" t="s">
        <v>442</v>
      </c>
    </row>
    <row r="222" spans="1:2" x14ac:dyDescent="0.25">
      <c r="B222" s="152" t="s">
        <v>609</v>
      </c>
    </row>
    <row r="223" spans="1:2" x14ac:dyDescent="0.25">
      <c r="B223" s="152" t="s">
        <v>611</v>
      </c>
    </row>
    <row r="224" spans="1:2" x14ac:dyDescent="0.25">
      <c r="B224" s="152"/>
    </row>
    <row r="225" spans="1:2" x14ac:dyDescent="0.25">
      <c r="A225" t="s">
        <v>500</v>
      </c>
      <c r="B225" s="152"/>
    </row>
    <row r="226" spans="1:2" x14ac:dyDescent="0.25">
      <c r="B226" s="152" t="s">
        <v>610</v>
      </c>
    </row>
  </sheetData>
  <hyperlinks>
    <hyperlink ref="B9" location="Desc!A1" display="Multivariate sample (Example 1)"/>
    <hyperlink ref="B10" location="Desc!H1" display="Covariance and correlation matrices (Example 2)"/>
    <hyperlink ref="B19" location="Desc!H18" display="Eigenvalue/vectors of covariance matrix (Figure 1)"/>
    <hyperlink ref="B20" location="Desc!T1" display="Axes lengths (Figure 2)"/>
    <hyperlink ref="B21" location="Desc!T8" display="Volume of hyper-ellipe (Figure 3)"/>
    <hyperlink ref="B32" location="'Hotel 1'!A1" display="One sample test (Example 1)"/>
    <hyperlink ref="B33" location="'Hotel 1'!T1" display="Confidence interval (Example 2)"/>
    <hyperlink ref="B36" location="'Hotel 2P'!A1" display="One sample test (Example 1)"/>
    <hyperlink ref="B37" location="'Hotel 2P'!AF1" display="Confidence interval (Example 2)"/>
    <hyperlink ref="B40" location="'Hotel 2'!A1" display="Two sample test (Example 1)"/>
    <hyperlink ref="B41" location="'Hotel 2a'!A1" display="Two sample test (Example 2)"/>
    <hyperlink ref="B44" location="'Hotel 2a'!M15" display="Confidence intervals (Example 1)"/>
    <hyperlink ref="B45" location="'Hotel 2a'!R15" display="Effect size (Example 1)"/>
    <hyperlink ref="B46" location="'Box 2a'!A1" display="Box's Test (Figure 3)"/>
    <hyperlink ref="B49" location="'Hotel 3a'!A1" display="Two sample test (Example 1)"/>
    <hyperlink ref="B50" location="'Box 3a'!A1" display="Box's Test (Example 1)"/>
    <hyperlink ref="B51" location="'Hotel 3'!A1" display="Repeat Example 2 of Hotelling's T-square for two independent samples"/>
    <hyperlink ref="B59" location="'Manova 1'!A1" display="Standard form of data (Figure 1)"/>
    <hyperlink ref="B60" location="'Manova 1'!F1" display="Group means, covariance matrices (Example 1)"/>
    <hyperlink ref="B61" location="'Manova 1'!F36" display="Chart of group/total means (Figure 3)"/>
    <hyperlink ref="B62" location="'Manova 1'!L1" display="SSCP matrices (Figure 5)"/>
    <hyperlink ref="B63" location="'Manova 1'!X1" display="Test statistics (Figure 6)"/>
    <hyperlink ref="B64" location="'Manova 1'!X10" display="Test statistics using eigenvalues (Figure 7)"/>
    <hyperlink ref="B65" location="'Manova 1'!AI1" display="Test results (Figure 8)"/>
    <hyperlink ref="B68" location="'Manova 1a'!A1" display="Manova data analysis tool (Figure 2)"/>
    <hyperlink ref="B69" location="'Manova 1b'!A1" display="Row and column extraction functions (Figure 3)"/>
    <hyperlink ref="B72" location="'Manova 1a'!L3" display="Partial eta squared"/>
    <hyperlink ref="B75" location="'Manova 1c'!A1" display="Tests for normality"/>
    <hyperlink ref="B77" location="'Manova 1e'!A1" display="Test for univariate outliers"/>
    <hyperlink ref="B78" location="'Manova 1f'!A1" display="Test for multivariate outliers"/>
    <hyperlink ref="B76" location="'Manova 1d'!A1" display="Data analysis for normality"/>
    <hyperlink ref="B79" location="'Manova 1g'!A1" display="Test for homogeneity of covariance matrices"/>
    <hyperlink ref="B82" location="'Manova 1h'!A1" display="Multiple Anova tests (Figure 1)"/>
    <hyperlink ref="B83" location="'Manova 1i'!A1" display="ANOVA option of MANOVA data analysis tool"/>
    <hyperlink ref="B86" location="'Manova 1j'!A1" display="Multivariate and univariate contrasts"/>
    <hyperlink ref="B87" location="'Manova 1k'!A1" display="MANOVA data analysis tool (all features)"/>
    <hyperlink ref="B101" location="Box!A1" display="Detailed version of Box's Test (Example 1)"/>
    <hyperlink ref="B106" location="'Manova 1g'!F1" display="MANOVA example (Example 3)"/>
    <hyperlink ref="B104" location="Box!X1" display="Covariance matrix function (Example 1)"/>
    <hyperlink ref="B105" location="'Box 3a'!P1" display="Covariance matrix function (Example 2)"/>
    <hyperlink ref="B111" location="PCA!A1" display="Teacher evaluation example (Example 1)"/>
    <hyperlink ref="B116" location="Factor!A29" display="Loading Factors, Full Model (Example 1)"/>
    <hyperlink ref="B114" location="Factor!A1" display="Correlation Matrix (Example 1)"/>
    <hyperlink ref="B115" location="Factor!A16" display="Eigenvalues and eigenvectors (Example 1)"/>
    <hyperlink ref="B119" location="Factor!M1" display="Scree plot (Figure 1)"/>
    <hyperlink ref="B120" location="Factor!A41" display="Loading Factors, Reduced Model (Figure 2)"/>
    <hyperlink ref="B121" location="Factor!O43" display="Communalities and Specific Variance (Figure 3)"/>
    <hyperlink ref="B124" location="Factor!H41" display="Varimax rotation (Figure 1)"/>
    <hyperlink ref="B125" location="Factor!A55" display="Rotation matrix (Figure 2 and 3)"/>
    <hyperlink ref="B129" location="Factor!CM16" display="Bartlett's (Figure 4, 5)"/>
    <hyperlink ref="B130" location="Factor!DF3" display="Anderson-Rubin's method (Figure 6, 7, 8)"/>
    <hyperlink ref="B128" location="Factor!BU3" display="Regression method (Figure 1, 2, 3)"/>
    <hyperlink ref="B134" location="Factor!AC16" display="Error matrix after Varimax rotation"/>
    <hyperlink ref="B133" location="Factor!AC42" display="Reproduced Correlation Matrix (Figure 2)"/>
    <hyperlink ref="B135" location="'Box Factor'!A1" display="Bartlett's test (Figure 3)"/>
    <hyperlink ref="B136" location="KMO!A17" display="Inverse of Correlation Matrix (Figure 4)"/>
    <hyperlink ref="B137" location="KMO!A30" display="Partial Correlation Matrix (Figure 5)"/>
    <hyperlink ref="B138" location="KMO!A44" display="Kaiser-Meyer-Olken (KMO) (Figure 6)"/>
    <hyperlink ref="B139" location="Factor!X1" display="Haitovsky’s Test (Figure 8)"/>
    <hyperlink ref="B193" location="QR!A1" display="QR Factorization (Example 5)"/>
    <hyperlink ref="B226" location="'Par Cor'!A1" display="Partial Correlation"/>
    <hyperlink ref="B209" location="SQRT!A1" display="Square Root of a matrix"/>
    <hyperlink ref="B146" location="'Fact PCA'!A1" display="Principal Component Extraction"/>
    <hyperlink ref="B147" location="'Fact PAF'!A1" display="Principal Axis Extraction"/>
    <hyperlink ref="B222" location="Varimax!A1" display="Varimax"/>
    <hyperlink ref="B143" location="'PAF Comm'!A1" display="Calculating revised communalities"/>
    <hyperlink ref="B142" location="'PAF Comm'!T31" display="Calculating initial communalities"/>
    <hyperlink ref="B186" location="Gram!A1" display="Gram-Schmidt Process"/>
    <hyperlink ref="B189" location="Gram!A1" display="QR Factorization (Example 1)"/>
    <hyperlink ref="B190" location="Gram!U1" display="Solving linear equations (Example )"/>
    <hyperlink ref="B191" location="'QR 1'!A1" display="Finding Eigenvalues/eigenvectors using Householder process (Example 3)"/>
    <hyperlink ref="B192" location="'QR 1'!W239" display="Finding Eigenvalues/eigenvectors using eVECTORS (Example 4)"/>
    <hyperlink ref="B212" location="SVD!A1" display="Singular Value Decomposition"/>
    <hyperlink ref="B206" location="Spectral!A1" display="Spectral Decomposition (Example 1)"/>
    <hyperlink ref="B223" location="'Varimax 1'!A1" display="Varimax (using ATN2)"/>
    <hyperlink ref="B194" location="'QR 2'!M1" display="Solving linear equations (Example 6)"/>
    <hyperlink ref="B195" location="'QR 2'!W1" display="Inverting a matrix (Example 7)"/>
    <hyperlink ref="B198" location="Eigen!A1" display="Real and imaginary eigenvalues (Example 1)"/>
    <hyperlink ref="B215" location="Cholesky!A1" display="Cholesky Decomposition (Example 1)"/>
    <hyperlink ref="B54" location="'Hotel 2'!U1" display="Data analysis tool example"/>
    <hyperlink ref="B92" location="'Rep Measures 1'!A1" display="Using Hotelling's Test (Example 1)"/>
    <hyperlink ref="B95" location="'Rep Measures 2'!A1" display="Using MANOVA (Example 1)"/>
    <hyperlink ref="B96" location="'Rep Measures 3'!A1" display="Using ANOVA (Example 2)"/>
    <hyperlink ref="B201" location="'Eigen 2'!A1" display="Schur's factorization"/>
    <hyperlink ref="B202" location="'Eigen 2'!R1" display="Eigenvectors"/>
    <hyperlink ref="B218" location="'Matrix 1'!A1" display="Symmetric matrix"/>
    <hyperlink ref="B219" location="'Matrix 2'!A1" display="Non-symmetric matrix"/>
    <hyperlink ref="B203" location="'Eigen 1'!A1" display="Real Statistics eVALUES, eVECTORS, eVECT functions"/>
    <hyperlink ref="B152" location="'Clust 1'!A1" display="K-mean clustering (Example 1)"/>
    <hyperlink ref="B155" location="'Clust 1a'!A1" display="K-means clustering (Example 2)"/>
    <hyperlink ref="B156" location="'Clust 2'!A1" display="K-means clustering (Example 2)"/>
    <hyperlink ref="B159" location="'Clust 3'!A1" display="Setting initial clusters (Example 3)"/>
    <hyperlink ref="B160" location="'Clust 3'!A1" display="Setting initial clusters (Example 3)"/>
    <hyperlink ref="B161" location="'Clust 3'!A1" display="Setting initial clusters (Example 3)"/>
    <hyperlink ref="B164" location="'Jenks 1'!A1" display="Manual steps (Example 1)"/>
    <hyperlink ref="B165" location="'Jenks 2'!A1" display="Real Statistics function (Example 2)"/>
    <hyperlink ref="B166" location="'Jenks 3'!A1" display="Map coloring"/>
    <hyperlink ref="B168" location="'Jenks 4'!A1" display="Real Statistics data analysis tool"/>
    <hyperlink ref="B167" location="'Jenks 2'!U1" display="Iterative approach and GVF function"/>
    <hyperlink ref="B15" location="Bivar!A1" display="Bivariate normal distribution"/>
    <hyperlink ref="B24" location="Bivar!I1" display="Generating random numbers"/>
    <hyperlink ref="B16" location="Bivar!Q1" display="Mahalanobis Distance"/>
    <hyperlink ref="B27" location="'Bivar 1'!A1" display="Mardia's Test"/>
    <hyperlink ref="B171" location="'Discrim 1'!A1" display="Linear Discriminant Analysis (LDA)"/>
    <hyperlink ref="B172" location="'Discrim 2'!A1" display="Quadratic Discriminant Analysis (QDA)"/>
    <hyperlink ref="B173" location="'Discrim 3'!A1" display="Real Statistics support for LDA"/>
    <hyperlink ref="B174" location="'Discrim 4'!A1" display="Real Statistics support for QDA"/>
    <hyperlink ref="B177" location="'CA 1'!A1" display="Correspondence Analysis (Example 1)"/>
    <hyperlink ref="B178" location="'CA 1'!BD1" display="Correspondence Analysis Plots"/>
    <hyperlink ref="B179" location="'CA 2'!A1" display="Supplementary Row Profiles"/>
    <hyperlink ref="B180" location="'CA 3'!A1" display="Supplementary Row and Column Profiles"/>
    <hyperlink ref="B181" location="'CA 4'!A1" display="Real Statistics Support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34"/>
  <sheetViews>
    <sheetView workbookViewId="0"/>
  </sheetViews>
  <sheetFormatPr defaultRowHeight="15" x14ac:dyDescent="0.25"/>
  <cols>
    <col min="1" max="1" width="16" style="3" customWidth="1"/>
    <col min="2" max="6" width="13" style="3" customWidth="1"/>
    <col min="7" max="7" width="9.140625" style="3" customWidth="1"/>
    <col min="8" max="19" width="9.140625" style="3"/>
    <col min="20" max="20" width="11.42578125" style="3" customWidth="1"/>
    <col min="21" max="21" width="10" style="3" bestFit="1" customWidth="1"/>
    <col min="22" max="22" width="3.7109375" style="3" customWidth="1"/>
    <col min="23" max="23" width="27.5703125" style="3" customWidth="1"/>
    <col min="24" max="28" width="11" style="3" customWidth="1"/>
    <col min="29" max="16384" width="9.140625" style="3"/>
  </cols>
  <sheetData>
    <row r="1" spans="1:29" x14ac:dyDescent="0.25">
      <c r="A1" s="2" t="s">
        <v>33</v>
      </c>
      <c r="T1" t="s">
        <v>302</v>
      </c>
      <c r="U1"/>
      <c r="V1"/>
      <c r="W1"/>
      <c r="X1"/>
      <c r="Y1"/>
      <c r="Z1"/>
      <c r="AA1"/>
      <c r="AB1"/>
      <c r="AC1"/>
    </row>
    <row r="2" spans="1:29" x14ac:dyDescent="0.25">
      <c r="T2"/>
      <c r="U2"/>
      <c r="V2"/>
      <c r="W2"/>
      <c r="X2"/>
      <c r="Y2"/>
      <c r="Z2"/>
      <c r="AA2"/>
      <c r="AB2"/>
      <c r="AC2"/>
    </row>
    <row r="3" spans="1:29" s="2" customFormat="1" x14ac:dyDescent="0.25">
      <c r="A3" s="7" t="s">
        <v>32</v>
      </c>
      <c r="B3" s="1" t="s">
        <v>31</v>
      </c>
      <c r="C3" s="1" t="s">
        <v>0</v>
      </c>
      <c r="D3" s="1" t="s">
        <v>1</v>
      </c>
      <c r="E3" s="1" t="s">
        <v>2</v>
      </c>
      <c r="F3" s="1" t="s">
        <v>3</v>
      </c>
      <c r="H3" s="3" t="s">
        <v>37</v>
      </c>
      <c r="I3" s="3"/>
      <c r="N3" s="3" t="s">
        <v>39</v>
      </c>
      <c r="T3" t="s">
        <v>53</v>
      </c>
      <c r="U3" s="146">
        <f ca="1">COUNT(H20:L20)</f>
        <v>0</v>
      </c>
      <c r="V3"/>
      <c r="W3"/>
      <c r="X3" s="32" t="s">
        <v>31</v>
      </c>
      <c r="Y3" s="32" t="s">
        <v>0</v>
      </c>
      <c r="Z3" s="32" t="s">
        <v>1</v>
      </c>
      <c r="AA3" s="32" t="s">
        <v>2</v>
      </c>
      <c r="AB3" s="32" t="s">
        <v>303</v>
      </c>
      <c r="AC3"/>
    </row>
    <row r="4" spans="1:29" x14ac:dyDescent="0.25">
      <c r="A4" s="3" t="s">
        <v>4</v>
      </c>
      <c r="B4" s="29">
        <v>39.761000000000003</v>
      </c>
      <c r="C4" s="5">
        <v>72.3</v>
      </c>
      <c r="D4" s="5">
        <v>-4.5999999999999996</v>
      </c>
      <c r="E4" s="5">
        <v>1.7</v>
      </c>
      <c r="F4" s="17">
        <v>3.9</v>
      </c>
      <c r="H4" s="9" t="e">
        <f t="array" aca="1" ref="H4:L8" ca="1">COV(B4:F30)</f>
        <v>#NAME?</v>
      </c>
      <c r="I4" s="10" t="e">
        <f ca="1"/>
        <v>#NAME?</v>
      </c>
      <c r="J4" s="10" t="e">
        <f ca="1"/>
        <v>#NAME?</v>
      </c>
      <c r="K4" s="10" t="e">
        <f ca="1"/>
        <v>#NAME?</v>
      </c>
      <c r="L4" s="11" t="e">
        <f ca="1"/>
        <v>#NAME?</v>
      </c>
      <c r="N4" s="9" t="e">
        <f t="array" aca="1" ref="N4:R8" ca="1">CORR(B4:F30)</f>
        <v>#NAME?</v>
      </c>
      <c r="O4" s="10" t="e">
        <f ca="1"/>
        <v>#NAME?</v>
      </c>
      <c r="P4" s="10" t="e">
        <f ca="1"/>
        <v>#NAME?</v>
      </c>
      <c r="Q4" s="10" t="e">
        <f ca="1"/>
        <v>#NAME?</v>
      </c>
      <c r="R4" s="11" t="e">
        <f ca="1"/>
        <v>#NAME?</v>
      </c>
      <c r="T4" s="71" t="s">
        <v>57</v>
      </c>
      <c r="U4" s="49">
        <v>0.05</v>
      </c>
      <c r="V4"/>
      <c r="W4" s="71" t="s">
        <v>304</v>
      </c>
      <c r="X4" s="138" t="e">
        <f ca="1">H20</f>
        <v>#NAME?</v>
      </c>
      <c r="Y4" s="139" t="e">
        <f ca="1">I20</f>
        <v>#NAME?</v>
      </c>
      <c r="Z4" s="139" t="e">
        <f ca="1">J20</f>
        <v>#NAME?</v>
      </c>
      <c r="AA4" s="139" t="e">
        <f ca="1">K20</f>
        <v>#NAME?</v>
      </c>
      <c r="AB4" s="140" t="e">
        <f ca="1">L20</f>
        <v>#NAME?</v>
      </c>
      <c r="AC4"/>
    </row>
    <row r="5" spans="1:29" x14ac:dyDescent="0.25">
      <c r="A5" s="3" t="s">
        <v>5</v>
      </c>
      <c r="B5" s="30">
        <v>36.274000000000001</v>
      </c>
      <c r="C5" s="4">
        <v>96.8</v>
      </c>
      <c r="D5" s="4">
        <v>-4.0999999999999996</v>
      </c>
      <c r="E5" s="4">
        <v>2.2999999999999998</v>
      </c>
      <c r="F5" s="18">
        <v>6.7</v>
      </c>
      <c r="H5" s="12" t="e">
        <f ca="1"/>
        <v>#NAME?</v>
      </c>
      <c r="I5" s="3" t="e">
        <f ca="1"/>
        <v>#NAME?</v>
      </c>
      <c r="J5" s="3" t="e">
        <f ca="1"/>
        <v>#NAME?</v>
      </c>
      <c r="K5" s="3" t="e">
        <f ca="1"/>
        <v>#NAME?</v>
      </c>
      <c r="L5" s="13" t="e">
        <f ca="1"/>
        <v>#NAME?</v>
      </c>
      <c r="N5" s="12" t="e">
        <f ca="1"/>
        <v>#NAME?</v>
      </c>
      <c r="O5" s="3" t="e">
        <f ca="1"/>
        <v>#NAME?</v>
      </c>
      <c r="P5" s="3" t="e">
        <f ca="1"/>
        <v>#NAME?</v>
      </c>
      <c r="Q5" s="3" t="e">
        <f ca="1"/>
        <v>#NAME?</v>
      </c>
      <c r="R5" s="13" t="e">
        <f ca="1"/>
        <v>#NAME?</v>
      </c>
      <c r="T5" s="71" t="s">
        <v>120</v>
      </c>
      <c r="U5" s="52" t="e">
        <f ca="1">CHIINV(U4,U3)</f>
        <v>#NUM!</v>
      </c>
      <c r="V5"/>
      <c r="W5" t="s">
        <v>305</v>
      </c>
      <c r="X5" s="39" t="e">
        <f ca="1">SQRT(X4*$U$5)</f>
        <v>#NAME?</v>
      </c>
      <c r="Y5" s="40" t="e">
        <f ca="1">SQRT(Y4*$U$5)</f>
        <v>#NAME?</v>
      </c>
      <c r="Z5" s="40" t="e">
        <f ca="1">SQRT(Z4*$U$5)</f>
        <v>#NAME?</v>
      </c>
      <c r="AA5" s="40" t="e">
        <f ca="1">SQRT(AA4*$U$5)</f>
        <v>#NAME?</v>
      </c>
      <c r="AB5" s="41" t="e">
        <f ca="1">SQRT(AB4*$U$5)</f>
        <v>#NAME?</v>
      </c>
      <c r="AC5"/>
    </row>
    <row r="6" spans="1:29" x14ac:dyDescent="0.25">
      <c r="A6" s="3" t="s">
        <v>6</v>
      </c>
      <c r="B6" s="30">
        <v>12.933999999999999</v>
      </c>
      <c r="C6" s="4">
        <v>16.2</v>
      </c>
      <c r="D6" s="4">
        <v>-3.2</v>
      </c>
      <c r="E6" s="4">
        <v>3</v>
      </c>
      <c r="F6" s="18">
        <v>11.9</v>
      </c>
      <c r="H6" s="12" t="e">
        <f ca="1"/>
        <v>#NAME?</v>
      </c>
      <c r="I6" s="3" t="e">
        <f ca="1"/>
        <v>#NAME?</v>
      </c>
      <c r="J6" s="3" t="e">
        <f ca="1"/>
        <v>#NAME?</v>
      </c>
      <c r="K6" s="3" t="e">
        <f ca="1"/>
        <v>#NAME?</v>
      </c>
      <c r="L6" s="13" t="e">
        <f ca="1"/>
        <v>#NAME?</v>
      </c>
      <c r="N6" s="12" t="e">
        <f ca="1"/>
        <v>#NAME?</v>
      </c>
      <c r="O6" s="3" t="e">
        <f ca="1"/>
        <v>#NAME?</v>
      </c>
      <c r="P6" s="3" t="e">
        <f ca="1"/>
        <v>#NAME?</v>
      </c>
      <c r="Q6" s="3" t="e">
        <f ca="1"/>
        <v>#NAME?</v>
      </c>
      <c r="R6" s="13" t="e">
        <f ca="1"/>
        <v>#NAME?</v>
      </c>
      <c r="T6"/>
      <c r="U6"/>
      <c r="V6"/>
      <c r="W6"/>
      <c r="X6"/>
      <c r="Y6"/>
      <c r="Z6"/>
      <c r="AA6"/>
      <c r="AB6"/>
      <c r="AC6"/>
    </row>
    <row r="7" spans="1:29" x14ac:dyDescent="0.25">
      <c r="A7" s="3" t="s">
        <v>7</v>
      </c>
      <c r="B7" s="30">
        <v>28.96</v>
      </c>
      <c r="C7" s="4">
        <v>60.8</v>
      </c>
      <c r="D7" s="4">
        <v>-5.3</v>
      </c>
      <c r="E7" s="4">
        <v>2.6</v>
      </c>
      <c r="F7" s="18">
        <v>7.8</v>
      </c>
      <c r="H7" s="12" t="e">
        <f ca="1"/>
        <v>#NAME?</v>
      </c>
      <c r="I7" s="3" t="e">
        <f ca="1"/>
        <v>#NAME?</v>
      </c>
      <c r="J7" s="3" t="e">
        <f ca="1"/>
        <v>#NAME?</v>
      </c>
      <c r="K7" s="3" t="e">
        <f ca="1"/>
        <v>#NAME?</v>
      </c>
      <c r="L7" s="13" t="e">
        <f ca="1"/>
        <v>#NAME?</v>
      </c>
      <c r="N7" s="12" t="e">
        <f ca="1"/>
        <v>#NAME?</v>
      </c>
      <c r="O7" s="3" t="e">
        <f ca="1"/>
        <v>#NAME?</v>
      </c>
      <c r="P7" s="3" t="e">
        <f ca="1"/>
        <v>#NAME?</v>
      </c>
      <c r="Q7" s="3" t="e">
        <f ca="1"/>
        <v>#NAME?</v>
      </c>
      <c r="R7" s="13" t="e">
        <f ca="1"/>
        <v>#NAME?</v>
      </c>
      <c r="T7"/>
      <c r="U7"/>
      <c r="V7"/>
      <c r="W7"/>
      <c r="X7"/>
      <c r="Y7"/>
      <c r="Z7"/>
      <c r="AA7"/>
      <c r="AB7"/>
      <c r="AC7"/>
    </row>
    <row r="8" spans="1:29" x14ac:dyDescent="0.25">
      <c r="A8" s="3" t="s">
        <v>8</v>
      </c>
      <c r="B8" s="30">
        <v>24.95</v>
      </c>
      <c r="C8" s="4">
        <v>38.5</v>
      </c>
      <c r="D8" s="4">
        <v>-4.7</v>
      </c>
      <c r="E8" s="4">
        <v>1.2</v>
      </c>
      <c r="F8" s="18">
        <v>6.6</v>
      </c>
      <c r="H8" s="14" t="e">
        <f ca="1"/>
        <v>#NAME?</v>
      </c>
      <c r="I8" s="15" t="e">
        <f ca="1"/>
        <v>#NAME?</v>
      </c>
      <c r="J8" s="15" t="e">
        <f ca="1"/>
        <v>#NAME?</v>
      </c>
      <c r="K8" s="15" t="e">
        <f ca="1"/>
        <v>#NAME?</v>
      </c>
      <c r="L8" s="16" t="e">
        <f ca="1"/>
        <v>#NAME?</v>
      </c>
      <c r="N8" s="14" t="e">
        <f ca="1"/>
        <v>#NAME?</v>
      </c>
      <c r="O8" s="15" t="e">
        <f ca="1"/>
        <v>#NAME?</v>
      </c>
      <c r="P8" s="15" t="e">
        <f ca="1"/>
        <v>#NAME?</v>
      </c>
      <c r="Q8" s="15" t="e">
        <f ca="1"/>
        <v>#NAME?</v>
      </c>
      <c r="R8" s="16" t="e">
        <f ca="1"/>
        <v>#NAME?</v>
      </c>
      <c r="T8" t="s">
        <v>306</v>
      </c>
      <c r="U8"/>
      <c r="V8"/>
      <c r="W8"/>
      <c r="X8"/>
      <c r="Y8"/>
      <c r="Z8"/>
      <c r="AA8"/>
      <c r="AB8"/>
      <c r="AC8"/>
    </row>
    <row r="9" spans="1:29" x14ac:dyDescent="0.25">
      <c r="A9" s="3" t="s">
        <v>9</v>
      </c>
      <c r="B9" s="30">
        <v>36.442999999999998</v>
      </c>
      <c r="C9" s="4">
        <v>43.6</v>
      </c>
      <c r="D9" s="4">
        <v>-2.7</v>
      </c>
      <c r="E9" s="4">
        <v>2.2000000000000002</v>
      </c>
      <c r="F9" s="18">
        <v>7.1</v>
      </c>
      <c r="T9"/>
      <c r="U9"/>
      <c r="V9"/>
      <c r="W9"/>
      <c r="X9"/>
      <c r="Y9"/>
      <c r="Z9"/>
      <c r="AA9"/>
      <c r="AB9"/>
      <c r="AC9"/>
    </row>
    <row r="10" spans="1:29" x14ac:dyDescent="0.25">
      <c r="A10" s="3" t="s">
        <v>10</v>
      </c>
      <c r="B10" s="30">
        <v>18.527000000000001</v>
      </c>
      <c r="C10" s="4">
        <v>6.6</v>
      </c>
      <c r="D10" s="4">
        <v>0.1</v>
      </c>
      <c r="E10" s="4">
        <v>2.7</v>
      </c>
      <c r="F10" s="18">
        <v>12.8</v>
      </c>
      <c r="H10" s="3" t="s">
        <v>38</v>
      </c>
      <c r="T10" t="s">
        <v>53</v>
      </c>
      <c r="U10" s="146">
        <f>COUNTA(B3:F3)</f>
        <v>5</v>
      </c>
      <c r="V10"/>
      <c r="W10" s="62" t="s">
        <v>314</v>
      </c>
      <c r="X10"/>
      <c r="Y10"/>
      <c r="Z10"/>
      <c r="AA10"/>
      <c r="AB10"/>
      <c r="AC10"/>
    </row>
    <row r="11" spans="1:29" x14ac:dyDescent="0.25">
      <c r="A11" s="3" t="s">
        <v>11</v>
      </c>
      <c r="B11" s="30">
        <v>34.917999999999999</v>
      </c>
      <c r="C11" s="4">
        <v>48.4</v>
      </c>
      <c r="D11" s="4">
        <v>-2.5</v>
      </c>
      <c r="E11" s="4">
        <v>1.7</v>
      </c>
      <c r="F11" s="18">
        <v>7.8</v>
      </c>
      <c r="H11" s="9" t="e">
        <f t="array" aca="1" ref="H11:L15" ca="1">COVP(B4:F30)</f>
        <v>#NAME?</v>
      </c>
      <c r="I11" s="10" t="e">
        <f ca="1"/>
        <v>#NAME?</v>
      </c>
      <c r="J11" s="10" t="e">
        <f ca="1"/>
        <v>#NAME?</v>
      </c>
      <c r="K11" s="10" t="e">
        <f ca="1"/>
        <v>#NAME?</v>
      </c>
      <c r="L11" s="11" t="e">
        <f ca="1"/>
        <v>#NAME?</v>
      </c>
      <c r="T11" s="71" t="s">
        <v>57</v>
      </c>
      <c r="U11" s="49">
        <v>0.05</v>
      </c>
      <c r="V11"/>
      <c r="W11"/>
      <c r="X11"/>
      <c r="Y11"/>
      <c r="Z11"/>
      <c r="AA11"/>
      <c r="AB11"/>
      <c r="AC11"/>
    </row>
    <row r="12" spans="1:29" x14ac:dyDescent="0.25">
      <c r="A12" s="3" t="s">
        <v>12</v>
      </c>
      <c r="B12" s="30">
        <v>33.909999999999997</v>
      </c>
      <c r="C12" s="4">
        <v>81.7</v>
      </c>
      <c r="D12" s="4">
        <v>-7</v>
      </c>
      <c r="E12" s="4">
        <v>1.7</v>
      </c>
      <c r="F12" s="18">
        <v>9.9</v>
      </c>
      <c r="H12" s="12" t="e">
        <f ca="1"/>
        <v>#NAME?</v>
      </c>
      <c r="I12" s="3" t="e">
        <f ca="1"/>
        <v>#NAME?</v>
      </c>
      <c r="J12" s="3" t="e">
        <f ca="1"/>
        <v>#NAME?</v>
      </c>
      <c r="K12" s="3" t="e">
        <f ca="1"/>
        <v>#NAME?</v>
      </c>
      <c r="L12" s="13" t="e">
        <f ca="1"/>
        <v>#NAME?</v>
      </c>
      <c r="T12" s="71" t="s">
        <v>120</v>
      </c>
      <c r="U12" s="52">
        <f>CHIINV(U11,U10)</f>
        <v>11.070497693516353</v>
      </c>
      <c r="V12"/>
      <c r="W12" s="62" t="s">
        <v>311</v>
      </c>
      <c r="X12"/>
      <c r="Y12"/>
      <c r="Z12"/>
      <c r="AA12"/>
      <c r="AB12"/>
      <c r="AC12"/>
    </row>
    <row r="13" spans="1:29" x14ac:dyDescent="0.25">
      <c r="A13" s="3" t="s">
        <v>13</v>
      </c>
      <c r="B13" s="30">
        <v>36.081000000000003</v>
      </c>
      <c r="C13" s="4">
        <v>83.2</v>
      </c>
      <c r="D13" s="4">
        <v>-3.3</v>
      </c>
      <c r="E13" s="4">
        <v>1.2</v>
      </c>
      <c r="F13" s="18">
        <v>5.8</v>
      </c>
      <c r="H13" s="12" t="e">
        <f ca="1"/>
        <v>#NAME?</v>
      </c>
      <c r="I13" s="3" t="e">
        <f ca="1"/>
        <v>#NAME?</v>
      </c>
      <c r="J13" s="3" t="e">
        <f ca="1"/>
        <v>#NAME?</v>
      </c>
      <c r="K13" s="3" t="e">
        <f ca="1"/>
        <v>#NAME?</v>
      </c>
      <c r="L13" s="13" t="e">
        <f ca="1"/>
        <v>#NAME?</v>
      </c>
      <c r="T13"/>
      <c r="U13"/>
      <c r="V13"/>
      <c r="W13"/>
      <c r="X13"/>
      <c r="Y13"/>
      <c r="Z13"/>
      <c r="AA13"/>
      <c r="AB13"/>
      <c r="AC13"/>
    </row>
    <row r="14" spans="1:29" x14ac:dyDescent="0.25">
      <c r="A14" s="3" t="s">
        <v>14</v>
      </c>
      <c r="B14" s="30">
        <v>28.495999999999999</v>
      </c>
      <c r="C14" s="4">
        <v>142.80000000000001</v>
      </c>
      <c r="D14" s="4">
        <v>-10.5</v>
      </c>
      <c r="E14" s="4">
        <v>4.7</v>
      </c>
      <c r="F14" s="18">
        <v>16.7</v>
      </c>
      <c r="H14" s="12" t="e">
        <f ca="1"/>
        <v>#NAME?</v>
      </c>
      <c r="I14" s="3" t="e">
        <f ca="1"/>
        <v>#NAME?</v>
      </c>
      <c r="J14" s="3" t="e">
        <f ca="1"/>
        <v>#NAME?</v>
      </c>
      <c r="K14" s="3" t="e">
        <f ca="1"/>
        <v>#NAME?</v>
      </c>
      <c r="L14" s="13" t="e">
        <f ca="1"/>
        <v>#NAME?</v>
      </c>
      <c r="T14" t="s">
        <v>307</v>
      </c>
      <c r="U14" s="146">
        <f>2*PI()^(U10/2)</f>
        <v>34.986836655249718</v>
      </c>
      <c r="V14"/>
      <c r="W14" s="62" t="s">
        <v>312</v>
      </c>
      <c r="X14"/>
      <c r="Y14"/>
      <c r="Z14"/>
      <c r="AA14"/>
      <c r="AB14"/>
      <c r="AC14"/>
    </row>
    <row r="15" spans="1:29" x14ac:dyDescent="0.25">
      <c r="A15" s="3" t="s">
        <v>15</v>
      </c>
      <c r="B15" s="30">
        <v>18.841000000000001</v>
      </c>
      <c r="C15" s="4">
        <v>80.2</v>
      </c>
      <c r="D15" s="4">
        <v>-4.2</v>
      </c>
      <c r="E15" s="4">
        <v>4.7</v>
      </c>
      <c r="F15" s="18">
        <v>9.9</v>
      </c>
      <c r="H15" s="14" t="e">
        <f ca="1"/>
        <v>#NAME?</v>
      </c>
      <c r="I15" s="15" t="e">
        <f ca="1"/>
        <v>#NAME?</v>
      </c>
      <c r="J15" s="15" t="e">
        <f ca="1"/>
        <v>#NAME?</v>
      </c>
      <c r="K15" s="15" t="e">
        <f ca="1"/>
        <v>#NAME?</v>
      </c>
      <c r="L15" s="16" t="e">
        <f ca="1"/>
        <v>#NAME?</v>
      </c>
      <c r="T15" t="s">
        <v>308</v>
      </c>
      <c r="U15" s="49">
        <f>U10*EXP(GAMMALN(U10/2))</f>
        <v>6.6467019408956851</v>
      </c>
      <c r="V15"/>
      <c r="W15" s="62" t="s">
        <v>313</v>
      </c>
      <c r="X15"/>
      <c r="Y15"/>
      <c r="Z15"/>
      <c r="AA15"/>
      <c r="AB15"/>
      <c r="AC15"/>
    </row>
    <row r="16" spans="1:29" x14ac:dyDescent="0.25">
      <c r="A16" s="3" t="s">
        <v>16</v>
      </c>
      <c r="B16" s="30">
        <v>39.491999999999997</v>
      </c>
      <c r="C16" s="4">
        <v>96.2</v>
      </c>
      <c r="D16" s="4">
        <v>-32.4</v>
      </c>
      <c r="E16" s="4">
        <v>-1.6</v>
      </c>
      <c r="F16" s="18">
        <v>14.2</v>
      </c>
      <c r="T16" t="s">
        <v>315</v>
      </c>
      <c r="U16" s="49">
        <f>U12^(U10/2)</f>
        <v>407.77243489310132</v>
      </c>
      <c r="V16"/>
      <c r="W16" s="62" t="s">
        <v>316</v>
      </c>
      <c r="X16"/>
      <c r="Y16"/>
      <c r="Z16"/>
      <c r="AA16"/>
      <c r="AB16"/>
      <c r="AC16"/>
    </row>
    <row r="17" spans="1:29" x14ac:dyDescent="0.25">
      <c r="A17" s="3" t="s">
        <v>17</v>
      </c>
      <c r="B17" s="30">
        <v>29.48</v>
      </c>
      <c r="C17" s="4">
        <v>119</v>
      </c>
      <c r="D17" s="4">
        <v>-4.5999999999999996</v>
      </c>
      <c r="E17" s="4">
        <v>1.6</v>
      </c>
      <c r="F17" s="18">
        <v>8.3000000000000007</v>
      </c>
      <c r="T17" t="s">
        <v>309</v>
      </c>
      <c r="U17" s="49" t="e">
        <f ca="1">SQRT(MDETERM(H4:L8))</f>
        <v>#NAME?</v>
      </c>
      <c r="V17"/>
      <c r="W17" s="62" t="s">
        <v>317</v>
      </c>
      <c r="X17"/>
      <c r="Y17"/>
      <c r="Z17"/>
      <c r="AA17"/>
      <c r="AB17"/>
      <c r="AC17"/>
    </row>
    <row r="18" spans="1:29" x14ac:dyDescent="0.25">
      <c r="A18" s="3" t="s">
        <v>18</v>
      </c>
      <c r="B18" s="30">
        <v>14.504</v>
      </c>
      <c r="C18" s="4">
        <v>44.7</v>
      </c>
      <c r="D18" s="4">
        <v>-7.7</v>
      </c>
      <c r="E18" s="4">
        <v>-1.2</v>
      </c>
      <c r="F18" s="18">
        <v>16.2</v>
      </c>
      <c r="H18" s="3" t="s">
        <v>301</v>
      </c>
      <c r="T18" t="s">
        <v>310</v>
      </c>
      <c r="U18" s="52" t="e">
        <f ca="1">U14/U15*U16*U17</f>
        <v>#NAME?</v>
      </c>
      <c r="V18"/>
      <c r="W18" s="62" t="s">
        <v>318</v>
      </c>
      <c r="X18"/>
      <c r="Y18"/>
      <c r="Z18"/>
      <c r="AA18"/>
      <c r="AB18"/>
      <c r="AC18"/>
    </row>
    <row r="19" spans="1:29" x14ac:dyDescent="0.25">
      <c r="A19" s="3" t="s">
        <v>19</v>
      </c>
      <c r="B19" s="30">
        <v>17.234999999999999</v>
      </c>
      <c r="C19" s="4">
        <v>33.700000000000003</v>
      </c>
      <c r="D19" s="4">
        <v>-7.1</v>
      </c>
      <c r="E19" s="4">
        <v>1.2</v>
      </c>
      <c r="F19" s="18">
        <v>10.3</v>
      </c>
      <c r="V19"/>
      <c r="W19"/>
      <c r="X19"/>
      <c r="Y19"/>
      <c r="Z19"/>
      <c r="AA19"/>
      <c r="AB19"/>
      <c r="AC19"/>
    </row>
    <row r="20" spans="1:29" x14ac:dyDescent="0.25">
      <c r="A20" s="3" t="s">
        <v>20</v>
      </c>
      <c r="B20" s="30">
        <v>81.465999999999994</v>
      </c>
      <c r="C20" s="4">
        <v>18.399999999999999</v>
      </c>
      <c r="D20" s="4">
        <v>-1.7</v>
      </c>
      <c r="E20" s="4">
        <v>2.8</v>
      </c>
      <c r="F20" s="18">
        <v>4.8</v>
      </c>
      <c r="H20" s="153" t="e">
        <f t="array" aca="1" ref="H20:L25" ca="1">eVECTORS(Desc!H4:L8)</f>
        <v>#NAME?</v>
      </c>
      <c r="I20" s="154" t="e">
        <f ca="1"/>
        <v>#NAME?</v>
      </c>
      <c r="J20" s="154" t="e">
        <f ca="1"/>
        <v>#NAME?</v>
      </c>
      <c r="K20" s="154" t="e">
        <f ca="1"/>
        <v>#NAME?</v>
      </c>
      <c r="L20" s="155" t="e">
        <f ca="1"/>
        <v>#NAME?</v>
      </c>
    </row>
    <row r="21" spans="1:29" x14ac:dyDescent="0.25">
      <c r="A21" s="3" t="s">
        <v>21</v>
      </c>
      <c r="B21" s="30">
        <v>24.832999999999998</v>
      </c>
      <c r="C21" s="4">
        <v>68</v>
      </c>
      <c r="D21" s="4">
        <v>-3.6</v>
      </c>
      <c r="E21" s="4">
        <v>2</v>
      </c>
      <c r="F21" s="18">
        <v>6.6</v>
      </c>
      <c r="H21" s="153" t="e">
        <f ca="1"/>
        <v>#NAME?</v>
      </c>
      <c r="I21" s="154" t="e">
        <f ca="1"/>
        <v>#NAME?</v>
      </c>
      <c r="J21" s="154" t="e">
        <f ca="1"/>
        <v>#NAME?</v>
      </c>
      <c r="K21" s="154" t="e">
        <f ca="1"/>
        <v>#NAME?</v>
      </c>
      <c r="L21" s="155" t="e">
        <f ca="1"/>
        <v>#NAME?</v>
      </c>
    </row>
    <row r="22" spans="1:29" x14ac:dyDescent="0.25">
      <c r="A22" s="3" t="s">
        <v>22</v>
      </c>
      <c r="B22" s="30">
        <v>40.972999999999999</v>
      </c>
      <c r="C22" s="4">
        <v>62.7</v>
      </c>
      <c r="D22" s="4">
        <v>-5.4</v>
      </c>
      <c r="E22" s="4">
        <v>0.9</v>
      </c>
      <c r="F22" s="18">
        <v>4.5</v>
      </c>
      <c r="H22" s="12" t="e">
        <f ca="1"/>
        <v>#NAME?</v>
      </c>
      <c r="I22" s="3" t="e">
        <f ca="1"/>
        <v>#NAME?</v>
      </c>
      <c r="J22" s="3" t="e">
        <f ca="1"/>
        <v>#NAME?</v>
      </c>
      <c r="K22" s="3" t="e">
        <f ca="1"/>
        <v>#NAME?</v>
      </c>
      <c r="L22" s="13" t="e">
        <f ca="1"/>
        <v>#NAME?</v>
      </c>
    </row>
    <row r="23" spans="1:29" x14ac:dyDescent="0.25">
      <c r="A23" s="3" t="s">
        <v>23</v>
      </c>
      <c r="B23" s="30">
        <v>18.981000000000002</v>
      </c>
      <c r="C23" s="4">
        <v>55</v>
      </c>
      <c r="D23" s="4">
        <v>-7.9</v>
      </c>
      <c r="E23" s="4">
        <v>2.7</v>
      </c>
      <c r="F23" s="18">
        <v>9.4</v>
      </c>
      <c r="H23" s="12" t="e">
        <f ca="1"/>
        <v>#NAME?</v>
      </c>
      <c r="I23" s="3" t="e">
        <f ca="1"/>
        <v>#NAME?</v>
      </c>
      <c r="J23" s="3" t="e">
        <f ca="1"/>
        <v>#NAME?</v>
      </c>
      <c r="K23" s="3" t="e">
        <f ca="1"/>
        <v>#NAME?</v>
      </c>
      <c r="L23" s="13" t="e">
        <f ca="1"/>
        <v>#NAME?</v>
      </c>
    </row>
    <row r="24" spans="1:29" x14ac:dyDescent="0.25">
      <c r="A24" s="3" t="s">
        <v>24</v>
      </c>
      <c r="B24" s="30">
        <v>23.262</v>
      </c>
      <c r="C24" s="4">
        <v>93</v>
      </c>
      <c r="D24" s="4">
        <v>-9.1</v>
      </c>
      <c r="E24" s="4">
        <v>1.4</v>
      </c>
      <c r="F24" s="18">
        <v>12.5</v>
      </c>
      <c r="H24" s="12" t="e">
        <f ca="1"/>
        <v>#NAME?</v>
      </c>
      <c r="I24" s="3" t="e">
        <f ca="1"/>
        <v>#NAME?</v>
      </c>
      <c r="J24" s="3" t="e">
        <f ca="1"/>
        <v>#NAME?</v>
      </c>
      <c r="K24" s="3" t="e">
        <f ca="1"/>
        <v>#NAME?</v>
      </c>
      <c r="L24" s="13" t="e">
        <f ca="1"/>
        <v>#NAME?</v>
      </c>
    </row>
    <row r="25" spans="1:29" x14ac:dyDescent="0.25">
      <c r="A25" s="3" t="s">
        <v>25</v>
      </c>
      <c r="B25" s="30">
        <v>11.895</v>
      </c>
      <c r="C25" s="4">
        <v>30.8</v>
      </c>
      <c r="D25" s="4">
        <v>-6.4</v>
      </c>
      <c r="E25" s="4">
        <v>6.1</v>
      </c>
      <c r="F25" s="18">
        <v>7.5</v>
      </c>
      <c r="H25" s="14" t="e">
        <f ca="1"/>
        <v>#NAME?</v>
      </c>
      <c r="I25" s="15" t="e">
        <f ca="1"/>
        <v>#NAME?</v>
      </c>
      <c r="J25" s="15" t="e">
        <f ca="1"/>
        <v>#NAME?</v>
      </c>
      <c r="K25" s="15" t="e">
        <f ca="1"/>
        <v>#NAME?</v>
      </c>
      <c r="L25" s="16" t="e">
        <f ca="1"/>
        <v>#NAME?</v>
      </c>
    </row>
    <row r="26" spans="1:29" x14ac:dyDescent="0.25">
      <c r="A26" s="3" t="s">
        <v>26</v>
      </c>
      <c r="B26" s="30">
        <v>22.195</v>
      </c>
      <c r="C26" s="4">
        <v>41</v>
      </c>
      <c r="D26" s="4">
        <v>-7.9</v>
      </c>
      <c r="E26" s="4">
        <v>0.7</v>
      </c>
      <c r="F26" s="18">
        <v>13.5</v>
      </c>
    </row>
    <row r="27" spans="1:29" x14ac:dyDescent="0.25">
      <c r="A27" s="3" t="s">
        <v>27</v>
      </c>
      <c r="B27" s="30">
        <v>28.073</v>
      </c>
      <c r="C27" s="4">
        <v>38</v>
      </c>
      <c r="D27" s="4">
        <v>-5.6</v>
      </c>
      <c r="E27" s="4">
        <v>2.1</v>
      </c>
      <c r="F27" s="18">
        <v>8</v>
      </c>
    </row>
    <row r="28" spans="1:29" x14ac:dyDescent="0.25">
      <c r="A28" s="3" t="s">
        <v>28</v>
      </c>
      <c r="B28" s="30">
        <v>29.83</v>
      </c>
      <c r="C28" s="4">
        <v>60.1</v>
      </c>
      <c r="D28" s="4">
        <v>-9.1999999999999993</v>
      </c>
      <c r="E28" s="4">
        <v>2</v>
      </c>
      <c r="F28" s="18">
        <v>22.6</v>
      </c>
    </row>
    <row r="29" spans="1:29" x14ac:dyDescent="0.25">
      <c r="A29" s="3" t="s">
        <v>29</v>
      </c>
      <c r="B29" s="30">
        <v>38.204000000000001</v>
      </c>
      <c r="C29" s="4">
        <v>39.799999999999997</v>
      </c>
      <c r="D29" s="4">
        <v>0</v>
      </c>
      <c r="E29" s="4">
        <v>1.9</v>
      </c>
      <c r="F29" s="18">
        <v>7.2</v>
      </c>
    </row>
    <row r="30" spans="1:29" x14ac:dyDescent="0.25">
      <c r="A30" s="3" t="s">
        <v>30</v>
      </c>
      <c r="B30" s="31">
        <v>35.058999999999997</v>
      </c>
      <c r="C30" s="6">
        <v>80</v>
      </c>
      <c r="D30" s="6">
        <v>-10.4</v>
      </c>
      <c r="E30" s="6">
        <v>3.3</v>
      </c>
      <c r="F30" s="19">
        <v>8</v>
      </c>
    </row>
    <row r="32" spans="1:29" x14ac:dyDescent="0.25">
      <c r="A32" s="8" t="s">
        <v>34</v>
      </c>
      <c r="B32" s="20">
        <f>AVERAGE(B4:B30)</f>
        <v>29.83618518518518</v>
      </c>
      <c r="C32" s="21">
        <f>AVERAGE(C4:C30)</f>
        <v>61.166666666666679</v>
      </c>
      <c r="D32" s="21">
        <f>AVERAGE(D4:D30)</f>
        <v>-6.333333333333333</v>
      </c>
      <c r="E32" s="21">
        <f>AVERAGE(E4:E30)</f>
        <v>2.0592592592592589</v>
      </c>
      <c r="F32" s="22">
        <f>AVERAGE(F4:F30)</f>
        <v>9.6481481481481488</v>
      </c>
    </row>
    <row r="33" spans="1:6" x14ac:dyDescent="0.25">
      <c r="A33" s="8" t="s">
        <v>35</v>
      </c>
      <c r="B33" s="23">
        <f>VAR(B4:B30)</f>
        <v>183.44583154131075</v>
      </c>
      <c r="C33" s="24">
        <f>VAR(C4:C30)</f>
        <v>1019.8830769230749</v>
      </c>
      <c r="D33" s="24">
        <f>VAR(D4:D30)</f>
        <v>35.196153846153869</v>
      </c>
      <c r="E33" s="24">
        <f>VAR(E4:E30)</f>
        <v>2.4971225071225089</v>
      </c>
      <c r="F33" s="25">
        <f>VAR(F4:F30)</f>
        <v>18.30874643874645</v>
      </c>
    </row>
    <row r="34" spans="1:6" x14ac:dyDescent="0.25">
      <c r="A34" s="8" t="s">
        <v>36</v>
      </c>
      <c r="B34" s="26">
        <f>STDEV(B4:B30)</f>
        <v>13.544217642274903</v>
      </c>
      <c r="C34" s="27">
        <f>STDEV(C4:C30)</f>
        <v>31.935608291107826</v>
      </c>
      <c r="D34" s="27">
        <f>STDEV(D4:D30)</f>
        <v>5.9326346462725876</v>
      </c>
      <c r="E34" s="27">
        <f>STDEV(E4:E30)</f>
        <v>1.5802286249535251</v>
      </c>
      <c r="F34" s="28">
        <f>STDEV(F4:F30)</f>
        <v>4.2788720989001821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U22"/>
  <sheetViews>
    <sheetView zoomScaleNormal="100" workbookViewId="0"/>
  </sheetViews>
  <sheetFormatPr defaultRowHeight="15" x14ac:dyDescent="0.25"/>
  <cols>
    <col min="3" max="3" width="6.42578125" customWidth="1"/>
    <col min="6" max="6" width="4" customWidth="1"/>
    <col min="7" max="7" width="44" customWidth="1"/>
    <col min="14" max="14" width="3.140625" customWidth="1"/>
    <col min="15" max="15" width="43" customWidth="1"/>
    <col min="16" max="16" width="9.140625" customWidth="1"/>
    <col min="20" max="20" width="3.28515625" customWidth="1"/>
    <col min="21" max="21" width="34.140625" customWidth="1"/>
  </cols>
  <sheetData>
    <row r="1" spans="1:21" x14ac:dyDescent="0.25">
      <c r="A1" s="42" t="s">
        <v>767</v>
      </c>
    </row>
    <row r="2" spans="1:21" x14ac:dyDescent="0.25">
      <c r="Q2" t="s">
        <v>782</v>
      </c>
    </row>
    <row r="3" spans="1:21" x14ac:dyDescent="0.25">
      <c r="A3" s="306" t="s">
        <v>390</v>
      </c>
      <c r="B3" s="306" t="s">
        <v>392</v>
      </c>
      <c r="D3" t="s">
        <v>227</v>
      </c>
      <c r="I3" t="s">
        <v>778</v>
      </c>
    </row>
    <row r="4" spans="1:21" x14ac:dyDescent="0.25">
      <c r="A4" s="32">
        <v>36</v>
      </c>
      <c r="B4" s="32">
        <v>33</v>
      </c>
      <c r="Q4" s="306" t="s">
        <v>390</v>
      </c>
      <c r="R4" s="306" t="s">
        <v>392</v>
      </c>
      <c r="S4" s="306" t="s">
        <v>783</v>
      </c>
    </row>
    <row r="5" spans="1:21" x14ac:dyDescent="0.25">
      <c r="A5" s="32">
        <v>30</v>
      </c>
      <c r="B5" s="32">
        <v>27</v>
      </c>
      <c r="D5" s="138" t="e">
        <f t="array" aca="1" ref="D5:E6" ca="1">COV(A4:B22)</f>
        <v>#NAME?</v>
      </c>
      <c r="E5" s="140" t="e">
        <f ca="1"/>
        <v>#NAME?</v>
      </c>
      <c r="F5" s="37"/>
      <c r="G5" s="37" t="e">
        <f ca="1">FTEXT(E5)</f>
        <v>#NAME?</v>
      </c>
      <c r="I5" s="138" t="e">
        <f t="array" aca="1" ref="I5:J6" ca="1">CHOL(D5:E6)</f>
        <v>#NAME?</v>
      </c>
      <c r="J5" s="140" t="e">
        <f ca="1"/>
        <v>#NAME?</v>
      </c>
      <c r="O5" t="e">
        <f ca="1">FTEXT(I5)</f>
        <v>#NAME?</v>
      </c>
      <c r="Q5" s="306">
        <v>30</v>
      </c>
      <c r="R5" s="306">
        <v>15</v>
      </c>
      <c r="S5" s="147" t="e">
        <f ca="1">SQRT(MDistSq(A4:B22,Q5:R5))</f>
        <v>#NAME?</v>
      </c>
      <c r="U5" t="e">
        <f ca="1">FTEXT(S5)</f>
        <v>#NAME?</v>
      </c>
    </row>
    <row r="6" spans="1:21" x14ac:dyDescent="0.25">
      <c r="A6" s="32">
        <v>28</v>
      </c>
      <c r="B6" s="32">
        <v>29</v>
      </c>
      <c r="D6" s="39" t="e">
        <f ca="1"/>
        <v>#NAME?</v>
      </c>
      <c r="E6" s="41" t="e">
        <f ca="1"/>
        <v>#NAME?</v>
      </c>
      <c r="F6" s="37"/>
      <c r="G6" s="37"/>
      <c r="I6" s="39" t="e">
        <f ca="1"/>
        <v>#NAME?</v>
      </c>
      <c r="J6" s="41" t="e">
        <f ca="1"/>
        <v>#NAME?</v>
      </c>
      <c r="Q6" s="32"/>
      <c r="R6" s="32"/>
      <c r="U6" t="e">
        <f ca="1">FTEXT(S6)</f>
        <v>#NAME?</v>
      </c>
    </row>
    <row r="7" spans="1:21" x14ac:dyDescent="0.25">
      <c r="A7" s="32">
        <v>21</v>
      </c>
      <c r="B7" s="32">
        <v>15</v>
      </c>
      <c r="G7" s="37"/>
      <c r="Q7" s="307">
        <v>30</v>
      </c>
      <c r="R7" s="307">
        <v>15</v>
      </c>
      <c r="S7" s="268" t="e">
        <f ca="1">SQRT(MDistSq(A4:B22,Q7:R7,Q8:R8))</f>
        <v>#NAME?</v>
      </c>
      <c r="U7" t="e">
        <f ca="1">FTEXT(S7)</f>
        <v>#NAME?</v>
      </c>
    </row>
    <row r="8" spans="1:21" x14ac:dyDescent="0.25">
      <c r="A8" s="32">
        <v>16</v>
      </c>
      <c r="B8" s="32">
        <v>16</v>
      </c>
      <c r="D8" t="s">
        <v>781</v>
      </c>
      <c r="I8" s="32" t="s">
        <v>779</v>
      </c>
      <c r="Q8" s="74">
        <v>20</v>
      </c>
      <c r="R8" s="74">
        <v>20</v>
      </c>
      <c r="S8" s="40"/>
    </row>
    <row r="9" spans="1:21" x14ac:dyDescent="0.25">
      <c r="A9" s="32">
        <v>15</v>
      </c>
      <c r="B9" s="32">
        <v>18</v>
      </c>
    </row>
    <row r="10" spans="1:21" x14ac:dyDescent="0.25">
      <c r="A10" s="32">
        <v>20</v>
      </c>
      <c r="B10" s="32">
        <v>20</v>
      </c>
      <c r="D10" t="s">
        <v>776</v>
      </c>
      <c r="E10" s="146">
        <f>AVERAGE(A4:A23)</f>
        <v>25.94736842105263</v>
      </c>
      <c r="F10" s="37"/>
      <c r="G10" s="37" t="e">
        <f ca="1">FTEXT(E10)</f>
        <v>#NAME?</v>
      </c>
      <c r="I10" s="138">
        <f ca="1">NORMSINV(RAND())</f>
        <v>1.3012509789883837</v>
      </c>
      <c r="J10" s="139">
        <f t="shared" ref="J10:M11" ca="1" si="0">NORMSINV(RAND())</f>
        <v>1.817037981407666</v>
      </c>
      <c r="K10" s="139">
        <f t="shared" ca="1" si="0"/>
        <v>-0.43846968544559145</v>
      </c>
      <c r="L10" s="139">
        <f t="shared" ca="1" si="0"/>
        <v>0.84949654259656671</v>
      </c>
      <c r="M10" s="140">
        <f t="shared" ca="1" si="0"/>
        <v>0.56670527840172302</v>
      </c>
      <c r="O10" t="e">
        <f ca="1">FTEXT(I10)</f>
        <v>#NAME?</v>
      </c>
    </row>
    <row r="11" spans="1:21" x14ac:dyDescent="0.25">
      <c r="A11" s="32">
        <v>21</v>
      </c>
      <c r="B11" s="32">
        <v>22</v>
      </c>
      <c r="D11" t="s">
        <v>777</v>
      </c>
      <c r="E11" s="173">
        <f>AVERAGE(B4:B22)</f>
        <v>24</v>
      </c>
      <c r="F11" s="37"/>
      <c r="G11" s="37" t="e">
        <f ca="1">FTEXT(E11)</f>
        <v>#NAME?</v>
      </c>
      <c r="I11" s="39">
        <f ca="1">NORMSINV(RAND())</f>
        <v>-1.356709248292419</v>
      </c>
      <c r="J11" s="92">
        <f t="shared" ca="1" si="0"/>
        <v>1.5595971847860921</v>
      </c>
      <c r="K11" s="92">
        <f t="shared" ca="1" si="0"/>
        <v>0.48935939299452169</v>
      </c>
      <c r="L11" s="92">
        <f t="shared" ca="1" si="0"/>
        <v>0.17343006116077128</v>
      </c>
      <c r="M11" s="41">
        <f t="shared" ca="1" si="0"/>
        <v>0.31386122308530545</v>
      </c>
      <c r="O11" t="e">
        <f ca="1">FTEXT(I11)</f>
        <v>#NAME?</v>
      </c>
      <c r="Q11" s="306">
        <v>30</v>
      </c>
      <c r="R11" s="306">
        <v>15</v>
      </c>
      <c r="S11" s="147" t="e">
        <f t="array" aca="1" ref="S11" ca="1">SQRT(MDistSq(D5:E6,Q11:R11,MEANCOL(A4:B22),FALSE))</f>
        <v>#NAME?</v>
      </c>
      <c r="U11" t="e">
        <f ca="1">FTEXT(S11)</f>
        <v>#NAME?</v>
      </c>
    </row>
    <row r="12" spans="1:21" x14ac:dyDescent="0.25">
      <c r="A12" s="32">
        <v>19</v>
      </c>
      <c r="B12" s="32">
        <v>20</v>
      </c>
      <c r="D12" t="s">
        <v>770</v>
      </c>
      <c r="E12" s="173" t="e">
        <f ca="1">SQRT(D5)</f>
        <v>#NAME?</v>
      </c>
      <c r="F12" s="37"/>
      <c r="G12" s="37" t="e">
        <f ca="1">FTEXT(E12)</f>
        <v>#NAME?</v>
      </c>
    </row>
    <row r="13" spans="1:21" x14ac:dyDescent="0.25">
      <c r="A13" s="32">
        <v>17</v>
      </c>
      <c r="B13" s="32">
        <v>15</v>
      </c>
      <c r="D13" t="s">
        <v>771</v>
      </c>
      <c r="E13" s="173" t="e">
        <f ca="1">SQRT(E6)</f>
        <v>#NAME?</v>
      </c>
      <c r="F13" s="37"/>
      <c r="G13" s="37" t="e">
        <f ca="1">FTEXT(E13)</f>
        <v>#NAME?</v>
      </c>
      <c r="I13" s="32" t="s">
        <v>780</v>
      </c>
      <c r="Q13" s="307">
        <v>30</v>
      </c>
      <c r="R13" s="307">
        <v>15</v>
      </c>
      <c r="S13" s="268" t="e">
        <f ca="1">SQRT(MDistSq(D5:E6,Q13:R13,Q14:R14,FALSE))</f>
        <v>#NAME?</v>
      </c>
      <c r="U13" t="e">
        <f ca="1">FTEXT(S13)</f>
        <v>#NAME?</v>
      </c>
    </row>
    <row r="14" spans="1:21" x14ac:dyDescent="0.25">
      <c r="A14" s="32">
        <v>16</v>
      </c>
      <c r="B14" s="32">
        <v>15</v>
      </c>
      <c r="D14" t="s">
        <v>772</v>
      </c>
      <c r="E14" s="173" t="e">
        <f ca="1">D6/(E12*E13)</f>
        <v>#NAME?</v>
      </c>
      <c r="F14" s="37"/>
      <c r="G14" s="37" t="e">
        <f ca="1">FTEXT(E14)</f>
        <v>#NAME?</v>
      </c>
      <c r="Q14" s="74">
        <v>20</v>
      </c>
      <c r="R14" s="74">
        <v>20</v>
      </c>
      <c r="S14" s="40"/>
    </row>
    <row r="15" spans="1:21" x14ac:dyDescent="0.25">
      <c r="A15" s="32">
        <v>32</v>
      </c>
      <c r="B15" s="32">
        <v>23</v>
      </c>
      <c r="D15" t="s">
        <v>773</v>
      </c>
      <c r="E15" s="173">
        <v>30</v>
      </c>
      <c r="F15" s="37"/>
      <c r="G15" s="37" t="e">
        <f ca="1">FTEXT(E15)</f>
        <v>#NAME?</v>
      </c>
      <c r="I15" s="138" t="e">
        <f t="array" aca="1" ref="I15:I16" ca="1">MMULT($I$5:$J$6,I10:I11)+$E$10:$E$11</f>
        <v>#NAME?</v>
      </c>
      <c r="J15" s="139" t="e">
        <f t="array" aca="1" ref="J15:J16" ca="1">MMULT($I$5:$J$6,J10:J11)+$E$10:$E$11</f>
        <v>#NAME?</v>
      </c>
      <c r="K15" s="139" t="e">
        <f t="array" aca="1" ref="K15:K16" ca="1">MMULT($I$5:$J$6,K10:K11)+$E$10:$E$11</f>
        <v>#NAME?</v>
      </c>
      <c r="L15" s="139" t="e">
        <f t="array" aca="1" ref="L15:L16" ca="1">MMULT($I$5:$J$6,L10:L11)+$E$10:$E$11</f>
        <v>#NAME?</v>
      </c>
      <c r="M15" s="140" t="e">
        <f t="array" aca="1" ref="M15:M16" ca="1">MMULT($I$5:$J$6,M10:M11)+$E$10:$E$11</f>
        <v>#NAME?</v>
      </c>
      <c r="O15" t="e">
        <f ca="1">FTEXT(I15)</f>
        <v>#NAME?</v>
      </c>
    </row>
    <row r="16" spans="1:21" x14ac:dyDescent="0.25">
      <c r="A16" s="32">
        <v>27</v>
      </c>
      <c r="B16" s="32">
        <v>23</v>
      </c>
      <c r="D16" t="s">
        <v>774</v>
      </c>
      <c r="E16" s="173">
        <v>15</v>
      </c>
      <c r="F16" s="37"/>
      <c r="G16" s="37" t="e">
        <f ca="1">FTEXT(E16)</f>
        <v>#NAME?</v>
      </c>
      <c r="I16" s="39" t="e">
        <f ca="1"/>
        <v>#NAME?</v>
      </c>
      <c r="J16" s="92" t="e">
        <f ca="1"/>
        <v>#NAME?</v>
      </c>
      <c r="K16" s="92" t="e">
        <f ca="1"/>
        <v>#NAME?</v>
      </c>
      <c r="L16" s="92" t="e">
        <f ca="1"/>
        <v>#NAME?</v>
      </c>
      <c r="M16" s="41" t="e">
        <f ca="1"/>
        <v>#NAME?</v>
      </c>
    </row>
    <row r="17" spans="1:15" x14ac:dyDescent="0.25">
      <c r="A17" s="32">
        <v>24</v>
      </c>
      <c r="B17" s="32">
        <v>26</v>
      </c>
      <c r="D17" t="s">
        <v>775</v>
      </c>
      <c r="E17" s="173" t="e">
        <f ca="1">BNORMDIST(E15,E16,E10,E11,E12,E13,E14,FALSE)</f>
        <v>#NAME?</v>
      </c>
      <c r="F17" s="37"/>
      <c r="G17" s="37" t="e">
        <f ca="1">FTEXT(E17)</f>
        <v>#NAME?</v>
      </c>
    </row>
    <row r="18" spans="1:15" x14ac:dyDescent="0.25">
      <c r="A18" s="32">
        <v>28</v>
      </c>
      <c r="B18" s="32">
        <v>34</v>
      </c>
      <c r="D18" t="s">
        <v>918</v>
      </c>
      <c r="E18" s="52" t="e">
        <f ca="1">BNORMDIST(E15,E16,E10,E11,E12,E13,E14,TRUE)</f>
        <v>#NAME?</v>
      </c>
      <c r="G18" s="37" t="e">
        <f ca="1">FTEXT(E18)</f>
        <v>#NAME?</v>
      </c>
    </row>
    <row r="19" spans="1:15" x14ac:dyDescent="0.25">
      <c r="A19" s="32">
        <v>40</v>
      </c>
      <c r="B19" s="32">
        <v>33</v>
      </c>
      <c r="I19" s="138" t="e">
        <f t="array" aca="1" ref="I19:I20" ca="1">BNORMRAND($E$10,$E$11,$E$12,$E$13,$E$14)</f>
        <v>#NAME?</v>
      </c>
      <c r="J19" s="139" t="e">
        <f t="array" aca="1" ref="J19:J20" ca="1">BNORMRAND($E$10,$E$11,$E$12,$E$13,$E$14)</f>
        <v>#NAME?</v>
      </c>
      <c r="K19" s="139" t="e">
        <f t="array" aca="1" ref="K19:K20" ca="1">BNORMRAND($E$10,$E$11,$E$12,$E$13,$E$14)</f>
        <v>#NAME?</v>
      </c>
      <c r="L19" s="139" t="e">
        <f t="array" aca="1" ref="L19:L20" ca="1">BNORMRAND($E$10,$E$11,$E$12,$E$13,$E$14)</f>
        <v>#NAME?</v>
      </c>
      <c r="M19" s="140" t="e">
        <f t="array" aca="1" ref="M19:M20" ca="1">BNORMRAND($E$10,$E$11,$E$12,$E$13,$E$14)</f>
        <v>#NAME?</v>
      </c>
      <c r="O19" t="e">
        <f ca="1">FTEXT(I19)</f>
        <v>#NAME?</v>
      </c>
    </row>
    <row r="20" spans="1:15" x14ac:dyDescent="0.25">
      <c r="A20" s="32">
        <v>41</v>
      </c>
      <c r="B20" s="32">
        <v>40</v>
      </c>
      <c r="I20" s="39" t="e">
        <f ca="1"/>
        <v>#NAME?</v>
      </c>
      <c r="J20" s="92" t="e">
        <f ca="1"/>
        <v>#NAME?</v>
      </c>
      <c r="K20" s="92" t="e">
        <f ca="1"/>
        <v>#NAME?</v>
      </c>
      <c r="L20" s="92" t="e">
        <f ca="1"/>
        <v>#NAME?</v>
      </c>
      <c r="M20" s="41" t="e">
        <f ca="1"/>
        <v>#NAME?</v>
      </c>
    </row>
    <row r="21" spans="1:15" x14ac:dyDescent="0.25">
      <c r="A21" s="32">
        <v>39</v>
      </c>
      <c r="B21" s="32">
        <v>28</v>
      </c>
    </row>
    <row r="22" spans="1:15" x14ac:dyDescent="0.25">
      <c r="A22" s="305">
        <v>23</v>
      </c>
      <c r="B22" s="305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E22"/>
  <sheetViews>
    <sheetView workbookViewId="0"/>
  </sheetViews>
  <sheetFormatPr defaultRowHeight="15" x14ac:dyDescent="0.25"/>
  <sheetData>
    <row r="1" spans="1:5" x14ac:dyDescent="0.25">
      <c r="A1" s="42" t="s">
        <v>784</v>
      </c>
    </row>
    <row r="3" spans="1:5" x14ac:dyDescent="0.25">
      <c r="A3" s="306" t="s">
        <v>390</v>
      </c>
      <c r="B3" s="306" t="s">
        <v>392</v>
      </c>
      <c r="D3" t="e">
        <f t="array" aca="1" ref="D3:E8" ca="1">MSKEWTEST(A4:B22,TRUE)</f>
        <v>#NAME?</v>
      </c>
      <c r="E3" s="146" t="e">
        <f ca="1"/>
        <v>#NAME?</v>
      </c>
    </row>
    <row r="4" spans="1:5" x14ac:dyDescent="0.25">
      <c r="A4" s="32">
        <v>36</v>
      </c>
      <c r="B4" s="32">
        <v>33</v>
      </c>
      <c r="D4" t="e">
        <f ca="1"/>
        <v>#NAME?</v>
      </c>
      <c r="E4" s="173" t="e">
        <f ca="1"/>
        <v>#NAME?</v>
      </c>
    </row>
    <row r="5" spans="1:5" x14ac:dyDescent="0.25">
      <c r="A5" s="32">
        <v>30</v>
      </c>
      <c r="B5" s="32">
        <v>27</v>
      </c>
      <c r="D5" t="e">
        <f ca="1"/>
        <v>#NAME?</v>
      </c>
      <c r="E5" s="173" t="e">
        <f ca="1"/>
        <v>#NAME?</v>
      </c>
    </row>
    <row r="6" spans="1:5" x14ac:dyDescent="0.25">
      <c r="A6" s="32">
        <v>28</v>
      </c>
      <c r="B6" s="32">
        <v>29</v>
      </c>
      <c r="D6" t="e">
        <f ca="1"/>
        <v>#NAME?</v>
      </c>
      <c r="E6" s="173" t="e">
        <f ca="1"/>
        <v>#NAME?</v>
      </c>
    </row>
    <row r="7" spans="1:5" x14ac:dyDescent="0.25">
      <c r="A7" s="32">
        <v>21</v>
      </c>
      <c r="B7" s="32">
        <v>15</v>
      </c>
      <c r="D7" t="e">
        <f ca="1"/>
        <v>#NAME?</v>
      </c>
      <c r="E7" s="173" t="e">
        <f ca="1"/>
        <v>#NAME?</v>
      </c>
    </row>
    <row r="8" spans="1:5" x14ac:dyDescent="0.25">
      <c r="A8" s="32">
        <v>16</v>
      </c>
      <c r="B8" s="32">
        <v>16</v>
      </c>
      <c r="D8" t="e">
        <f ca="1"/>
        <v>#NAME?</v>
      </c>
      <c r="E8" s="52" t="e">
        <f ca="1"/>
        <v>#NAME?</v>
      </c>
    </row>
    <row r="9" spans="1:5" x14ac:dyDescent="0.25">
      <c r="A9" s="32">
        <v>15</v>
      </c>
      <c r="B9" s="32">
        <v>18</v>
      </c>
    </row>
    <row r="10" spans="1:5" x14ac:dyDescent="0.25">
      <c r="A10" s="32">
        <v>20</v>
      </c>
      <c r="B10" s="32">
        <v>20</v>
      </c>
      <c r="D10" t="e">
        <f t="array" aca="1" ref="D10:E12" ca="1">MKURTTEST(A4:B22,TRUE)</f>
        <v>#NAME?</v>
      </c>
      <c r="E10" s="146" t="e">
        <f ca="1"/>
        <v>#NAME?</v>
      </c>
    </row>
    <row r="11" spans="1:5" x14ac:dyDescent="0.25">
      <c r="A11" s="32">
        <v>21</v>
      </c>
      <c r="B11" s="32">
        <v>22</v>
      </c>
      <c r="D11" t="e">
        <f ca="1"/>
        <v>#NAME?</v>
      </c>
      <c r="E11" s="173" t="e">
        <f ca="1"/>
        <v>#NAME?</v>
      </c>
    </row>
    <row r="12" spans="1:5" x14ac:dyDescent="0.25">
      <c r="A12" s="32">
        <v>19</v>
      </c>
      <c r="B12" s="32">
        <v>20</v>
      </c>
      <c r="D12" t="e">
        <f ca="1"/>
        <v>#NAME?</v>
      </c>
      <c r="E12" s="52" t="e">
        <f ca="1"/>
        <v>#NAME?</v>
      </c>
    </row>
    <row r="13" spans="1:5" x14ac:dyDescent="0.25">
      <c r="A13" s="32">
        <v>17</v>
      </c>
      <c r="B13" s="32">
        <v>15</v>
      </c>
    </row>
    <row r="14" spans="1:5" x14ac:dyDescent="0.25">
      <c r="A14" s="32">
        <v>16</v>
      </c>
      <c r="B14" s="32">
        <v>15</v>
      </c>
    </row>
    <row r="15" spans="1:5" x14ac:dyDescent="0.25">
      <c r="A15" s="32">
        <v>32</v>
      </c>
      <c r="B15" s="32">
        <v>23</v>
      </c>
    </row>
    <row r="16" spans="1:5" x14ac:dyDescent="0.25">
      <c r="A16" s="32">
        <v>27</v>
      </c>
      <c r="B16" s="32">
        <v>23</v>
      </c>
    </row>
    <row r="17" spans="1:2" x14ac:dyDescent="0.25">
      <c r="A17" s="32">
        <v>24</v>
      </c>
      <c r="B17" s="32">
        <v>26</v>
      </c>
    </row>
    <row r="18" spans="1:2" x14ac:dyDescent="0.25">
      <c r="A18" s="32">
        <v>28</v>
      </c>
      <c r="B18" s="32">
        <v>34</v>
      </c>
    </row>
    <row r="19" spans="1:2" x14ac:dyDescent="0.25">
      <c r="A19" s="32">
        <v>40</v>
      </c>
      <c r="B19" s="32">
        <v>33</v>
      </c>
    </row>
    <row r="20" spans="1:2" x14ac:dyDescent="0.25">
      <c r="A20" s="32">
        <v>41</v>
      </c>
      <c r="B20" s="32">
        <v>40</v>
      </c>
    </row>
    <row r="21" spans="1:2" x14ac:dyDescent="0.25">
      <c r="A21" s="32">
        <v>39</v>
      </c>
      <c r="B21" s="32">
        <v>28</v>
      </c>
    </row>
    <row r="22" spans="1:2" x14ac:dyDescent="0.25">
      <c r="A22" s="305">
        <v>23</v>
      </c>
      <c r="B22" s="305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Y65"/>
  <sheetViews>
    <sheetView zoomScaleNormal="100" workbookViewId="0"/>
  </sheetViews>
  <sheetFormatPr defaultRowHeight="15" x14ac:dyDescent="0.25"/>
  <cols>
    <col min="8" max="8" width="10.28515625" customWidth="1"/>
    <col min="10" max="11" width="9.140625" customWidth="1"/>
    <col min="20" max="20" width="11.28515625" customWidth="1"/>
  </cols>
  <sheetData>
    <row r="1" spans="1:25" x14ac:dyDescent="0.25">
      <c r="A1" s="42" t="s">
        <v>40</v>
      </c>
    </row>
    <row r="2" spans="1:25" x14ac:dyDescent="0.25">
      <c r="T2" t="s">
        <v>68</v>
      </c>
    </row>
    <row r="3" spans="1:25" x14ac:dyDescent="0.25">
      <c r="A3" s="32" t="s">
        <v>41</v>
      </c>
      <c r="B3" s="32" t="s">
        <v>42</v>
      </c>
      <c r="C3" s="32" t="s">
        <v>43</v>
      </c>
      <c r="D3" s="32" t="s">
        <v>45</v>
      </c>
      <c r="E3" s="32" t="s">
        <v>46</v>
      </c>
      <c r="F3" s="32" t="s">
        <v>44</v>
      </c>
      <c r="I3" s="32" t="s">
        <v>47</v>
      </c>
      <c r="J3" s="32" t="s">
        <v>34</v>
      </c>
      <c r="K3" s="32" t="s">
        <v>36</v>
      </c>
    </row>
    <row r="4" spans="1:25" x14ac:dyDescent="0.25">
      <c r="A4">
        <v>1</v>
      </c>
      <c r="B4" s="33">
        <v>6</v>
      </c>
      <c r="C4" s="34">
        <v>8</v>
      </c>
      <c r="D4" s="34">
        <v>3</v>
      </c>
      <c r="E4" s="34">
        <v>5</v>
      </c>
      <c r="F4" s="35">
        <v>19</v>
      </c>
      <c r="H4" t="s">
        <v>42</v>
      </c>
      <c r="I4" s="43">
        <v>7</v>
      </c>
      <c r="J4" s="34">
        <f t="array" ref="J4:K8">TRANSPOSE(B30:F31)</f>
        <v>5.6</v>
      </c>
      <c r="K4" s="35">
        <v>2.0816659994661326</v>
      </c>
      <c r="U4" s="47" t="str">
        <f>B3</f>
        <v>Style</v>
      </c>
      <c r="V4" s="47" t="str">
        <f>C3</f>
        <v>Comfort</v>
      </c>
      <c r="W4" s="47" t="str">
        <f>D3</f>
        <v>Stability</v>
      </c>
      <c r="X4" s="47" t="str">
        <f>E3</f>
        <v>Cushion</v>
      </c>
      <c r="Y4" s="47" t="str">
        <f>F3</f>
        <v>Durability</v>
      </c>
    </row>
    <row r="5" spans="1:25" x14ac:dyDescent="0.25">
      <c r="A5">
        <f>A4+1</f>
        <v>2</v>
      </c>
      <c r="B5" s="36">
        <v>6</v>
      </c>
      <c r="C5" s="37">
        <v>7</v>
      </c>
      <c r="D5" s="37">
        <v>3</v>
      </c>
      <c r="E5" s="37">
        <v>4</v>
      </c>
      <c r="F5" s="38">
        <v>9</v>
      </c>
      <c r="H5" t="s">
        <v>43</v>
      </c>
      <c r="I5" s="44">
        <v>8</v>
      </c>
      <c r="J5" s="37">
        <v>7.4</v>
      </c>
      <c r="K5" s="38">
        <v>1.707825127659933</v>
      </c>
      <c r="T5" t="s">
        <v>71</v>
      </c>
      <c r="U5" s="33">
        <f t="array" ref="U5:Y7">TRANSPOSE(I4:K8)</f>
        <v>7</v>
      </c>
      <c r="V5" s="34">
        <v>8</v>
      </c>
      <c r="W5" s="34">
        <v>5</v>
      </c>
      <c r="X5" s="34">
        <v>7</v>
      </c>
      <c r="Y5" s="35">
        <v>9</v>
      </c>
    </row>
    <row r="6" spans="1:25" x14ac:dyDescent="0.25">
      <c r="A6">
        <f t="shared" ref="A6:A28" si="0">A5+1</f>
        <v>3</v>
      </c>
      <c r="B6" s="36">
        <v>5</v>
      </c>
      <c r="C6" s="37">
        <v>7</v>
      </c>
      <c r="D6" s="37">
        <v>1</v>
      </c>
      <c r="E6" s="37">
        <v>4</v>
      </c>
      <c r="F6" s="38">
        <v>16</v>
      </c>
      <c r="H6" t="s">
        <v>45</v>
      </c>
      <c r="I6" s="44">
        <v>5</v>
      </c>
      <c r="J6" s="37">
        <v>5.08</v>
      </c>
      <c r="K6" s="38">
        <v>2.7221315177632399</v>
      </c>
      <c r="T6" t="s">
        <v>48</v>
      </c>
      <c r="U6" s="36">
        <v>5.6</v>
      </c>
      <c r="V6" s="37">
        <v>7.4</v>
      </c>
      <c r="W6" s="37">
        <v>5.08</v>
      </c>
      <c r="X6" s="37">
        <v>5.04</v>
      </c>
      <c r="Y6" s="38">
        <v>12.88</v>
      </c>
    </row>
    <row r="7" spans="1:25" x14ac:dyDescent="0.25">
      <c r="A7">
        <f t="shared" si="0"/>
        <v>4</v>
      </c>
      <c r="B7" s="36">
        <v>10</v>
      </c>
      <c r="C7" s="37">
        <v>9</v>
      </c>
      <c r="D7" s="37">
        <v>8</v>
      </c>
      <c r="E7" s="37">
        <v>4</v>
      </c>
      <c r="F7" s="38">
        <v>4</v>
      </c>
      <c r="H7" t="s">
        <v>46</v>
      </c>
      <c r="I7" s="44">
        <v>7</v>
      </c>
      <c r="J7" s="37">
        <v>5.04</v>
      </c>
      <c r="K7" s="38">
        <v>2.1694853460363976</v>
      </c>
      <c r="T7" t="s">
        <v>61</v>
      </c>
      <c r="U7" s="36">
        <v>2.0816659994661326</v>
      </c>
      <c r="V7" s="37">
        <v>1.707825127659933</v>
      </c>
      <c r="W7" s="37">
        <v>2.7221315177632399</v>
      </c>
      <c r="X7" s="37">
        <v>2.1694853460363976</v>
      </c>
      <c r="Y7" s="38">
        <v>4.5672748986676961</v>
      </c>
    </row>
    <row r="8" spans="1:25" x14ac:dyDescent="0.25">
      <c r="A8">
        <f t="shared" si="0"/>
        <v>5</v>
      </c>
      <c r="B8" s="36">
        <v>7</v>
      </c>
      <c r="C8" s="37">
        <v>9</v>
      </c>
      <c r="D8" s="37">
        <v>7</v>
      </c>
      <c r="E8" s="37">
        <v>6</v>
      </c>
      <c r="F8" s="38">
        <v>9</v>
      </c>
      <c r="H8" t="s">
        <v>44</v>
      </c>
      <c r="I8" s="45">
        <v>9</v>
      </c>
      <c r="J8" s="40">
        <v>12.88</v>
      </c>
      <c r="K8" s="41">
        <v>4.5672748986676961</v>
      </c>
      <c r="T8" t="s">
        <v>52</v>
      </c>
      <c r="U8" s="36">
        <f>I18</f>
        <v>25</v>
      </c>
      <c r="V8" s="37">
        <f>U8</f>
        <v>25</v>
      </c>
      <c r="W8" s="37">
        <f>V8</f>
        <v>25</v>
      </c>
      <c r="X8" s="37">
        <f>W8</f>
        <v>25</v>
      </c>
      <c r="Y8" s="38">
        <f>X8</f>
        <v>25</v>
      </c>
    </row>
    <row r="9" spans="1:25" x14ac:dyDescent="0.25">
      <c r="A9">
        <f t="shared" si="0"/>
        <v>6</v>
      </c>
      <c r="B9" s="36">
        <v>6</v>
      </c>
      <c r="C9" s="37">
        <v>6</v>
      </c>
      <c r="D9" s="37">
        <v>3</v>
      </c>
      <c r="E9" s="37">
        <v>9</v>
      </c>
      <c r="F9" s="38">
        <v>17</v>
      </c>
      <c r="T9" t="s">
        <v>70</v>
      </c>
      <c r="U9" s="36">
        <f>U7/SQRT(U8)</f>
        <v>0.41633319989322654</v>
      </c>
      <c r="V9" s="37">
        <f>V7/SQRT(V8)</f>
        <v>0.34156502553198659</v>
      </c>
      <c r="W9" s="37">
        <f>W7/SQRT(W8)</f>
        <v>0.54442630355264798</v>
      </c>
      <c r="X9" s="37">
        <f>X7/SQRT(X8)</f>
        <v>0.43389706920727955</v>
      </c>
      <c r="Y9" s="38">
        <f>Y7/SQRT(Y8)</f>
        <v>0.91345497973353917</v>
      </c>
    </row>
    <row r="10" spans="1:25" x14ac:dyDescent="0.25">
      <c r="A10">
        <f t="shared" si="0"/>
        <v>7</v>
      </c>
      <c r="B10" s="36">
        <v>5</v>
      </c>
      <c r="C10" s="37">
        <v>8</v>
      </c>
      <c r="D10" s="37">
        <v>6</v>
      </c>
      <c r="E10" s="37">
        <v>7</v>
      </c>
      <c r="F10" s="38">
        <v>6</v>
      </c>
      <c r="H10" t="s">
        <v>50</v>
      </c>
      <c r="N10" t="s">
        <v>39</v>
      </c>
      <c r="T10" t="s">
        <v>62</v>
      </c>
      <c r="U10" s="36">
        <f>U8-1</f>
        <v>24</v>
      </c>
      <c r="V10" s="37">
        <f>V8-1</f>
        <v>24</v>
      </c>
      <c r="W10" s="37">
        <f>W8-1</f>
        <v>24</v>
      </c>
      <c r="X10" s="37">
        <f>X8-1</f>
        <v>24</v>
      </c>
      <c r="Y10" s="38">
        <f>Y8-1</f>
        <v>24</v>
      </c>
    </row>
    <row r="11" spans="1:25" x14ac:dyDescent="0.25">
      <c r="A11">
        <f t="shared" si="0"/>
        <v>8</v>
      </c>
      <c r="B11" s="36">
        <v>3</v>
      </c>
      <c r="C11" s="37">
        <v>7</v>
      </c>
      <c r="D11" s="37">
        <v>3</v>
      </c>
      <c r="E11" s="37">
        <v>6</v>
      </c>
      <c r="F11" s="38">
        <v>16</v>
      </c>
      <c r="T11" s="46" t="s">
        <v>57</v>
      </c>
      <c r="U11" s="12">
        <v>0.05</v>
      </c>
      <c r="V11" s="37">
        <f>U11</f>
        <v>0.05</v>
      </c>
      <c r="W11" s="37">
        <f>V11</f>
        <v>0.05</v>
      </c>
      <c r="X11" s="37">
        <f>W11</f>
        <v>0.05</v>
      </c>
      <c r="Y11" s="38">
        <f>X11</f>
        <v>0.05</v>
      </c>
    </row>
    <row r="12" spans="1:25" x14ac:dyDescent="0.25">
      <c r="A12">
        <f t="shared" si="0"/>
        <v>9</v>
      </c>
      <c r="B12" s="36">
        <v>8</v>
      </c>
      <c r="C12" s="37">
        <v>8</v>
      </c>
      <c r="D12" s="37">
        <v>9</v>
      </c>
      <c r="E12" s="37">
        <v>3</v>
      </c>
      <c r="F12" s="38">
        <v>8</v>
      </c>
      <c r="H12" s="33" t="e">
        <f t="array" aca="1" ref="H12:L16" ca="1">COV(B4:F28)</f>
        <v>#NAME?</v>
      </c>
      <c r="I12" s="34" t="e">
        <f ca="1"/>
        <v>#NAME?</v>
      </c>
      <c r="J12" s="34" t="e">
        <f ca="1"/>
        <v>#NAME?</v>
      </c>
      <c r="K12" s="34" t="e">
        <f ca="1"/>
        <v>#NAME?</v>
      </c>
      <c r="L12" s="35" t="e">
        <f ca="1"/>
        <v>#NAME?</v>
      </c>
      <c r="N12" s="33" t="e">
        <f t="array" aca="1" ref="N12:R16" ca="1">CORR(B4:F28)</f>
        <v>#NAME?</v>
      </c>
      <c r="O12" s="34" t="e">
        <f ca="1"/>
        <v>#NAME?</v>
      </c>
      <c r="P12" s="34" t="e">
        <f ca="1"/>
        <v>#NAME?</v>
      </c>
      <c r="Q12" s="34" t="e">
        <f ca="1"/>
        <v>#NAME?</v>
      </c>
      <c r="R12" s="35" t="e">
        <f ca="1"/>
        <v>#NAME?</v>
      </c>
      <c r="T12" t="s">
        <v>64</v>
      </c>
      <c r="U12" s="36">
        <f>(U6-U5)/(U7/SQRT(U8))</f>
        <v>-3.3626912299068308</v>
      </c>
      <c r="V12" s="37">
        <f>(V6-V5)/(V7/SQRT(V8))</f>
        <v>-1.7566201313073588</v>
      </c>
      <c r="W12" s="37">
        <f>(W6-W5)/(W7/SQRT(W8))</f>
        <v>0.14694367167412914</v>
      </c>
      <c r="X12" s="37">
        <f>(X6-X5)/(X7/SQRT(X8))</f>
        <v>-4.5172003663930642</v>
      </c>
      <c r="Y12" s="38">
        <f>(Y6-Y5)/(Y7/SQRT(Y8))</f>
        <v>4.2476094455490543</v>
      </c>
    </row>
    <row r="13" spans="1:25" x14ac:dyDescent="0.25">
      <c r="A13">
        <f t="shared" si="0"/>
        <v>10</v>
      </c>
      <c r="B13" s="36">
        <v>8</v>
      </c>
      <c r="C13" s="37">
        <v>6</v>
      </c>
      <c r="D13" s="37">
        <v>5</v>
      </c>
      <c r="E13" s="37">
        <v>3</v>
      </c>
      <c r="F13" s="38">
        <v>13</v>
      </c>
      <c r="H13" s="36" t="e">
        <f ca="1"/>
        <v>#NAME?</v>
      </c>
      <c r="I13" s="37" t="e">
        <f ca="1"/>
        <v>#NAME?</v>
      </c>
      <c r="J13" s="37" t="e">
        <f ca="1"/>
        <v>#NAME?</v>
      </c>
      <c r="K13" s="37" t="e">
        <f ca="1"/>
        <v>#NAME?</v>
      </c>
      <c r="L13" s="38" t="e">
        <f ca="1"/>
        <v>#NAME?</v>
      </c>
      <c r="N13" s="36" t="e">
        <f ca="1"/>
        <v>#NAME?</v>
      </c>
      <c r="O13" s="37" t="e">
        <f ca="1"/>
        <v>#NAME?</v>
      </c>
      <c r="P13" s="37" t="e">
        <f ca="1"/>
        <v>#NAME?</v>
      </c>
      <c r="Q13" s="37" t="e">
        <f ca="1"/>
        <v>#NAME?</v>
      </c>
      <c r="R13" s="38" t="e">
        <f ca="1"/>
        <v>#NAME?</v>
      </c>
      <c r="T13" t="s">
        <v>63</v>
      </c>
      <c r="U13" s="39">
        <f>TINV(U11,U10)</f>
        <v>2.0638985616280254</v>
      </c>
      <c r="V13" s="40">
        <f>TINV(V11,V10)</f>
        <v>2.0638985616280254</v>
      </c>
      <c r="W13" s="40">
        <f>TINV(W11,W10)</f>
        <v>2.0638985616280254</v>
      </c>
      <c r="X13" s="40">
        <f>TINV(X11,X10)</f>
        <v>2.0638985616280254</v>
      </c>
      <c r="Y13" s="41">
        <f>TINV(Y11,Y10)</f>
        <v>2.0638985616280254</v>
      </c>
    </row>
    <row r="14" spans="1:25" x14ac:dyDescent="0.25">
      <c r="A14">
        <f t="shared" si="0"/>
        <v>11</v>
      </c>
      <c r="B14" s="36">
        <v>5</v>
      </c>
      <c r="C14" s="37">
        <v>9</v>
      </c>
      <c r="D14" s="37">
        <v>5</v>
      </c>
      <c r="E14" s="37">
        <v>4</v>
      </c>
      <c r="F14" s="38">
        <v>17</v>
      </c>
      <c r="H14" s="36" t="e">
        <f ca="1"/>
        <v>#NAME?</v>
      </c>
      <c r="I14" s="37" t="e">
        <f ca="1"/>
        <v>#NAME?</v>
      </c>
      <c r="J14" s="37" t="e">
        <f ca="1"/>
        <v>#NAME?</v>
      </c>
      <c r="K14" s="37" t="e">
        <f ca="1"/>
        <v>#NAME?</v>
      </c>
      <c r="L14" s="38" t="e">
        <f ca="1"/>
        <v>#NAME?</v>
      </c>
      <c r="N14" s="36" t="e">
        <f ca="1"/>
        <v>#NAME?</v>
      </c>
      <c r="O14" s="37" t="e">
        <f ca="1"/>
        <v>#NAME?</v>
      </c>
      <c r="P14" s="37" t="e">
        <f ca="1"/>
        <v>#NAME?</v>
      </c>
      <c r="Q14" s="37" t="e">
        <f ca="1"/>
        <v>#NAME?</v>
      </c>
      <c r="R14" s="38" t="e">
        <f ca="1"/>
        <v>#NAME?</v>
      </c>
      <c r="T14" t="s">
        <v>65</v>
      </c>
      <c r="U14" s="33">
        <f>TDIST(ABS(U12),U10,2)</f>
        <v>2.583709346226887E-3</v>
      </c>
      <c r="V14" s="34">
        <f>TDIST(ABS(V12),V10,2)</f>
        <v>9.1736307558872063E-2</v>
      </c>
      <c r="W14" s="34">
        <f>TDIST(ABS(W12),W10,2)</f>
        <v>0.8844038961329298</v>
      </c>
      <c r="X14" s="34">
        <f>TDIST(ABS(X12),X10,2)</f>
        <v>1.4176692306704889E-4</v>
      </c>
      <c r="Y14" s="35">
        <f>TDIST(ABS(Y12),Y10,2)</f>
        <v>2.8136047814428781E-4</v>
      </c>
    </row>
    <row r="15" spans="1:25" x14ac:dyDescent="0.25">
      <c r="A15">
        <f t="shared" si="0"/>
        <v>12</v>
      </c>
      <c r="B15" s="36">
        <v>8</v>
      </c>
      <c r="C15" s="37">
        <v>8</v>
      </c>
      <c r="D15" s="37">
        <v>2</v>
      </c>
      <c r="E15" s="37">
        <v>3</v>
      </c>
      <c r="F15" s="38">
        <v>5</v>
      </c>
      <c r="H15" s="36" t="e">
        <f ca="1"/>
        <v>#NAME?</v>
      </c>
      <c r="I15" s="37" t="e">
        <f ca="1"/>
        <v>#NAME?</v>
      </c>
      <c r="J15" s="37" t="e">
        <f ca="1"/>
        <v>#NAME?</v>
      </c>
      <c r="K15" s="37" t="e">
        <f ca="1"/>
        <v>#NAME?</v>
      </c>
      <c r="L15" s="38" t="e">
        <f ca="1"/>
        <v>#NAME?</v>
      </c>
      <c r="N15" s="36" t="e">
        <f ca="1"/>
        <v>#NAME?</v>
      </c>
      <c r="O15" s="37" t="e">
        <f ca="1"/>
        <v>#NAME?</v>
      </c>
      <c r="P15" s="37" t="e">
        <f ca="1"/>
        <v>#NAME?</v>
      </c>
      <c r="Q15" s="37" t="e">
        <f ca="1"/>
        <v>#NAME?</v>
      </c>
      <c r="R15" s="38" t="e">
        <f ca="1"/>
        <v>#NAME?</v>
      </c>
      <c r="T15" t="s">
        <v>60</v>
      </c>
      <c r="U15" s="57" t="str">
        <f>IF(U14&lt;=U11,"yes","no")</f>
        <v>yes</v>
      </c>
      <c r="V15" s="58" t="str">
        <f>IF(V14&lt;=V11,"yes","no")</f>
        <v>no</v>
      </c>
      <c r="W15" s="58" t="str">
        <f>IF(W14&lt;=W11,"yes","no")</f>
        <v>no</v>
      </c>
      <c r="X15" s="58" t="str">
        <f>IF(X14&lt;=X11,"yes","no")</f>
        <v>yes</v>
      </c>
      <c r="Y15" s="59" t="str">
        <f>IF(Y14&lt;=Y11,"yes","no")</f>
        <v>yes</v>
      </c>
    </row>
    <row r="16" spans="1:25" x14ac:dyDescent="0.25">
      <c r="A16">
        <f t="shared" si="0"/>
        <v>13</v>
      </c>
      <c r="B16" s="36">
        <v>5</v>
      </c>
      <c r="C16" s="37">
        <v>8</v>
      </c>
      <c r="D16" s="37">
        <v>7</v>
      </c>
      <c r="E16" s="37">
        <v>5</v>
      </c>
      <c r="F16" s="38">
        <v>8</v>
      </c>
      <c r="H16" s="39" t="e">
        <f ca="1"/>
        <v>#NAME?</v>
      </c>
      <c r="I16" s="40" t="e">
        <f ca="1"/>
        <v>#NAME?</v>
      </c>
      <c r="J16" s="40" t="e">
        <f ca="1"/>
        <v>#NAME?</v>
      </c>
      <c r="K16" s="40" t="e">
        <f ca="1"/>
        <v>#NAME?</v>
      </c>
      <c r="L16" s="41" t="e">
        <f ca="1"/>
        <v>#NAME?</v>
      </c>
      <c r="N16" s="39" t="e">
        <f ca="1"/>
        <v>#NAME?</v>
      </c>
      <c r="O16" s="40" t="e">
        <f ca="1"/>
        <v>#NAME?</v>
      </c>
      <c r="P16" s="40" t="e">
        <f ca="1"/>
        <v>#NAME?</v>
      </c>
      <c r="Q16" s="40" t="e">
        <f ca="1"/>
        <v>#NAME?</v>
      </c>
      <c r="R16" s="41" t="e">
        <f ca="1"/>
        <v>#NAME?</v>
      </c>
      <c r="T16" t="s">
        <v>66</v>
      </c>
      <c r="U16" s="33">
        <f>U6-U13*U9</f>
        <v>4.7407305075823762</v>
      </c>
      <c r="V16" s="34">
        <f>V6-V13*V9</f>
        <v>6.6950444351020932</v>
      </c>
      <c r="W16" s="34">
        <f>W6-W13*W9</f>
        <v>3.9563593351852271</v>
      </c>
      <c r="X16" s="34">
        <f>X6-X13*X9</f>
        <v>4.1444804629684802</v>
      </c>
      <c r="Y16" s="35">
        <f>Y6-Y13*Y9</f>
        <v>10.994721581215993</v>
      </c>
    </row>
    <row r="17" spans="1:25" x14ac:dyDescent="0.25">
      <c r="A17">
        <f t="shared" si="0"/>
        <v>14</v>
      </c>
      <c r="B17" s="36">
        <v>4</v>
      </c>
      <c r="C17" s="37">
        <v>9</v>
      </c>
      <c r="D17" s="37">
        <v>10</v>
      </c>
      <c r="E17" s="37">
        <v>2</v>
      </c>
      <c r="F17" s="38">
        <v>16</v>
      </c>
      <c r="T17" t="s">
        <v>67</v>
      </c>
      <c r="U17" s="39">
        <f>U6+U13*U9</f>
        <v>6.459269492417623</v>
      </c>
      <c r="V17" s="40">
        <f>V6+V13*V9</f>
        <v>8.1049555648979066</v>
      </c>
      <c r="W17" s="40">
        <f>W6+W13*W9</f>
        <v>6.2036406648147731</v>
      </c>
      <c r="X17" s="40">
        <f>X6+X13*X9</f>
        <v>5.9355195370315199</v>
      </c>
      <c r="Y17" s="41">
        <f>Y6+Y13*Y9</f>
        <v>14.765278418784009</v>
      </c>
    </row>
    <row r="18" spans="1:25" x14ac:dyDescent="0.25">
      <c r="A18">
        <f t="shared" si="0"/>
        <v>15</v>
      </c>
      <c r="B18" s="36">
        <v>2</v>
      </c>
      <c r="C18" s="37">
        <v>9</v>
      </c>
      <c r="D18" s="37">
        <v>4</v>
      </c>
      <c r="E18" s="37">
        <v>10</v>
      </c>
      <c r="F18" s="38">
        <v>14</v>
      </c>
      <c r="H18" t="s">
        <v>52</v>
      </c>
      <c r="I18" s="48">
        <f>COUNT(B4:B28)</f>
        <v>25</v>
      </c>
      <c r="K18" s="62" t="s">
        <v>73</v>
      </c>
    </row>
    <row r="19" spans="1:25" x14ac:dyDescent="0.25">
      <c r="A19">
        <f t="shared" si="0"/>
        <v>16</v>
      </c>
      <c r="B19" s="36">
        <v>7</v>
      </c>
      <c r="C19" s="37">
        <v>5</v>
      </c>
      <c r="D19" s="37">
        <v>8</v>
      </c>
      <c r="E19" s="37">
        <v>6</v>
      </c>
      <c r="F19" s="38">
        <v>15</v>
      </c>
      <c r="H19" t="s">
        <v>53</v>
      </c>
      <c r="I19" s="49">
        <f>COUNT(B4:F4)</f>
        <v>5</v>
      </c>
      <c r="K19" s="62" t="s">
        <v>74</v>
      </c>
      <c r="T19" t="s">
        <v>69</v>
      </c>
    </row>
    <row r="20" spans="1:25" ht="17.25" x14ac:dyDescent="0.25">
      <c r="A20">
        <f t="shared" si="0"/>
        <v>17</v>
      </c>
      <c r="B20" s="36">
        <v>4</v>
      </c>
      <c r="C20" s="37">
        <v>8</v>
      </c>
      <c r="D20" s="37">
        <v>8</v>
      </c>
      <c r="E20" s="37">
        <v>2</v>
      </c>
      <c r="F20" s="38">
        <v>16</v>
      </c>
      <c r="H20" t="s">
        <v>51</v>
      </c>
      <c r="I20" s="49" t="e">
        <f t="array" aca="1" ref="I20" ca="1">I18*MMULT(MMULT(TRANSPOSE(J4:J8-I4:I8),MINVERSE(H12:L16)),J4:J8-I4:I8)</f>
        <v>#NAME?</v>
      </c>
      <c r="K20" s="62" t="s">
        <v>75</v>
      </c>
    </row>
    <row r="21" spans="1:25" x14ac:dyDescent="0.25">
      <c r="A21">
        <f t="shared" si="0"/>
        <v>18</v>
      </c>
      <c r="B21" s="36">
        <v>5</v>
      </c>
      <c r="C21" s="37">
        <v>10</v>
      </c>
      <c r="D21" s="37">
        <v>9</v>
      </c>
      <c r="E21" s="37">
        <v>3</v>
      </c>
      <c r="F21" s="38">
        <v>11</v>
      </c>
      <c r="H21" t="s">
        <v>54</v>
      </c>
      <c r="I21" s="49" t="e">
        <f ca="1">I20*(I18-I19)/(I19*(I18-1))</f>
        <v>#NAME?</v>
      </c>
      <c r="K21" s="62" t="s">
        <v>76</v>
      </c>
      <c r="U21" s="47" t="str">
        <f>U4</f>
        <v>Style</v>
      </c>
      <c r="V21" s="47" t="str">
        <f>V4</f>
        <v>Comfort</v>
      </c>
      <c r="W21" s="47" t="str">
        <f>W4</f>
        <v>Stability</v>
      </c>
      <c r="X21" s="47" t="str">
        <f>X4</f>
        <v>Cushion</v>
      </c>
      <c r="Y21" s="47" t="str">
        <f>Y4</f>
        <v>Durability</v>
      </c>
    </row>
    <row r="22" spans="1:25" x14ac:dyDescent="0.25">
      <c r="A22">
        <f t="shared" si="0"/>
        <v>19</v>
      </c>
      <c r="B22" s="36">
        <v>7</v>
      </c>
      <c r="C22" s="37">
        <v>7</v>
      </c>
      <c r="D22" s="37">
        <v>3</v>
      </c>
      <c r="E22" s="37">
        <v>7</v>
      </c>
      <c r="F22" s="38">
        <v>12</v>
      </c>
      <c r="H22" t="s">
        <v>55</v>
      </c>
      <c r="I22" s="49">
        <f>I19</f>
        <v>5</v>
      </c>
      <c r="K22" s="62" t="s">
        <v>77</v>
      </c>
      <c r="T22" t="s">
        <v>48</v>
      </c>
      <c r="U22" s="33">
        <f>U6</f>
        <v>5.6</v>
      </c>
      <c r="V22" s="34">
        <f>V6</f>
        <v>7.4</v>
      </c>
      <c r="W22" s="34">
        <f>W6</f>
        <v>5.08</v>
      </c>
      <c r="X22" s="34">
        <f>X6</f>
        <v>5.04</v>
      </c>
      <c r="Y22" s="35">
        <f>Y6</f>
        <v>12.88</v>
      </c>
    </row>
    <row r="23" spans="1:25" x14ac:dyDescent="0.25">
      <c r="A23">
        <f t="shared" si="0"/>
        <v>20</v>
      </c>
      <c r="B23" s="36">
        <v>1</v>
      </c>
      <c r="C23" s="37">
        <v>5</v>
      </c>
      <c r="D23" s="37">
        <v>2</v>
      </c>
      <c r="E23" s="37">
        <v>7</v>
      </c>
      <c r="F23" s="38">
        <v>17</v>
      </c>
      <c r="H23" t="s">
        <v>56</v>
      </c>
      <c r="I23" s="49">
        <f>I18-I19</f>
        <v>20</v>
      </c>
      <c r="K23" s="62" t="s">
        <v>78</v>
      </c>
      <c r="T23" t="s">
        <v>52</v>
      </c>
      <c r="U23" s="36">
        <f>I18</f>
        <v>25</v>
      </c>
      <c r="V23" s="37">
        <f>U23</f>
        <v>25</v>
      </c>
      <c r="W23" s="37">
        <f>V23</f>
        <v>25</v>
      </c>
      <c r="X23" s="37">
        <f>W23</f>
        <v>25</v>
      </c>
      <c r="Y23" s="38">
        <f>X23</f>
        <v>25</v>
      </c>
    </row>
    <row r="24" spans="1:25" x14ac:dyDescent="0.25">
      <c r="A24">
        <f t="shared" si="0"/>
        <v>21</v>
      </c>
      <c r="B24" s="36">
        <v>5</v>
      </c>
      <c r="C24" s="37">
        <v>6</v>
      </c>
      <c r="D24" s="37">
        <v>7</v>
      </c>
      <c r="E24" s="37">
        <v>7</v>
      </c>
      <c r="F24" s="38">
        <v>20</v>
      </c>
      <c r="H24" s="46" t="s">
        <v>57</v>
      </c>
      <c r="I24" s="50">
        <v>0.05</v>
      </c>
      <c r="T24" s="60" t="s">
        <v>53</v>
      </c>
      <c r="U24" s="36">
        <f>I19</f>
        <v>5</v>
      </c>
      <c r="V24" s="37">
        <f t="shared" ref="V24:Y27" si="1">U24</f>
        <v>5</v>
      </c>
      <c r="W24" s="37">
        <f t="shared" si="1"/>
        <v>5</v>
      </c>
      <c r="X24" s="37">
        <f t="shared" si="1"/>
        <v>5</v>
      </c>
      <c r="Y24" s="38">
        <f t="shared" si="1"/>
        <v>5</v>
      </c>
    </row>
    <row r="25" spans="1:25" x14ac:dyDescent="0.25">
      <c r="A25">
        <f t="shared" si="0"/>
        <v>22</v>
      </c>
      <c r="B25" s="36">
        <v>4</v>
      </c>
      <c r="C25" s="37">
        <v>3</v>
      </c>
      <c r="D25" s="37">
        <v>1</v>
      </c>
      <c r="E25" s="37">
        <v>2</v>
      </c>
      <c r="F25" s="38">
        <v>15</v>
      </c>
      <c r="H25" t="s">
        <v>58</v>
      </c>
      <c r="I25" s="49">
        <f>FINV(I24,I22,I23)</f>
        <v>2.7108898372096917</v>
      </c>
      <c r="K25" s="62" t="s">
        <v>79</v>
      </c>
      <c r="T25" t="s">
        <v>55</v>
      </c>
      <c r="U25" s="36">
        <f>I22</f>
        <v>5</v>
      </c>
      <c r="V25" s="37">
        <f t="shared" si="1"/>
        <v>5</v>
      </c>
      <c r="W25" s="37">
        <f t="shared" si="1"/>
        <v>5</v>
      </c>
      <c r="X25" s="37">
        <f t="shared" si="1"/>
        <v>5</v>
      </c>
      <c r="Y25" s="38">
        <f t="shared" si="1"/>
        <v>5</v>
      </c>
    </row>
    <row r="26" spans="1:25" x14ac:dyDescent="0.25">
      <c r="A26">
        <f t="shared" si="0"/>
        <v>23</v>
      </c>
      <c r="B26" s="36">
        <v>7</v>
      </c>
      <c r="C26" s="37">
        <v>9</v>
      </c>
      <c r="D26" s="37">
        <v>6</v>
      </c>
      <c r="E26" s="37">
        <v>6</v>
      </c>
      <c r="F26" s="38">
        <v>9</v>
      </c>
      <c r="H26" t="s">
        <v>59</v>
      </c>
      <c r="I26" s="49" t="e">
        <f ca="1">FDIST(I21,I22,I23)</f>
        <v>#NAME?</v>
      </c>
      <c r="K26" s="62" t="s">
        <v>80</v>
      </c>
      <c r="T26" s="60" t="s">
        <v>56</v>
      </c>
      <c r="U26" s="36">
        <f>I23</f>
        <v>20</v>
      </c>
      <c r="V26" s="37">
        <f t="shared" si="1"/>
        <v>20</v>
      </c>
      <c r="W26" s="37">
        <f t="shared" si="1"/>
        <v>20</v>
      </c>
      <c r="X26" s="37">
        <f t="shared" si="1"/>
        <v>20</v>
      </c>
      <c r="Y26" s="38">
        <f t="shared" si="1"/>
        <v>20</v>
      </c>
    </row>
    <row r="27" spans="1:25" x14ac:dyDescent="0.25">
      <c r="A27">
        <f t="shared" si="0"/>
        <v>24</v>
      </c>
      <c r="B27" s="36">
        <v>4</v>
      </c>
      <c r="C27" s="37">
        <v>5</v>
      </c>
      <c r="D27" s="37">
        <v>2</v>
      </c>
      <c r="E27" s="37">
        <v>4</v>
      </c>
      <c r="F27" s="38">
        <v>12</v>
      </c>
      <c r="H27" t="s">
        <v>60</v>
      </c>
      <c r="I27" s="51" t="e">
        <f ca="1">IF(I26&lt;= I24,"yes","no")</f>
        <v>#NAME?</v>
      </c>
      <c r="K27" s="62" t="s">
        <v>81</v>
      </c>
      <c r="T27" s="46" t="s">
        <v>57</v>
      </c>
      <c r="U27" s="36">
        <f>I24</f>
        <v>0.05</v>
      </c>
      <c r="V27" s="37">
        <f t="shared" si="1"/>
        <v>0.05</v>
      </c>
      <c r="W27" s="37">
        <f t="shared" si="1"/>
        <v>0.05</v>
      </c>
      <c r="X27" s="37">
        <f t="shared" si="1"/>
        <v>0.05</v>
      </c>
      <c r="Y27" s="38">
        <f t="shared" si="1"/>
        <v>0.05</v>
      </c>
    </row>
    <row r="28" spans="1:25" x14ac:dyDescent="0.25">
      <c r="A28">
        <f t="shared" si="0"/>
        <v>25</v>
      </c>
      <c r="B28" s="39">
        <v>8</v>
      </c>
      <c r="C28" s="40">
        <v>9</v>
      </c>
      <c r="D28" s="40">
        <v>5</v>
      </c>
      <c r="E28" s="40">
        <v>7</v>
      </c>
      <c r="F28" s="41">
        <v>18</v>
      </c>
      <c r="T28" t="s">
        <v>58</v>
      </c>
      <c r="U28" s="36">
        <f>I25</f>
        <v>2.7108898372096917</v>
      </c>
      <c r="V28" s="37">
        <f>U28</f>
        <v>2.7108898372096917</v>
      </c>
      <c r="W28" s="37">
        <f>V28</f>
        <v>2.7108898372096917</v>
      </c>
      <c r="X28" s="37">
        <f>W28</f>
        <v>2.7108898372096917</v>
      </c>
      <c r="Y28" s="38">
        <f>X28</f>
        <v>2.7108898372096917</v>
      </c>
    </row>
    <row r="29" spans="1:25" x14ac:dyDescent="0.25">
      <c r="H29" t="s">
        <v>827</v>
      </c>
      <c r="T29" s="60" t="s">
        <v>63</v>
      </c>
      <c r="U29" s="36">
        <f>SQRT(U24*(U23-1)/(U23-U24)*U28)</f>
        <v>4.0330309970614096</v>
      </c>
      <c r="V29" s="37">
        <f>SQRT(V24*(V23-1)/(V23-V24)*V28)</f>
        <v>4.0330309970614096</v>
      </c>
      <c r="W29" s="37">
        <f>SQRT(W24*(W23-1)/(W23-W24)*W28)</f>
        <v>4.0330309970614096</v>
      </c>
      <c r="X29" s="37">
        <f>SQRT(X24*(X23-1)/(X23-X24)*X28)</f>
        <v>4.0330309970614096</v>
      </c>
      <c r="Y29" s="38">
        <f>SQRT(Y24*(Y23-1)/(Y23-Y24)*Y28)</f>
        <v>4.0330309970614096</v>
      </c>
    </row>
    <row r="30" spans="1:25" x14ac:dyDescent="0.25">
      <c r="A30" t="s">
        <v>48</v>
      </c>
      <c r="B30" s="33">
        <f>AVERAGE(B4:B28)</f>
        <v>5.6</v>
      </c>
      <c r="C30" s="34">
        <f>AVERAGE(C4:C28)</f>
        <v>7.4</v>
      </c>
      <c r="D30" s="34">
        <f>AVERAGE(D4:D28)</f>
        <v>5.08</v>
      </c>
      <c r="E30" s="34">
        <f>AVERAGE(E4:E28)</f>
        <v>5.04</v>
      </c>
      <c r="F30" s="35">
        <f>AVERAGE(F4:F28)</f>
        <v>12.88</v>
      </c>
      <c r="T30" t="s">
        <v>70</v>
      </c>
      <c r="U30" s="39">
        <f>U9</f>
        <v>0.41633319989322654</v>
      </c>
      <c r="V30" s="40">
        <f>V9</f>
        <v>0.34156502553198659</v>
      </c>
      <c r="W30" s="40">
        <f>W9</f>
        <v>0.54442630355264798</v>
      </c>
      <c r="X30" s="40">
        <f>X9</f>
        <v>0.43389706920727955</v>
      </c>
      <c r="Y30" s="41">
        <f>Y9</f>
        <v>0.91345497973353917</v>
      </c>
    </row>
    <row r="31" spans="1:25" ht="17.25" x14ac:dyDescent="0.25">
      <c r="A31" t="s">
        <v>49</v>
      </c>
      <c r="B31" s="39">
        <f>STDEV(B4:B28)</f>
        <v>2.0816659994661326</v>
      </c>
      <c r="C31" s="40">
        <f>STDEV(C4:C28)</f>
        <v>1.707825127659933</v>
      </c>
      <c r="D31" s="40">
        <f>STDEV(D4:D28)</f>
        <v>2.7221315177632399</v>
      </c>
      <c r="E31" s="40">
        <f>STDEV(E4:E28)</f>
        <v>2.1694853460363976</v>
      </c>
      <c r="F31" s="41">
        <f>STDEV(F4:F28)</f>
        <v>4.5672748986676961</v>
      </c>
      <c r="H31" t="s">
        <v>51</v>
      </c>
      <c r="I31" s="48" t="e">
        <f ca="1">HotellingT2(B4:F28,I4:I8,0)</f>
        <v>#NAME?</v>
      </c>
      <c r="K31" s="62" t="s">
        <v>135</v>
      </c>
      <c r="T31" t="s">
        <v>66</v>
      </c>
      <c r="U31" s="33">
        <f>U22-U29*U30</f>
        <v>3.9209152997248529</v>
      </c>
      <c r="V31" s="34">
        <f>V22-V29*V30</f>
        <v>6.022457664517427</v>
      </c>
      <c r="W31" s="34">
        <f>W22-W29*W30</f>
        <v>2.8843118421566065</v>
      </c>
      <c r="X31" s="34">
        <f>X22-X29*X30</f>
        <v>3.290079670352942</v>
      </c>
      <c r="Y31" s="35">
        <f>Y22-Y29*Y30</f>
        <v>9.1960077523145358</v>
      </c>
    </row>
    <row r="32" spans="1:25" x14ac:dyDescent="0.25">
      <c r="H32" t="s">
        <v>54</v>
      </c>
      <c r="I32" s="49" t="e">
        <f ca="1">HotellingF(B4:F28,I4:I8,0)</f>
        <v>#NAME?</v>
      </c>
      <c r="K32" s="62" t="s">
        <v>136</v>
      </c>
      <c r="T32" t="s">
        <v>67</v>
      </c>
      <c r="U32" s="39">
        <f>U22+U29*U30</f>
        <v>7.2790847002751464</v>
      </c>
      <c r="V32" s="40">
        <f>V22+V29*V30</f>
        <v>8.7775423354825737</v>
      </c>
      <c r="W32" s="40">
        <f>W22+W29*W30</f>
        <v>7.2756881578433941</v>
      </c>
      <c r="X32" s="40">
        <f>X22+X29*X30</f>
        <v>6.7899203296470585</v>
      </c>
      <c r="Y32" s="41">
        <f>Y22+Y29*Y30</f>
        <v>16.563992247685466</v>
      </c>
    </row>
    <row r="33" spans="8:25" x14ac:dyDescent="0.25">
      <c r="H33" t="s">
        <v>55</v>
      </c>
      <c r="I33" s="49" t="e">
        <f ca="1">Hotellingdf1(B4:F28,I4:I8,0)</f>
        <v>#NAME?</v>
      </c>
      <c r="K33" s="62" t="s">
        <v>137</v>
      </c>
    </row>
    <row r="34" spans="8:25" x14ac:dyDescent="0.25">
      <c r="H34" t="s">
        <v>56</v>
      </c>
      <c r="I34" s="49" t="e">
        <f ca="1">Hotellingdf2(B4:F28,I4:I8,0)</f>
        <v>#NAME?</v>
      </c>
      <c r="K34" s="62" t="s">
        <v>138</v>
      </c>
      <c r="T34" t="s">
        <v>83</v>
      </c>
    </row>
    <row r="35" spans="8:25" x14ac:dyDescent="0.25">
      <c r="H35" t="s">
        <v>65</v>
      </c>
      <c r="I35" s="52" t="e">
        <f ca="1">T2TEST(B4:F28,I4:I8,0)</f>
        <v>#NAME?</v>
      </c>
      <c r="K35" s="62" t="s">
        <v>95</v>
      </c>
    </row>
    <row r="36" spans="8:25" x14ac:dyDescent="0.25">
      <c r="U36" s="47" t="str">
        <f>U21</f>
        <v>Style</v>
      </c>
      <c r="V36" s="47" t="str">
        <f>V21</f>
        <v>Comfort</v>
      </c>
      <c r="W36" s="47" t="str">
        <f>W21</f>
        <v>Stability</v>
      </c>
      <c r="X36" s="47" t="str">
        <f>X21</f>
        <v>Cushion</v>
      </c>
      <c r="Y36" s="47" t="str">
        <f>Y21</f>
        <v>Durability</v>
      </c>
    </row>
    <row r="37" spans="8:25" x14ac:dyDescent="0.25">
      <c r="T37" t="s">
        <v>71</v>
      </c>
      <c r="U37" s="53">
        <f>U5</f>
        <v>7</v>
      </c>
      <c r="V37" s="54">
        <f>V5</f>
        <v>8</v>
      </c>
      <c r="W37" s="54">
        <f>W5</f>
        <v>5</v>
      </c>
      <c r="X37" s="54">
        <f>X5</f>
        <v>7</v>
      </c>
      <c r="Y37" s="55">
        <f>Y5</f>
        <v>9</v>
      </c>
    </row>
    <row r="38" spans="8:25" x14ac:dyDescent="0.25">
      <c r="T38" t="s">
        <v>66</v>
      </c>
      <c r="U38" s="33">
        <f>U31</f>
        <v>3.9209152997248529</v>
      </c>
      <c r="V38" s="34">
        <f t="shared" ref="V38:Y39" si="2">V31</f>
        <v>6.022457664517427</v>
      </c>
      <c r="W38" s="34">
        <f t="shared" si="2"/>
        <v>2.8843118421566065</v>
      </c>
      <c r="X38" s="34">
        <f t="shared" si="2"/>
        <v>3.290079670352942</v>
      </c>
      <c r="Y38" s="35">
        <f t="shared" si="2"/>
        <v>9.1960077523145358</v>
      </c>
    </row>
    <row r="39" spans="8:25" x14ac:dyDescent="0.25">
      <c r="T39" t="s">
        <v>67</v>
      </c>
      <c r="U39" s="39">
        <f>U32</f>
        <v>7.2790847002751464</v>
      </c>
      <c r="V39" s="40">
        <f t="shared" si="2"/>
        <v>8.7775423354825737</v>
      </c>
      <c r="W39" s="40">
        <f t="shared" si="2"/>
        <v>7.2756881578433941</v>
      </c>
      <c r="X39" s="40">
        <f t="shared" si="2"/>
        <v>6.7899203296470585</v>
      </c>
      <c r="Y39" s="41">
        <f t="shared" si="2"/>
        <v>16.563992247685466</v>
      </c>
    </row>
    <row r="40" spans="8:25" x14ac:dyDescent="0.25">
      <c r="T40" s="60" t="s">
        <v>72</v>
      </c>
      <c r="U40" s="57" t="str">
        <f>IF(U39&lt;U37,"low",IF(U37&lt;U38,"high","ok"))</f>
        <v>ok</v>
      </c>
      <c r="V40" s="58" t="str">
        <f>IF(V39&lt;V37,"low",IF(V37&lt;V38,"high","ok"))</f>
        <v>ok</v>
      </c>
      <c r="W40" s="58" t="str">
        <f>IF(W39&lt;W37,"low",IF(W37&lt;W38,"high","ok"))</f>
        <v>ok</v>
      </c>
      <c r="X40" s="58" t="str">
        <f>IF(X39&lt;X37,"low",IF(X37&lt;X38,"high","ok"))</f>
        <v>low</v>
      </c>
      <c r="Y40" s="59" t="str">
        <f>IF(Y39&lt;Y37,"low",IF(Y37&lt;Y38,"high","ok"))</f>
        <v>high</v>
      </c>
    </row>
    <row r="42" spans="8:25" x14ac:dyDescent="0.25">
      <c r="T42" t="s">
        <v>82</v>
      </c>
    </row>
    <row r="44" spans="8:25" x14ac:dyDescent="0.25">
      <c r="U44" s="47" t="str">
        <f t="shared" ref="U44:Y50" si="3">U4</f>
        <v>Style</v>
      </c>
      <c r="V44" s="47" t="str">
        <f t="shared" si="3"/>
        <v>Comfort</v>
      </c>
      <c r="W44" s="47" t="str">
        <f t="shared" si="3"/>
        <v>Stability</v>
      </c>
      <c r="X44" s="47" t="str">
        <f t="shared" si="3"/>
        <v>Cushion</v>
      </c>
      <c r="Y44" s="47" t="str">
        <f t="shared" si="3"/>
        <v>Durability</v>
      </c>
    </row>
    <row r="45" spans="8:25" x14ac:dyDescent="0.25">
      <c r="T45" t="s">
        <v>71</v>
      </c>
      <c r="U45" s="63">
        <f t="shared" si="3"/>
        <v>7</v>
      </c>
      <c r="V45" s="64">
        <f t="shared" si="3"/>
        <v>8</v>
      </c>
      <c r="W45" s="64">
        <f t="shared" si="3"/>
        <v>5</v>
      </c>
      <c r="X45" s="64">
        <f t="shared" si="3"/>
        <v>7</v>
      </c>
      <c r="Y45" s="65">
        <f t="shared" si="3"/>
        <v>9</v>
      </c>
    </row>
    <row r="46" spans="8:25" x14ac:dyDescent="0.25">
      <c r="T46" t="s">
        <v>48</v>
      </c>
      <c r="U46" s="66">
        <f t="shared" si="3"/>
        <v>5.6</v>
      </c>
      <c r="V46" s="56">
        <f t="shared" si="3"/>
        <v>7.4</v>
      </c>
      <c r="W46" s="56">
        <f t="shared" si="3"/>
        <v>5.08</v>
      </c>
      <c r="X46" s="56">
        <f t="shared" si="3"/>
        <v>5.04</v>
      </c>
      <c r="Y46" s="67">
        <f t="shared" si="3"/>
        <v>12.88</v>
      </c>
    </row>
    <row r="47" spans="8:25" x14ac:dyDescent="0.25">
      <c r="T47" t="s">
        <v>61</v>
      </c>
      <c r="U47" s="66">
        <f t="shared" si="3"/>
        <v>2.0816659994661326</v>
      </c>
      <c r="V47" s="56">
        <f t="shared" si="3"/>
        <v>1.707825127659933</v>
      </c>
      <c r="W47" s="56">
        <f t="shared" si="3"/>
        <v>2.7221315177632399</v>
      </c>
      <c r="X47" s="56">
        <f t="shared" si="3"/>
        <v>2.1694853460363976</v>
      </c>
      <c r="Y47" s="67">
        <f t="shared" si="3"/>
        <v>4.5672748986676961</v>
      </c>
    </row>
    <row r="48" spans="8:25" x14ac:dyDescent="0.25">
      <c r="T48" t="s">
        <v>52</v>
      </c>
      <c r="U48" s="66">
        <f t="shared" si="3"/>
        <v>25</v>
      </c>
      <c r="V48" s="56">
        <f t="shared" si="3"/>
        <v>25</v>
      </c>
      <c r="W48" s="56">
        <f t="shared" si="3"/>
        <v>25</v>
      </c>
      <c r="X48" s="56">
        <f t="shared" si="3"/>
        <v>25</v>
      </c>
      <c r="Y48" s="67">
        <f t="shared" si="3"/>
        <v>25</v>
      </c>
    </row>
    <row r="49" spans="20:25" x14ac:dyDescent="0.25">
      <c r="T49" t="s">
        <v>70</v>
      </c>
      <c r="U49" s="66">
        <f t="shared" si="3"/>
        <v>0.41633319989322654</v>
      </c>
      <c r="V49" s="56">
        <f t="shared" si="3"/>
        <v>0.34156502553198659</v>
      </c>
      <c r="W49" s="56">
        <f t="shared" si="3"/>
        <v>0.54442630355264798</v>
      </c>
      <c r="X49" s="56">
        <f t="shared" si="3"/>
        <v>0.43389706920727955</v>
      </c>
      <c r="Y49" s="67">
        <f t="shared" si="3"/>
        <v>0.91345497973353917</v>
      </c>
    </row>
    <row r="50" spans="20:25" x14ac:dyDescent="0.25">
      <c r="T50" t="s">
        <v>62</v>
      </c>
      <c r="U50" s="66">
        <f t="shared" si="3"/>
        <v>24</v>
      </c>
      <c r="V50" s="56">
        <f t="shared" si="3"/>
        <v>24</v>
      </c>
      <c r="W50" s="56">
        <f t="shared" si="3"/>
        <v>24</v>
      </c>
      <c r="X50" s="56">
        <f t="shared" si="3"/>
        <v>24</v>
      </c>
      <c r="Y50" s="67">
        <f t="shared" si="3"/>
        <v>24</v>
      </c>
    </row>
    <row r="51" spans="20:25" x14ac:dyDescent="0.25">
      <c r="T51" s="46" t="s">
        <v>57</v>
      </c>
      <c r="U51" s="66">
        <f>U11/U24</f>
        <v>0.01</v>
      </c>
      <c r="V51" s="37">
        <f>U51</f>
        <v>0.01</v>
      </c>
      <c r="W51" s="37">
        <f>V51</f>
        <v>0.01</v>
      </c>
      <c r="X51" s="37">
        <f>W51</f>
        <v>0.01</v>
      </c>
      <c r="Y51" s="38">
        <f>X51</f>
        <v>0.01</v>
      </c>
    </row>
    <row r="52" spans="20:25" x14ac:dyDescent="0.25">
      <c r="T52" t="s">
        <v>64</v>
      </c>
      <c r="U52" s="36">
        <f>(U46-U45)/(U47/SQRT(U48))</f>
        <v>-3.3626912299068308</v>
      </c>
      <c r="V52" s="37">
        <f>(V46-V45)/(V47/SQRT(V48))</f>
        <v>-1.7566201313073588</v>
      </c>
      <c r="W52" s="37">
        <f>(W46-W45)/(W47/SQRT(W48))</f>
        <v>0.14694367167412914</v>
      </c>
      <c r="X52" s="37">
        <f>(X46-X45)/(X47/SQRT(X48))</f>
        <v>-4.5172003663930642</v>
      </c>
      <c r="Y52" s="38">
        <f>(Y46-Y45)/(Y47/SQRT(Y48))</f>
        <v>4.2476094455490543</v>
      </c>
    </row>
    <row r="53" spans="20:25" x14ac:dyDescent="0.25">
      <c r="T53" t="s">
        <v>63</v>
      </c>
      <c r="U53" s="39">
        <f>TINV(U51,U50)</f>
        <v>2.7969395047744556</v>
      </c>
      <c r="V53" s="40">
        <f>TINV(V51,V50)</f>
        <v>2.7969395047744556</v>
      </c>
      <c r="W53" s="40">
        <f>TINV(W51,W50)</f>
        <v>2.7969395047744556</v>
      </c>
      <c r="X53" s="40">
        <f>TINV(X51,X50)</f>
        <v>2.7969395047744556</v>
      </c>
      <c r="Y53" s="41">
        <f>TINV(Y51,Y50)</f>
        <v>2.7969395047744556</v>
      </c>
    </row>
    <row r="54" spans="20:25" x14ac:dyDescent="0.25">
      <c r="T54" t="s">
        <v>65</v>
      </c>
      <c r="U54" s="33">
        <f>TDIST(ABS(U52),U50,2)</f>
        <v>2.583709346226887E-3</v>
      </c>
      <c r="V54" s="34">
        <f>TDIST(ABS(V52),V50,2)</f>
        <v>9.1736307558872063E-2</v>
      </c>
      <c r="W54" s="34">
        <f>TDIST(ABS(W52),W50,2)</f>
        <v>0.8844038961329298</v>
      </c>
      <c r="X54" s="34">
        <f>TDIST(ABS(X52),X50,2)</f>
        <v>1.4176692306704889E-4</v>
      </c>
      <c r="Y54" s="35">
        <f>TDIST(ABS(Y52),Y50,2)</f>
        <v>2.8136047814428781E-4</v>
      </c>
    </row>
    <row r="55" spans="20:25" x14ac:dyDescent="0.25">
      <c r="T55" t="s">
        <v>60</v>
      </c>
      <c r="U55" s="57" t="str">
        <f>IF(U54&lt;=U51,"yes","no")</f>
        <v>yes</v>
      </c>
      <c r="V55" s="58" t="str">
        <f>IF(V54&lt;=V51,"yes","no")</f>
        <v>no</v>
      </c>
      <c r="W55" s="58" t="str">
        <f>IF(W54&lt;=W51,"yes","no")</f>
        <v>no</v>
      </c>
      <c r="X55" s="58" t="str">
        <f>IF(X54&lt;=X51,"yes","no")</f>
        <v>yes</v>
      </c>
      <c r="Y55" s="59" t="str">
        <f>IF(Y54&lt;=Y51,"yes","no")</f>
        <v>yes</v>
      </c>
    </row>
    <row r="56" spans="20:25" x14ac:dyDescent="0.25">
      <c r="T56" t="s">
        <v>66</v>
      </c>
      <c r="U56" s="33">
        <f>U46-U53*U49</f>
        <v>4.435541226069474</v>
      </c>
      <c r="V56" s="34">
        <f>V46-V53*V49</f>
        <v>6.4446632866402913</v>
      </c>
      <c r="W56" s="34">
        <f>W46-W53*W49</f>
        <v>3.5572725641552694</v>
      </c>
      <c r="X56" s="34">
        <f>X46-X53*X49</f>
        <v>3.8264161461283042</v>
      </c>
      <c r="Y56" s="35">
        <f>Y46-Y53*Y49</f>
        <v>10.325121681350316</v>
      </c>
    </row>
    <row r="57" spans="20:25" x14ac:dyDescent="0.25">
      <c r="T57" t="s">
        <v>67</v>
      </c>
      <c r="U57" s="39">
        <f>U46+U53*U49</f>
        <v>6.7644587739305253</v>
      </c>
      <c r="V57" s="40">
        <f>V46+V53*V49</f>
        <v>8.3553367133597085</v>
      </c>
      <c r="W57" s="40">
        <f>W46+W53*W49</f>
        <v>6.6027274358447308</v>
      </c>
      <c r="X57" s="40">
        <f>X46+X53*X49</f>
        <v>6.2535838538716959</v>
      </c>
      <c r="Y57" s="41">
        <f>Y46+Y53*Y49</f>
        <v>15.434878318649686</v>
      </c>
    </row>
    <row r="59" spans="20:25" x14ac:dyDescent="0.25">
      <c r="T59" t="s">
        <v>84</v>
      </c>
    </row>
    <row r="61" spans="20:25" x14ac:dyDescent="0.25">
      <c r="U61" s="47" t="str">
        <f t="shared" ref="U61:Y62" si="4">U44</f>
        <v>Style</v>
      </c>
      <c r="V61" s="47" t="str">
        <f t="shared" si="4"/>
        <v>Comfort</v>
      </c>
      <c r="W61" s="47" t="str">
        <f t="shared" si="4"/>
        <v>Stability</v>
      </c>
      <c r="X61" s="47" t="str">
        <f t="shared" si="4"/>
        <v>Cushion</v>
      </c>
      <c r="Y61" s="47" t="str">
        <f t="shared" si="4"/>
        <v>Durability</v>
      </c>
    </row>
    <row r="62" spans="20:25" x14ac:dyDescent="0.25">
      <c r="T62" t="s">
        <v>71</v>
      </c>
      <c r="U62" s="53">
        <f t="shared" si="4"/>
        <v>7</v>
      </c>
      <c r="V62" s="54">
        <f t="shared" si="4"/>
        <v>8</v>
      </c>
      <c r="W62" s="54">
        <f t="shared" si="4"/>
        <v>5</v>
      </c>
      <c r="X62" s="54">
        <f t="shared" si="4"/>
        <v>7</v>
      </c>
      <c r="Y62" s="55">
        <f t="shared" si="4"/>
        <v>9</v>
      </c>
    </row>
    <row r="63" spans="20:25" x14ac:dyDescent="0.25">
      <c r="T63" t="s">
        <v>66</v>
      </c>
      <c r="U63" s="33">
        <f t="shared" ref="U63:Y64" si="5">U56</f>
        <v>4.435541226069474</v>
      </c>
      <c r="V63" s="34">
        <f t="shared" si="5"/>
        <v>6.4446632866402913</v>
      </c>
      <c r="W63" s="34">
        <f t="shared" si="5"/>
        <v>3.5572725641552694</v>
      </c>
      <c r="X63" s="34">
        <f t="shared" si="5"/>
        <v>3.8264161461283042</v>
      </c>
      <c r="Y63" s="35">
        <f t="shared" si="5"/>
        <v>10.325121681350316</v>
      </c>
    </row>
    <row r="64" spans="20:25" x14ac:dyDescent="0.25">
      <c r="T64" t="s">
        <v>67</v>
      </c>
      <c r="U64" s="39">
        <f t="shared" si="5"/>
        <v>6.7644587739305253</v>
      </c>
      <c r="V64" s="40">
        <f t="shared" si="5"/>
        <v>8.3553367133597085</v>
      </c>
      <c r="W64" s="40">
        <f t="shared" si="5"/>
        <v>6.6027274358447308</v>
      </c>
      <c r="X64" s="40">
        <f t="shared" si="5"/>
        <v>6.2535838538716959</v>
      </c>
      <c r="Y64" s="41">
        <f t="shared" si="5"/>
        <v>15.434878318649686</v>
      </c>
    </row>
    <row r="65" spans="20:25" x14ac:dyDescent="0.25">
      <c r="T65" s="60" t="s">
        <v>72</v>
      </c>
      <c r="U65" s="57" t="str">
        <f>IF(U64&lt;U62,"low",IF(U62&lt;U63,"high","ok"))</f>
        <v>low</v>
      </c>
      <c r="V65" s="58" t="str">
        <f>IF(V64&lt;V62,"low",IF(V62&lt;V63,"high","ok"))</f>
        <v>ok</v>
      </c>
      <c r="W65" s="58" t="str">
        <f>IF(W64&lt;W62,"low",IF(W62&lt;W63,"high","ok"))</f>
        <v>ok</v>
      </c>
      <c r="X65" s="58" t="str">
        <f>IF(X64&lt;X62,"low",IF(X62&lt;X63,"high","ok"))</f>
        <v>low</v>
      </c>
      <c r="Y65" s="59" t="str">
        <f>IF(Y64&lt;Y62,"low",IF(Y62&lt;Y63,"high","ok"))</f>
        <v>high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K53"/>
  <sheetViews>
    <sheetView zoomScaleNormal="100" workbookViewId="0"/>
  </sheetViews>
  <sheetFormatPr defaultRowHeight="15" x14ac:dyDescent="0.25"/>
  <cols>
    <col min="7" max="7" width="4.7109375" customWidth="1"/>
    <col min="13" max="13" width="7.28515625" customWidth="1"/>
    <col min="20" max="23" width="9.140625" customWidth="1"/>
    <col min="32" max="32" width="11.28515625" customWidth="1"/>
  </cols>
  <sheetData>
    <row r="1" spans="1:37" x14ac:dyDescent="0.25">
      <c r="A1" s="42" t="s">
        <v>88</v>
      </c>
    </row>
    <row r="2" spans="1:37" x14ac:dyDescent="0.25">
      <c r="A2" s="42"/>
    </row>
    <row r="3" spans="1:37" x14ac:dyDescent="0.25">
      <c r="B3" s="46" t="s">
        <v>85</v>
      </c>
      <c r="H3" t="s">
        <v>86</v>
      </c>
      <c r="N3" t="s">
        <v>87</v>
      </c>
    </row>
    <row r="4" spans="1:37" x14ac:dyDescent="0.25">
      <c r="AF4" t="s">
        <v>68</v>
      </c>
    </row>
    <row r="5" spans="1:37" x14ac:dyDescent="0.25">
      <c r="A5" s="32" t="s">
        <v>41</v>
      </c>
      <c r="B5" s="32" t="s">
        <v>42</v>
      </c>
      <c r="C5" s="32" t="s">
        <v>43</v>
      </c>
      <c r="D5" s="32" t="s">
        <v>45</v>
      </c>
      <c r="E5" s="32" t="s">
        <v>46</v>
      </c>
      <c r="F5" s="32" t="s">
        <v>44</v>
      </c>
      <c r="H5" s="32" t="s">
        <v>42</v>
      </c>
      <c r="I5" s="32" t="s">
        <v>43</v>
      </c>
      <c r="J5" s="32" t="s">
        <v>45</v>
      </c>
      <c r="K5" s="32" t="s">
        <v>46</v>
      </c>
      <c r="L5" s="32" t="s">
        <v>44</v>
      </c>
      <c r="N5" s="32" t="s">
        <v>42</v>
      </c>
      <c r="O5" s="32" t="s">
        <v>43</v>
      </c>
      <c r="P5" s="32" t="s">
        <v>45</v>
      </c>
      <c r="Q5" s="32" t="s">
        <v>46</v>
      </c>
      <c r="R5" s="32" t="s">
        <v>44</v>
      </c>
      <c r="U5" s="32" t="s">
        <v>47</v>
      </c>
      <c r="V5" s="32" t="s">
        <v>34</v>
      </c>
      <c r="W5" s="32" t="s">
        <v>36</v>
      </c>
    </row>
    <row r="6" spans="1:37" x14ac:dyDescent="0.25">
      <c r="A6">
        <v>1</v>
      </c>
      <c r="B6" s="33">
        <v>6</v>
      </c>
      <c r="C6" s="34">
        <v>8</v>
      </c>
      <c r="D6" s="34">
        <v>3</v>
      </c>
      <c r="E6" s="34">
        <v>5</v>
      </c>
      <c r="F6" s="35">
        <v>19</v>
      </c>
      <c r="H6" s="33">
        <v>8</v>
      </c>
      <c r="I6" s="34">
        <v>6</v>
      </c>
      <c r="J6" s="34">
        <v>5</v>
      </c>
      <c r="K6" s="34">
        <v>6</v>
      </c>
      <c r="L6" s="35">
        <v>10</v>
      </c>
      <c r="N6" s="33">
        <f>B6-H6</f>
        <v>-2</v>
      </c>
      <c r="O6" s="34">
        <f>C6-I6</f>
        <v>2</v>
      </c>
      <c r="P6" s="34">
        <f>D6-J6</f>
        <v>-2</v>
      </c>
      <c r="Q6" s="34">
        <f>E6-K6</f>
        <v>-1</v>
      </c>
      <c r="R6" s="35">
        <f>F6-L6</f>
        <v>9</v>
      </c>
      <c r="T6" t="s">
        <v>42</v>
      </c>
      <c r="U6" s="43">
        <v>0</v>
      </c>
      <c r="V6" s="34">
        <f t="array" ref="V6:W10">TRANSPOSE(N32:R33)</f>
        <v>-1.32</v>
      </c>
      <c r="W6" s="35">
        <v>2.1158134763411134</v>
      </c>
      <c r="AG6" s="47" t="str">
        <f>N5</f>
        <v>Style</v>
      </c>
      <c r="AH6" s="47" t="str">
        <f>O5</f>
        <v>Comfort</v>
      </c>
      <c r="AI6" s="47" t="str">
        <f>P5</f>
        <v>Stability</v>
      </c>
      <c r="AJ6" s="47" t="str">
        <f>Q5</f>
        <v>Cushion</v>
      </c>
      <c r="AK6" s="47" t="str">
        <f>R5</f>
        <v>Durability</v>
      </c>
    </row>
    <row r="7" spans="1:37" x14ac:dyDescent="0.25">
      <c r="A7">
        <f>A6+1</f>
        <v>2</v>
      </c>
      <c r="B7" s="36">
        <v>6</v>
      </c>
      <c r="C7" s="37">
        <v>7</v>
      </c>
      <c r="D7" s="37">
        <v>3</v>
      </c>
      <c r="E7" s="37">
        <v>4</v>
      </c>
      <c r="F7" s="38">
        <v>9</v>
      </c>
      <c r="H7" s="36">
        <v>8</v>
      </c>
      <c r="I7" s="37">
        <v>6</v>
      </c>
      <c r="J7" s="37">
        <v>3</v>
      </c>
      <c r="K7" s="37">
        <v>6</v>
      </c>
      <c r="L7" s="38">
        <v>4</v>
      </c>
      <c r="N7" s="36">
        <f t="shared" ref="N7:N30" si="0">B7-H7</f>
        <v>-2</v>
      </c>
      <c r="O7" s="37">
        <f t="shared" ref="O7:O30" si="1">C7-I7</f>
        <v>1</v>
      </c>
      <c r="P7" s="37">
        <f t="shared" ref="P7:P30" si="2">D7-J7</f>
        <v>0</v>
      </c>
      <c r="Q7" s="37">
        <f t="shared" ref="Q7:Q30" si="3">E7-K7</f>
        <v>-2</v>
      </c>
      <c r="R7" s="38">
        <f t="shared" ref="R7:R30" si="4">F7-L7</f>
        <v>5</v>
      </c>
      <c r="T7" t="s">
        <v>43</v>
      </c>
      <c r="U7" s="44">
        <v>0</v>
      </c>
      <c r="V7" s="37">
        <v>2</v>
      </c>
      <c r="W7" s="38">
        <v>1.9790570145063195</v>
      </c>
      <c r="AF7" t="s">
        <v>71</v>
      </c>
      <c r="AG7" s="33">
        <f t="array" ref="AG7:AK9">TRANSPOSE(U6:W10)</f>
        <v>0</v>
      </c>
      <c r="AH7" s="34">
        <v>0</v>
      </c>
      <c r="AI7" s="34">
        <v>0</v>
      </c>
      <c r="AJ7" s="34">
        <v>0</v>
      </c>
      <c r="AK7" s="35">
        <v>0</v>
      </c>
    </row>
    <row r="8" spans="1:37" x14ac:dyDescent="0.25">
      <c r="A8">
        <f t="shared" ref="A8:A30" si="5">A7+1</f>
        <v>3</v>
      </c>
      <c r="B8" s="36">
        <v>5</v>
      </c>
      <c r="C8" s="37">
        <v>7</v>
      </c>
      <c r="D8" s="37">
        <v>1</v>
      </c>
      <c r="E8" s="37">
        <v>4</v>
      </c>
      <c r="F8" s="38">
        <v>16</v>
      </c>
      <c r="H8" s="36">
        <v>7</v>
      </c>
      <c r="I8" s="37">
        <v>5</v>
      </c>
      <c r="J8" s="37">
        <v>6</v>
      </c>
      <c r="K8" s="37">
        <v>4</v>
      </c>
      <c r="L8" s="38">
        <v>17</v>
      </c>
      <c r="N8" s="36">
        <f t="shared" si="0"/>
        <v>-2</v>
      </c>
      <c r="O8" s="37">
        <f t="shared" si="1"/>
        <v>2</v>
      </c>
      <c r="P8" s="37">
        <f t="shared" si="2"/>
        <v>-5</v>
      </c>
      <c r="Q8" s="37">
        <f t="shared" si="3"/>
        <v>0</v>
      </c>
      <c r="R8" s="38">
        <f t="shared" si="4"/>
        <v>-1</v>
      </c>
      <c r="T8" t="s">
        <v>45</v>
      </c>
      <c r="U8" s="44">
        <v>0</v>
      </c>
      <c r="V8" s="37">
        <v>-0.72</v>
      </c>
      <c r="W8" s="38">
        <v>2.1315096371664222</v>
      </c>
      <c r="AF8" t="s">
        <v>48</v>
      </c>
      <c r="AG8" s="36">
        <v>-1.32</v>
      </c>
      <c r="AH8" s="37">
        <v>2</v>
      </c>
      <c r="AI8" s="37">
        <v>-0.72</v>
      </c>
      <c r="AJ8" s="37">
        <v>-0.32</v>
      </c>
      <c r="AK8" s="38">
        <v>2.76</v>
      </c>
    </row>
    <row r="9" spans="1:37" x14ac:dyDescent="0.25">
      <c r="A9">
        <f t="shared" si="5"/>
        <v>4</v>
      </c>
      <c r="B9" s="36">
        <v>10</v>
      </c>
      <c r="C9" s="37">
        <v>9</v>
      </c>
      <c r="D9" s="37">
        <v>8</v>
      </c>
      <c r="E9" s="37">
        <v>4</v>
      </c>
      <c r="F9" s="38">
        <v>4</v>
      </c>
      <c r="H9" s="36">
        <v>9</v>
      </c>
      <c r="I9" s="37">
        <v>8</v>
      </c>
      <c r="J9" s="37">
        <v>6</v>
      </c>
      <c r="K9" s="37">
        <v>3</v>
      </c>
      <c r="L9" s="38">
        <v>4</v>
      </c>
      <c r="N9" s="36">
        <f t="shared" si="0"/>
        <v>1</v>
      </c>
      <c r="O9" s="37">
        <f t="shared" si="1"/>
        <v>1</v>
      </c>
      <c r="P9" s="37">
        <f t="shared" si="2"/>
        <v>2</v>
      </c>
      <c r="Q9" s="37">
        <f t="shared" si="3"/>
        <v>1</v>
      </c>
      <c r="R9" s="38">
        <f t="shared" si="4"/>
        <v>0</v>
      </c>
      <c r="T9" t="s">
        <v>46</v>
      </c>
      <c r="U9" s="44">
        <v>0</v>
      </c>
      <c r="V9" s="37">
        <v>-0.32</v>
      </c>
      <c r="W9" s="38">
        <v>2.3223551264467139</v>
      </c>
      <c r="AF9" t="s">
        <v>61</v>
      </c>
      <c r="AG9" s="36">
        <v>2.1158134763411134</v>
      </c>
      <c r="AH9" s="37">
        <v>1.9790570145063195</v>
      </c>
      <c r="AI9" s="37">
        <v>2.1315096371664222</v>
      </c>
      <c r="AJ9" s="37">
        <v>2.3223551264467139</v>
      </c>
      <c r="AK9" s="38">
        <v>4.390140468519582</v>
      </c>
    </row>
    <row r="10" spans="1:37" x14ac:dyDescent="0.25">
      <c r="A10">
        <f t="shared" si="5"/>
        <v>5</v>
      </c>
      <c r="B10" s="36">
        <v>7</v>
      </c>
      <c r="C10" s="37">
        <v>9</v>
      </c>
      <c r="D10" s="37">
        <v>7</v>
      </c>
      <c r="E10" s="37">
        <v>6</v>
      </c>
      <c r="F10" s="38">
        <v>9</v>
      </c>
      <c r="H10" s="36">
        <v>8</v>
      </c>
      <c r="I10" s="37">
        <v>5</v>
      </c>
      <c r="J10" s="37">
        <v>6</v>
      </c>
      <c r="K10" s="37">
        <v>8</v>
      </c>
      <c r="L10" s="38">
        <v>11</v>
      </c>
      <c r="N10" s="36">
        <f t="shared" si="0"/>
        <v>-1</v>
      </c>
      <c r="O10" s="37">
        <f t="shared" si="1"/>
        <v>4</v>
      </c>
      <c r="P10" s="37">
        <f t="shared" si="2"/>
        <v>1</v>
      </c>
      <c r="Q10" s="37">
        <f t="shared" si="3"/>
        <v>-2</v>
      </c>
      <c r="R10" s="38">
        <f t="shared" si="4"/>
        <v>-2</v>
      </c>
      <c r="T10" t="s">
        <v>44</v>
      </c>
      <c r="U10" s="45">
        <v>0</v>
      </c>
      <c r="V10" s="40">
        <v>2.76</v>
      </c>
      <c r="W10" s="41">
        <v>4.390140468519582</v>
      </c>
      <c r="AF10" t="s">
        <v>52</v>
      </c>
      <c r="AG10" s="36">
        <f>U20</f>
        <v>25</v>
      </c>
      <c r="AH10" s="37">
        <f>AG10</f>
        <v>25</v>
      </c>
      <c r="AI10" s="37">
        <f>AH10</f>
        <v>25</v>
      </c>
      <c r="AJ10" s="37">
        <f>AI10</f>
        <v>25</v>
      </c>
      <c r="AK10" s="38">
        <f>AJ10</f>
        <v>25</v>
      </c>
    </row>
    <row r="11" spans="1:37" x14ac:dyDescent="0.25">
      <c r="A11">
        <f t="shared" si="5"/>
        <v>6</v>
      </c>
      <c r="B11" s="36">
        <v>6</v>
      </c>
      <c r="C11" s="37">
        <v>6</v>
      </c>
      <c r="D11" s="37">
        <v>3</v>
      </c>
      <c r="E11" s="37">
        <v>9</v>
      </c>
      <c r="F11" s="38">
        <v>17</v>
      </c>
      <c r="H11" s="36">
        <v>8</v>
      </c>
      <c r="I11" s="37">
        <v>7</v>
      </c>
      <c r="J11" s="37">
        <v>4</v>
      </c>
      <c r="K11" s="37">
        <v>4</v>
      </c>
      <c r="L11" s="38">
        <v>13</v>
      </c>
      <c r="N11" s="36">
        <f t="shared" si="0"/>
        <v>-2</v>
      </c>
      <c r="O11" s="37">
        <f t="shared" si="1"/>
        <v>-1</v>
      </c>
      <c r="P11" s="37">
        <f t="shared" si="2"/>
        <v>-1</v>
      </c>
      <c r="Q11" s="37">
        <f t="shared" si="3"/>
        <v>5</v>
      </c>
      <c r="R11" s="38">
        <f t="shared" si="4"/>
        <v>4</v>
      </c>
      <c r="AF11" t="s">
        <v>70</v>
      </c>
      <c r="AG11" s="36">
        <f>AG9/SQRT(AG10)</f>
        <v>0.4231626952682227</v>
      </c>
      <c r="AH11" s="37">
        <f>AH9/SQRT(AH10)</f>
        <v>0.39581140290126393</v>
      </c>
      <c r="AI11" s="37">
        <f>AI9/SQRT(AI10)</f>
        <v>0.42630192743328443</v>
      </c>
      <c r="AJ11" s="37">
        <f>AJ9/SQRT(AJ10)</f>
        <v>0.46447102528934281</v>
      </c>
      <c r="AK11" s="38">
        <f>AK9/SQRT(AK10)</f>
        <v>0.87802809370391643</v>
      </c>
    </row>
    <row r="12" spans="1:37" x14ac:dyDescent="0.25">
      <c r="A12">
        <f t="shared" si="5"/>
        <v>7</v>
      </c>
      <c r="B12" s="36">
        <v>5</v>
      </c>
      <c r="C12" s="37">
        <v>8</v>
      </c>
      <c r="D12" s="37">
        <v>6</v>
      </c>
      <c r="E12" s="37">
        <v>7</v>
      </c>
      <c r="F12" s="38">
        <v>6</v>
      </c>
      <c r="H12" s="36">
        <v>7</v>
      </c>
      <c r="I12" s="37">
        <v>3</v>
      </c>
      <c r="J12" s="37">
        <v>6</v>
      </c>
      <c r="K12" s="37">
        <v>3</v>
      </c>
      <c r="L12" s="38">
        <v>8</v>
      </c>
      <c r="N12" s="36">
        <f t="shared" si="0"/>
        <v>-2</v>
      </c>
      <c r="O12" s="37">
        <f t="shared" si="1"/>
        <v>5</v>
      </c>
      <c r="P12" s="37">
        <f t="shared" si="2"/>
        <v>0</v>
      </c>
      <c r="Q12" s="37">
        <f t="shared" si="3"/>
        <v>4</v>
      </c>
      <c r="R12" s="38">
        <f t="shared" si="4"/>
        <v>-2</v>
      </c>
      <c r="T12" t="s">
        <v>50</v>
      </c>
      <c r="Z12" t="s">
        <v>39</v>
      </c>
      <c r="AF12" t="s">
        <v>62</v>
      </c>
      <c r="AG12" s="36">
        <f>AG10-1</f>
        <v>24</v>
      </c>
      <c r="AH12" s="37">
        <f>AH10-1</f>
        <v>24</v>
      </c>
      <c r="AI12" s="37">
        <f>AI10-1</f>
        <v>24</v>
      </c>
      <c r="AJ12" s="37">
        <f>AJ10-1</f>
        <v>24</v>
      </c>
      <c r="AK12" s="38">
        <f>AK10-1</f>
        <v>24</v>
      </c>
    </row>
    <row r="13" spans="1:37" x14ac:dyDescent="0.25">
      <c r="A13">
        <f t="shared" si="5"/>
        <v>8</v>
      </c>
      <c r="B13" s="36">
        <v>3</v>
      </c>
      <c r="C13" s="37">
        <v>7</v>
      </c>
      <c r="D13" s="37">
        <v>3</v>
      </c>
      <c r="E13" s="37">
        <v>6</v>
      </c>
      <c r="F13" s="38">
        <v>16</v>
      </c>
      <c r="H13" s="36">
        <v>6</v>
      </c>
      <c r="I13" s="37">
        <v>6</v>
      </c>
      <c r="J13" s="37">
        <v>5</v>
      </c>
      <c r="K13" s="37">
        <v>8</v>
      </c>
      <c r="L13" s="38">
        <v>14</v>
      </c>
      <c r="N13" s="36">
        <f t="shared" si="0"/>
        <v>-3</v>
      </c>
      <c r="O13" s="37">
        <f t="shared" si="1"/>
        <v>1</v>
      </c>
      <c r="P13" s="37">
        <f t="shared" si="2"/>
        <v>-2</v>
      </c>
      <c r="Q13" s="37">
        <f t="shared" si="3"/>
        <v>-2</v>
      </c>
      <c r="R13" s="38">
        <f t="shared" si="4"/>
        <v>2</v>
      </c>
      <c r="AF13" s="46" t="s">
        <v>57</v>
      </c>
      <c r="AG13" s="12">
        <v>0.05</v>
      </c>
      <c r="AH13" s="37">
        <f>AG13</f>
        <v>0.05</v>
      </c>
      <c r="AI13" s="37">
        <f>AH13</f>
        <v>0.05</v>
      </c>
      <c r="AJ13" s="37">
        <f>AI13</f>
        <v>0.05</v>
      </c>
      <c r="AK13" s="38">
        <f>AJ13</f>
        <v>0.05</v>
      </c>
    </row>
    <row r="14" spans="1:37" x14ac:dyDescent="0.25">
      <c r="A14">
        <f t="shared" si="5"/>
        <v>9</v>
      </c>
      <c r="B14" s="36">
        <v>8</v>
      </c>
      <c r="C14" s="37">
        <v>8</v>
      </c>
      <c r="D14" s="37">
        <v>9</v>
      </c>
      <c r="E14" s="37">
        <v>3</v>
      </c>
      <c r="F14" s="38">
        <v>8</v>
      </c>
      <c r="H14" s="36">
        <v>6</v>
      </c>
      <c r="I14" s="37">
        <v>9</v>
      </c>
      <c r="J14" s="37">
        <v>7</v>
      </c>
      <c r="K14" s="37">
        <v>5</v>
      </c>
      <c r="L14" s="38">
        <v>12</v>
      </c>
      <c r="N14" s="36">
        <f t="shared" si="0"/>
        <v>2</v>
      </c>
      <c r="O14" s="37">
        <f t="shared" si="1"/>
        <v>-1</v>
      </c>
      <c r="P14" s="37">
        <f t="shared" si="2"/>
        <v>2</v>
      </c>
      <c r="Q14" s="37">
        <f t="shared" si="3"/>
        <v>-2</v>
      </c>
      <c r="R14" s="38">
        <f t="shared" si="4"/>
        <v>-4</v>
      </c>
      <c r="T14" s="33" t="e">
        <f t="array" aca="1" ref="T14:X18" ca="1">COV(N6:R30)</f>
        <v>#NAME?</v>
      </c>
      <c r="U14" s="34" t="e">
        <f ca="1"/>
        <v>#NAME?</v>
      </c>
      <c r="V14" s="34" t="e">
        <f ca="1"/>
        <v>#NAME?</v>
      </c>
      <c r="W14" s="34" t="e">
        <f ca="1"/>
        <v>#NAME?</v>
      </c>
      <c r="X14" s="35" t="e">
        <f ca="1"/>
        <v>#NAME?</v>
      </c>
      <c r="Z14" s="33" t="e">
        <f t="array" aca="1" ref="Z14:AD18" ca="1">CORR(N6:R30)</f>
        <v>#NAME?</v>
      </c>
      <c r="AA14" s="34" t="e">
        <f ca="1"/>
        <v>#NAME?</v>
      </c>
      <c r="AB14" s="34" t="e">
        <f ca="1"/>
        <v>#NAME?</v>
      </c>
      <c r="AC14" s="34" t="e">
        <f ca="1"/>
        <v>#NAME?</v>
      </c>
      <c r="AD14" s="35" t="e">
        <f ca="1"/>
        <v>#NAME?</v>
      </c>
      <c r="AF14" t="s">
        <v>64</v>
      </c>
      <c r="AG14" s="36">
        <f>(AG8-AG7)/(AG9/SQRT(AG10))</f>
        <v>-3.119367597286228</v>
      </c>
      <c r="AH14" s="37">
        <f>(AH8-AH7)/(AH9/SQRT(AH10))</f>
        <v>5.0529115263991136</v>
      </c>
      <c r="AI14" s="37">
        <f>(AI8-AI7)/(AI9/SQRT(AI10))</f>
        <v>-1.6889438064121323</v>
      </c>
      <c r="AJ14" s="37">
        <f>(AJ8-AJ7)/(AJ9/SQRT(AJ10))</f>
        <v>-0.68895578534883983</v>
      </c>
      <c r="AK14" s="38">
        <f>(AK8-AK7)/(AK9/SQRT(AK10))</f>
        <v>3.1434073918490255</v>
      </c>
    </row>
    <row r="15" spans="1:37" x14ac:dyDescent="0.25">
      <c r="A15">
        <f t="shared" si="5"/>
        <v>10</v>
      </c>
      <c r="B15" s="36">
        <v>8</v>
      </c>
      <c r="C15" s="37">
        <v>6</v>
      </c>
      <c r="D15" s="37">
        <v>5</v>
      </c>
      <c r="E15" s="37">
        <v>3</v>
      </c>
      <c r="F15" s="38">
        <v>13</v>
      </c>
      <c r="H15" s="36">
        <v>7</v>
      </c>
      <c r="I15" s="37">
        <v>5</v>
      </c>
      <c r="J15" s="37">
        <v>9</v>
      </c>
      <c r="K15" s="37">
        <v>6</v>
      </c>
      <c r="L15" s="38">
        <v>11</v>
      </c>
      <c r="N15" s="36">
        <f t="shared" si="0"/>
        <v>1</v>
      </c>
      <c r="O15" s="37">
        <f t="shared" si="1"/>
        <v>1</v>
      </c>
      <c r="P15" s="37">
        <f t="shared" si="2"/>
        <v>-4</v>
      </c>
      <c r="Q15" s="37">
        <f t="shared" si="3"/>
        <v>-3</v>
      </c>
      <c r="R15" s="38">
        <f t="shared" si="4"/>
        <v>2</v>
      </c>
      <c r="T15" s="36" t="e">
        <f ca="1"/>
        <v>#NAME?</v>
      </c>
      <c r="U15" s="37" t="e">
        <f ca="1"/>
        <v>#NAME?</v>
      </c>
      <c r="V15" s="37" t="e">
        <f ca="1"/>
        <v>#NAME?</v>
      </c>
      <c r="W15" s="37" t="e">
        <f ca="1"/>
        <v>#NAME?</v>
      </c>
      <c r="X15" s="38" t="e">
        <f ca="1"/>
        <v>#NAME?</v>
      </c>
      <c r="Z15" s="36" t="e">
        <f ca="1"/>
        <v>#NAME?</v>
      </c>
      <c r="AA15" s="37" t="e">
        <f ca="1"/>
        <v>#NAME?</v>
      </c>
      <c r="AB15" s="37" t="e">
        <f ca="1"/>
        <v>#NAME?</v>
      </c>
      <c r="AC15" s="37" t="e">
        <f ca="1"/>
        <v>#NAME?</v>
      </c>
      <c r="AD15" s="38" t="e">
        <f ca="1"/>
        <v>#NAME?</v>
      </c>
      <c r="AF15" t="s">
        <v>63</v>
      </c>
      <c r="AG15" s="39">
        <f>TINV(AG13,AG12)</f>
        <v>2.0638985616280254</v>
      </c>
      <c r="AH15" s="40">
        <f>TINV(AH13,AH12)</f>
        <v>2.0638985616280254</v>
      </c>
      <c r="AI15" s="40">
        <f>TINV(AI13,AI12)</f>
        <v>2.0638985616280254</v>
      </c>
      <c r="AJ15" s="40">
        <f>TINV(AJ13,AJ12)</f>
        <v>2.0638985616280254</v>
      </c>
      <c r="AK15" s="41">
        <f>TINV(AK13,AK12)</f>
        <v>2.0638985616280254</v>
      </c>
    </row>
    <row r="16" spans="1:37" x14ac:dyDescent="0.25">
      <c r="A16">
        <f t="shared" si="5"/>
        <v>11</v>
      </c>
      <c r="B16" s="36">
        <v>5</v>
      </c>
      <c r="C16" s="37">
        <v>9</v>
      </c>
      <c r="D16" s="37">
        <v>5</v>
      </c>
      <c r="E16" s="37">
        <v>4</v>
      </c>
      <c r="F16" s="38">
        <v>17</v>
      </c>
      <c r="H16" s="36">
        <v>7</v>
      </c>
      <c r="I16" s="37">
        <v>5</v>
      </c>
      <c r="J16" s="37">
        <v>4</v>
      </c>
      <c r="K16" s="37">
        <v>6</v>
      </c>
      <c r="L16" s="38">
        <v>15</v>
      </c>
      <c r="N16" s="36">
        <f t="shared" si="0"/>
        <v>-2</v>
      </c>
      <c r="O16" s="37">
        <f t="shared" si="1"/>
        <v>4</v>
      </c>
      <c r="P16" s="37">
        <f t="shared" si="2"/>
        <v>1</v>
      </c>
      <c r="Q16" s="37">
        <f t="shared" si="3"/>
        <v>-2</v>
      </c>
      <c r="R16" s="38">
        <f t="shared" si="4"/>
        <v>2</v>
      </c>
      <c r="T16" s="36" t="e">
        <f ca="1"/>
        <v>#NAME?</v>
      </c>
      <c r="U16" s="37" t="e">
        <f ca="1"/>
        <v>#NAME?</v>
      </c>
      <c r="V16" s="37" t="e">
        <f ca="1"/>
        <v>#NAME?</v>
      </c>
      <c r="W16" s="37" t="e">
        <f ca="1"/>
        <v>#NAME?</v>
      </c>
      <c r="X16" s="38" t="e">
        <f ca="1"/>
        <v>#NAME?</v>
      </c>
      <c r="Z16" s="36" t="e">
        <f ca="1"/>
        <v>#NAME?</v>
      </c>
      <c r="AA16" s="37" t="e">
        <f ca="1"/>
        <v>#NAME?</v>
      </c>
      <c r="AB16" s="37" t="e">
        <f ca="1"/>
        <v>#NAME?</v>
      </c>
      <c r="AC16" s="37" t="e">
        <f ca="1"/>
        <v>#NAME?</v>
      </c>
      <c r="AD16" s="38" t="e">
        <f ca="1"/>
        <v>#NAME?</v>
      </c>
      <c r="AF16" t="s">
        <v>65</v>
      </c>
      <c r="AG16" s="33">
        <f>TDIST(ABS(AG14),AG12,2)</f>
        <v>4.6653934159287883E-3</v>
      </c>
      <c r="AH16" s="34">
        <f>TDIST(ABS(AH14),AH12,2)</f>
        <v>3.6354467564221652E-5</v>
      </c>
      <c r="AI16" s="34">
        <f>TDIST(ABS(AI14),AI12,2)</f>
        <v>0.10418264069765802</v>
      </c>
      <c r="AJ16" s="34">
        <f>TDIST(ABS(AJ14),AJ12,2)</f>
        <v>0.49745808082521559</v>
      </c>
      <c r="AK16" s="35">
        <f>TDIST(ABS(AK14),AK12,2)</f>
        <v>4.403161558730921E-3</v>
      </c>
    </row>
    <row r="17" spans="1:37" x14ac:dyDescent="0.25">
      <c r="A17">
        <f t="shared" si="5"/>
        <v>12</v>
      </c>
      <c r="B17" s="36">
        <v>8</v>
      </c>
      <c r="C17" s="37">
        <v>8</v>
      </c>
      <c r="D17" s="37">
        <v>2</v>
      </c>
      <c r="E17" s="37">
        <v>3</v>
      </c>
      <c r="F17" s="38">
        <v>5</v>
      </c>
      <c r="H17" s="36">
        <v>5</v>
      </c>
      <c r="I17" s="37">
        <v>7</v>
      </c>
      <c r="J17" s="37">
        <v>4</v>
      </c>
      <c r="K17" s="37">
        <v>4</v>
      </c>
      <c r="L17" s="38">
        <v>6</v>
      </c>
      <c r="N17" s="36">
        <f t="shared" si="0"/>
        <v>3</v>
      </c>
      <c r="O17" s="37">
        <f t="shared" si="1"/>
        <v>1</v>
      </c>
      <c r="P17" s="37">
        <f t="shared" si="2"/>
        <v>-2</v>
      </c>
      <c r="Q17" s="37">
        <f t="shared" si="3"/>
        <v>-1</v>
      </c>
      <c r="R17" s="38">
        <f t="shared" si="4"/>
        <v>-1</v>
      </c>
      <c r="T17" s="36" t="e">
        <f ca="1"/>
        <v>#NAME?</v>
      </c>
      <c r="U17" s="37" t="e">
        <f ca="1"/>
        <v>#NAME?</v>
      </c>
      <c r="V17" s="37" t="e">
        <f ca="1"/>
        <v>#NAME?</v>
      </c>
      <c r="W17" s="37" t="e">
        <f ca="1"/>
        <v>#NAME?</v>
      </c>
      <c r="X17" s="38" t="e">
        <f ca="1"/>
        <v>#NAME?</v>
      </c>
      <c r="Z17" s="36" t="e">
        <f ca="1"/>
        <v>#NAME?</v>
      </c>
      <c r="AA17" s="37" t="e">
        <f ca="1"/>
        <v>#NAME?</v>
      </c>
      <c r="AB17" s="37" t="e">
        <f ca="1"/>
        <v>#NAME?</v>
      </c>
      <c r="AC17" s="37" t="e">
        <f ca="1"/>
        <v>#NAME?</v>
      </c>
      <c r="AD17" s="38" t="e">
        <f ca="1"/>
        <v>#NAME?</v>
      </c>
      <c r="AF17" t="s">
        <v>60</v>
      </c>
      <c r="AG17" s="57" t="str">
        <f>IF(AG16&lt;=AG13,"yes","no")</f>
        <v>yes</v>
      </c>
      <c r="AH17" s="58" t="str">
        <f>IF(AH16&lt;=AH13,"yes","no")</f>
        <v>yes</v>
      </c>
      <c r="AI17" s="58" t="str">
        <f>IF(AI16&lt;=AI13,"yes","no")</f>
        <v>no</v>
      </c>
      <c r="AJ17" s="58" t="str">
        <f>IF(AJ16&lt;=AJ13,"yes","no")</f>
        <v>no</v>
      </c>
      <c r="AK17" s="59" t="str">
        <f>IF(AK16&lt;=AK13,"yes","no")</f>
        <v>yes</v>
      </c>
    </row>
    <row r="18" spans="1:37" x14ac:dyDescent="0.25">
      <c r="A18">
        <f t="shared" si="5"/>
        <v>13</v>
      </c>
      <c r="B18" s="36">
        <v>5</v>
      </c>
      <c r="C18" s="37">
        <v>8</v>
      </c>
      <c r="D18" s="37">
        <v>7</v>
      </c>
      <c r="E18" s="37">
        <v>5</v>
      </c>
      <c r="F18" s="38">
        <v>8</v>
      </c>
      <c r="H18" s="36">
        <v>6</v>
      </c>
      <c r="I18" s="37">
        <v>4</v>
      </c>
      <c r="J18" s="37">
        <v>6</v>
      </c>
      <c r="K18" s="37">
        <v>4</v>
      </c>
      <c r="L18" s="38">
        <v>12</v>
      </c>
      <c r="N18" s="36">
        <f t="shared" si="0"/>
        <v>-1</v>
      </c>
      <c r="O18" s="37">
        <f t="shared" si="1"/>
        <v>4</v>
      </c>
      <c r="P18" s="37">
        <f t="shared" si="2"/>
        <v>1</v>
      </c>
      <c r="Q18" s="37">
        <f t="shared" si="3"/>
        <v>1</v>
      </c>
      <c r="R18" s="38">
        <f t="shared" si="4"/>
        <v>-4</v>
      </c>
      <c r="T18" s="39" t="e">
        <f ca="1"/>
        <v>#NAME?</v>
      </c>
      <c r="U18" s="40" t="e">
        <f ca="1"/>
        <v>#NAME?</v>
      </c>
      <c r="V18" s="40" t="e">
        <f ca="1"/>
        <v>#NAME?</v>
      </c>
      <c r="W18" s="40" t="e">
        <f ca="1"/>
        <v>#NAME?</v>
      </c>
      <c r="X18" s="41" t="e">
        <f ca="1"/>
        <v>#NAME?</v>
      </c>
      <c r="Z18" s="39" t="e">
        <f ca="1"/>
        <v>#NAME?</v>
      </c>
      <c r="AA18" s="40" t="e">
        <f ca="1"/>
        <v>#NAME?</v>
      </c>
      <c r="AB18" s="40" t="e">
        <f ca="1"/>
        <v>#NAME?</v>
      </c>
      <c r="AC18" s="40" t="e">
        <f ca="1"/>
        <v>#NAME?</v>
      </c>
      <c r="AD18" s="41" t="e">
        <f ca="1"/>
        <v>#NAME?</v>
      </c>
      <c r="AF18" t="s">
        <v>66</v>
      </c>
      <c r="AG18" s="33">
        <f>AG8-AG15*AG11</f>
        <v>-2.1933648780987234</v>
      </c>
      <c r="AH18" s="34">
        <f>AH8-AH15*AH11</f>
        <v>1.1830854148761105</v>
      </c>
      <c r="AI18" s="34">
        <f>AI8-AI15*AI11</f>
        <v>-1.5998439348488107</v>
      </c>
      <c r="AJ18" s="34">
        <f>AJ8-AJ15*AJ11</f>
        <v>-1.2786210810125689</v>
      </c>
      <c r="AK18" s="35">
        <f>AK8-AK15*AK11</f>
        <v>0.94783908033548947</v>
      </c>
    </row>
    <row r="19" spans="1:37" x14ac:dyDescent="0.25">
      <c r="A19">
        <f t="shared" si="5"/>
        <v>14</v>
      </c>
      <c r="B19" s="36">
        <v>4</v>
      </c>
      <c r="C19" s="37">
        <v>9</v>
      </c>
      <c r="D19" s="37">
        <v>10</v>
      </c>
      <c r="E19" s="37">
        <v>2</v>
      </c>
      <c r="F19" s="38">
        <v>16</v>
      </c>
      <c r="H19" s="36">
        <v>8</v>
      </c>
      <c r="I19" s="37">
        <v>7</v>
      </c>
      <c r="J19" s="37">
        <v>8</v>
      </c>
      <c r="K19" s="37">
        <v>5</v>
      </c>
      <c r="L19" s="38">
        <v>12</v>
      </c>
      <c r="N19" s="36">
        <f t="shared" si="0"/>
        <v>-4</v>
      </c>
      <c r="O19" s="37">
        <f t="shared" si="1"/>
        <v>2</v>
      </c>
      <c r="P19" s="37">
        <f t="shared" si="2"/>
        <v>2</v>
      </c>
      <c r="Q19" s="37">
        <f t="shared" si="3"/>
        <v>-3</v>
      </c>
      <c r="R19" s="38">
        <f t="shared" si="4"/>
        <v>4</v>
      </c>
      <c r="AF19" t="s">
        <v>67</v>
      </c>
      <c r="AG19" s="39">
        <f>AG8+AG15*AG11</f>
        <v>-0.44663512190127674</v>
      </c>
      <c r="AH19" s="40">
        <f>AH8+AH15*AH11</f>
        <v>2.8169145851238895</v>
      </c>
      <c r="AI19" s="40">
        <f>AI8+AI15*AI11</f>
        <v>0.15984393484881065</v>
      </c>
      <c r="AJ19" s="40">
        <f>AJ8+AJ15*AJ11</f>
        <v>0.63862108101256876</v>
      </c>
      <c r="AK19" s="41">
        <f>AK8+AK15*AK11</f>
        <v>4.5721609196645101</v>
      </c>
    </row>
    <row r="20" spans="1:37" x14ac:dyDescent="0.25">
      <c r="A20">
        <f t="shared" si="5"/>
        <v>15</v>
      </c>
      <c r="B20" s="36">
        <v>2</v>
      </c>
      <c r="C20" s="37">
        <v>9</v>
      </c>
      <c r="D20" s="37">
        <v>4</v>
      </c>
      <c r="E20" s="37">
        <v>10</v>
      </c>
      <c r="F20" s="38">
        <v>14</v>
      </c>
      <c r="H20" s="36">
        <v>5</v>
      </c>
      <c r="I20" s="37">
        <v>6</v>
      </c>
      <c r="J20" s="37">
        <v>5</v>
      </c>
      <c r="K20" s="37">
        <v>7</v>
      </c>
      <c r="L20" s="38">
        <v>12</v>
      </c>
      <c r="N20" s="36">
        <f t="shared" si="0"/>
        <v>-3</v>
      </c>
      <c r="O20" s="37">
        <f t="shared" si="1"/>
        <v>3</v>
      </c>
      <c r="P20" s="37">
        <f t="shared" si="2"/>
        <v>-1</v>
      </c>
      <c r="Q20" s="37">
        <f t="shared" si="3"/>
        <v>3</v>
      </c>
      <c r="R20" s="38">
        <f t="shared" si="4"/>
        <v>2</v>
      </c>
      <c r="T20" t="s">
        <v>52</v>
      </c>
      <c r="U20" s="48">
        <f>COUNT(N6:N30)</f>
        <v>25</v>
      </c>
    </row>
    <row r="21" spans="1:37" x14ac:dyDescent="0.25">
      <c r="A21">
        <f t="shared" si="5"/>
        <v>16</v>
      </c>
      <c r="B21" s="36">
        <v>7</v>
      </c>
      <c r="C21" s="37">
        <v>5</v>
      </c>
      <c r="D21" s="37">
        <v>8</v>
      </c>
      <c r="E21" s="37">
        <v>6</v>
      </c>
      <c r="F21" s="38">
        <v>15</v>
      </c>
      <c r="H21" s="36">
        <v>10</v>
      </c>
      <c r="I21" s="37">
        <v>5</v>
      </c>
      <c r="J21" s="37">
        <v>7</v>
      </c>
      <c r="K21" s="37">
        <v>6</v>
      </c>
      <c r="L21" s="38">
        <v>6</v>
      </c>
      <c r="N21" s="36">
        <f t="shared" si="0"/>
        <v>-3</v>
      </c>
      <c r="O21" s="37">
        <f t="shared" si="1"/>
        <v>0</v>
      </c>
      <c r="P21" s="37">
        <f t="shared" si="2"/>
        <v>1</v>
      </c>
      <c r="Q21" s="37">
        <f t="shared" si="3"/>
        <v>0</v>
      </c>
      <c r="R21" s="38">
        <f t="shared" si="4"/>
        <v>9</v>
      </c>
      <c r="T21" t="s">
        <v>53</v>
      </c>
      <c r="U21" s="49">
        <f>COUNT(N6:R6)</f>
        <v>5</v>
      </c>
      <c r="AF21" t="s">
        <v>69</v>
      </c>
    </row>
    <row r="22" spans="1:37" ht="17.25" x14ac:dyDescent="0.25">
      <c r="A22">
        <f t="shared" si="5"/>
        <v>17</v>
      </c>
      <c r="B22" s="36">
        <v>4</v>
      </c>
      <c r="C22" s="37">
        <v>8</v>
      </c>
      <c r="D22" s="37">
        <v>8</v>
      </c>
      <c r="E22" s="37">
        <v>2</v>
      </c>
      <c r="F22" s="38">
        <v>16</v>
      </c>
      <c r="H22" s="36">
        <v>9</v>
      </c>
      <c r="I22" s="37">
        <v>6</v>
      </c>
      <c r="J22" s="37">
        <v>9</v>
      </c>
      <c r="K22" s="37">
        <v>5</v>
      </c>
      <c r="L22" s="38">
        <v>11</v>
      </c>
      <c r="N22" s="36">
        <f t="shared" si="0"/>
        <v>-5</v>
      </c>
      <c r="O22" s="37">
        <f t="shared" si="1"/>
        <v>2</v>
      </c>
      <c r="P22" s="37">
        <f t="shared" si="2"/>
        <v>-1</v>
      </c>
      <c r="Q22" s="37">
        <f t="shared" si="3"/>
        <v>-3</v>
      </c>
      <c r="R22" s="38">
        <f t="shared" si="4"/>
        <v>5</v>
      </c>
      <c r="T22" t="s">
        <v>51</v>
      </c>
      <c r="U22" s="49" t="e">
        <f t="array" aca="1" ref="U22" ca="1">U20*MMULT(MMULT(TRANSPOSE(V6:V10-U6:U10),MINVERSE(T14:X18)),V6:V10-U6:U10)</f>
        <v>#NAME?</v>
      </c>
    </row>
    <row r="23" spans="1:37" x14ac:dyDescent="0.25">
      <c r="A23">
        <f t="shared" si="5"/>
        <v>18</v>
      </c>
      <c r="B23" s="36">
        <v>5</v>
      </c>
      <c r="C23" s="37">
        <v>10</v>
      </c>
      <c r="D23" s="37">
        <v>9</v>
      </c>
      <c r="E23" s="37">
        <v>3</v>
      </c>
      <c r="F23" s="38">
        <v>11</v>
      </c>
      <c r="H23" s="36">
        <v>8</v>
      </c>
      <c r="I23" s="37">
        <v>7</v>
      </c>
      <c r="J23" s="37">
        <v>10</v>
      </c>
      <c r="K23" s="37">
        <v>5</v>
      </c>
      <c r="L23" s="38">
        <v>5</v>
      </c>
      <c r="N23" s="36">
        <f t="shared" si="0"/>
        <v>-3</v>
      </c>
      <c r="O23" s="37">
        <f t="shared" si="1"/>
        <v>3</v>
      </c>
      <c r="P23" s="37">
        <f t="shared" si="2"/>
        <v>-1</v>
      </c>
      <c r="Q23" s="37">
        <f t="shared" si="3"/>
        <v>-2</v>
      </c>
      <c r="R23" s="38">
        <f t="shared" si="4"/>
        <v>6</v>
      </c>
      <c r="T23" t="s">
        <v>54</v>
      </c>
      <c r="U23" s="49" t="e">
        <f ca="1">U22*(U20-U21)/(U21*(U20-1))</f>
        <v>#NAME?</v>
      </c>
      <c r="AG23" s="47" t="str">
        <f>AG6</f>
        <v>Style</v>
      </c>
      <c r="AH23" s="47" t="str">
        <f>AH6</f>
        <v>Comfort</v>
      </c>
      <c r="AI23" s="47" t="str">
        <f>AI6</f>
        <v>Stability</v>
      </c>
      <c r="AJ23" s="47" t="str">
        <f>AJ6</f>
        <v>Cushion</v>
      </c>
      <c r="AK23" s="47" t="str">
        <f>AK6</f>
        <v>Durability</v>
      </c>
    </row>
    <row r="24" spans="1:37" x14ac:dyDescent="0.25">
      <c r="A24">
        <f t="shared" si="5"/>
        <v>19</v>
      </c>
      <c r="B24" s="36">
        <v>7</v>
      </c>
      <c r="C24" s="37">
        <v>7</v>
      </c>
      <c r="D24" s="37">
        <v>3</v>
      </c>
      <c r="E24" s="37">
        <v>7</v>
      </c>
      <c r="F24" s="38">
        <v>12</v>
      </c>
      <c r="H24" s="36">
        <v>6</v>
      </c>
      <c r="I24" s="37">
        <v>2</v>
      </c>
      <c r="J24" s="37">
        <v>5</v>
      </c>
      <c r="K24" s="37">
        <v>3</v>
      </c>
      <c r="L24" s="38">
        <v>8</v>
      </c>
      <c r="N24" s="36">
        <f t="shared" si="0"/>
        <v>1</v>
      </c>
      <c r="O24" s="37">
        <f t="shared" si="1"/>
        <v>5</v>
      </c>
      <c r="P24" s="37">
        <f t="shared" si="2"/>
        <v>-2</v>
      </c>
      <c r="Q24" s="37">
        <f t="shared" si="3"/>
        <v>4</v>
      </c>
      <c r="R24" s="38">
        <f t="shared" si="4"/>
        <v>4</v>
      </c>
      <c r="T24" t="s">
        <v>55</v>
      </c>
      <c r="U24" s="49">
        <f>U21</f>
        <v>5</v>
      </c>
      <c r="AF24" t="s">
        <v>48</v>
      </c>
      <c r="AG24" s="33">
        <f>AG8</f>
        <v>-1.32</v>
      </c>
      <c r="AH24" s="34">
        <f>AH8</f>
        <v>2</v>
      </c>
      <c r="AI24" s="34">
        <f>AI8</f>
        <v>-0.72</v>
      </c>
      <c r="AJ24" s="34">
        <f>AJ8</f>
        <v>-0.32</v>
      </c>
      <c r="AK24" s="35">
        <f>AK8</f>
        <v>2.76</v>
      </c>
    </row>
    <row r="25" spans="1:37" x14ac:dyDescent="0.25">
      <c r="A25">
        <f t="shared" si="5"/>
        <v>20</v>
      </c>
      <c r="B25" s="36">
        <v>1</v>
      </c>
      <c r="C25" s="37">
        <v>5</v>
      </c>
      <c r="D25" s="37">
        <v>2</v>
      </c>
      <c r="E25" s="37">
        <v>7</v>
      </c>
      <c r="F25" s="38">
        <v>17</v>
      </c>
      <c r="H25" s="36">
        <v>5</v>
      </c>
      <c r="I25" s="37">
        <v>7</v>
      </c>
      <c r="J25" s="37">
        <v>5</v>
      </c>
      <c r="K25" s="37">
        <v>5</v>
      </c>
      <c r="L25" s="38">
        <v>8</v>
      </c>
      <c r="N25" s="36">
        <f t="shared" si="0"/>
        <v>-4</v>
      </c>
      <c r="O25" s="37">
        <f t="shared" si="1"/>
        <v>-2</v>
      </c>
      <c r="P25" s="37">
        <f t="shared" si="2"/>
        <v>-3</v>
      </c>
      <c r="Q25" s="37">
        <f t="shared" si="3"/>
        <v>2</v>
      </c>
      <c r="R25" s="38">
        <f t="shared" si="4"/>
        <v>9</v>
      </c>
      <c r="T25" t="s">
        <v>56</v>
      </c>
      <c r="U25" s="49">
        <f>U20-U21</f>
        <v>20</v>
      </c>
      <c r="AF25" t="s">
        <v>52</v>
      </c>
      <c r="AG25" s="36">
        <f>U20</f>
        <v>25</v>
      </c>
      <c r="AH25" s="37">
        <f>AG25</f>
        <v>25</v>
      </c>
      <c r="AI25" s="37">
        <f>AH25</f>
        <v>25</v>
      </c>
      <c r="AJ25" s="37">
        <f>AI25</f>
        <v>25</v>
      </c>
      <c r="AK25" s="38">
        <f>AJ25</f>
        <v>25</v>
      </c>
    </row>
    <row r="26" spans="1:37" x14ac:dyDescent="0.25">
      <c r="A26">
        <f t="shared" si="5"/>
        <v>21</v>
      </c>
      <c r="B26" s="36">
        <v>5</v>
      </c>
      <c r="C26" s="37">
        <v>6</v>
      </c>
      <c r="D26" s="37">
        <v>7</v>
      </c>
      <c r="E26" s="37">
        <v>7</v>
      </c>
      <c r="F26" s="38">
        <v>20</v>
      </c>
      <c r="H26" s="36">
        <v>8</v>
      </c>
      <c r="I26" s="37">
        <v>4</v>
      </c>
      <c r="J26" s="37">
        <v>8</v>
      </c>
      <c r="K26" s="37">
        <v>8</v>
      </c>
      <c r="L26" s="38">
        <v>10</v>
      </c>
      <c r="N26" s="36">
        <f t="shared" si="0"/>
        <v>-3</v>
      </c>
      <c r="O26" s="37">
        <f t="shared" si="1"/>
        <v>2</v>
      </c>
      <c r="P26" s="37">
        <f t="shared" si="2"/>
        <v>-1</v>
      </c>
      <c r="Q26" s="37">
        <f t="shared" si="3"/>
        <v>-1</v>
      </c>
      <c r="R26" s="38">
        <f t="shared" si="4"/>
        <v>10</v>
      </c>
      <c r="T26" s="46" t="s">
        <v>57</v>
      </c>
      <c r="U26" s="50">
        <v>0.05</v>
      </c>
      <c r="AF26" s="60" t="s">
        <v>53</v>
      </c>
      <c r="AG26" s="36">
        <f>U21</f>
        <v>5</v>
      </c>
      <c r="AH26" s="37">
        <f t="shared" ref="AH26:AK30" si="6">AG26</f>
        <v>5</v>
      </c>
      <c r="AI26" s="37">
        <f t="shared" si="6"/>
        <v>5</v>
      </c>
      <c r="AJ26" s="37">
        <f t="shared" si="6"/>
        <v>5</v>
      </c>
      <c r="AK26" s="38">
        <f t="shared" si="6"/>
        <v>5</v>
      </c>
    </row>
    <row r="27" spans="1:37" x14ac:dyDescent="0.25">
      <c r="A27">
        <f t="shared" si="5"/>
        <v>22</v>
      </c>
      <c r="B27" s="36">
        <v>4</v>
      </c>
      <c r="C27" s="37">
        <v>3</v>
      </c>
      <c r="D27" s="37">
        <v>1</v>
      </c>
      <c r="E27" s="37">
        <v>2</v>
      </c>
      <c r="F27" s="38">
        <v>15</v>
      </c>
      <c r="H27" s="36">
        <v>3</v>
      </c>
      <c r="I27" s="37">
        <v>2</v>
      </c>
      <c r="J27" s="37">
        <v>4</v>
      </c>
      <c r="K27" s="37">
        <v>4</v>
      </c>
      <c r="L27" s="38">
        <v>15</v>
      </c>
      <c r="N27" s="36">
        <f t="shared" si="0"/>
        <v>1</v>
      </c>
      <c r="O27" s="37">
        <f t="shared" si="1"/>
        <v>1</v>
      </c>
      <c r="P27" s="37">
        <f t="shared" si="2"/>
        <v>-3</v>
      </c>
      <c r="Q27" s="37">
        <f t="shared" si="3"/>
        <v>-2</v>
      </c>
      <c r="R27" s="38">
        <f t="shared" si="4"/>
        <v>0</v>
      </c>
      <c r="T27" t="s">
        <v>58</v>
      </c>
      <c r="U27" s="49">
        <f>FINV(U26,U24,U25)</f>
        <v>2.7108898372096917</v>
      </c>
      <c r="AF27" t="s">
        <v>55</v>
      </c>
      <c r="AG27" s="36">
        <f>U24</f>
        <v>5</v>
      </c>
      <c r="AH27" s="37">
        <f t="shared" si="6"/>
        <v>5</v>
      </c>
      <c r="AI27" s="37">
        <f t="shared" si="6"/>
        <v>5</v>
      </c>
      <c r="AJ27" s="37">
        <f t="shared" si="6"/>
        <v>5</v>
      </c>
      <c r="AK27" s="38">
        <f t="shared" si="6"/>
        <v>5</v>
      </c>
    </row>
    <row r="28" spans="1:37" x14ac:dyDescent="0.25">
      <c r="A28">
        <f t="shared" si="5"/>
        <v>23</v>
      </c>
      <c r="B28" s="36">
        <v>7</v>
      </c>
      <c r="C28" s="37">
        <v>9</v>
      </c>
      <c r="D28" s="37">
        <v>6</v>
      </c>
      <c r="E28" s="37">
        <v>6</v>
      </c>
      <c r="F28" s="38">
        <v>9</v>
      </c>
      <c r="H28" s="36">
        <v>8</v>
      </c>
      <c r="I28" s="37">
        <v>6</v>
      </c>
      <c r="J28" s="37">
        <v>3</v>
      </c>
      <c r="K28" s="37">
        <v>6</v>
      </c>
      <c r="L28" s="38">
        <v>12</v>
      </c>
      <c r="N28" s="36">
        <f t="shared" si="0"/>
        <v>-1</v>
      </c>
      <c r="O28" s="37">
        <f t="shared" si="1"/>
        <v>3</v>
      </c>
      <c r="P28" s="37">
        <f t="shared" si="2"/>
        <v>3</v>
      </c>
      <c r="Q28" s="37">
        <f t="shared" si="3"/>
        <v>0</v>
      </c>
      <c r="R28" s="38">
        <f t="shared" si="4"/>
        <v>-3</v>
      </c>
      <c r="T28" t="s">
        <v>59</v>
      </c>
      <c r="U28" s="49" t="e">
        <f ca="1">FDIST(U23,U24,U25)</f>
        <v>#NAME?</v>
      </c>
      <c r="AF28" s="60" t="s">
        <v>56</v>
      </c>
      <c r="AG28" s="36">
        <f>U25</f>
        <v>20</v>
      </c>
      <c r="AH28" s="37">
        <f t="shared" si="6"/>
        <v>20</v>
      </c>
      <c r="AI28" s="37">
        <f t="shared" si="6"/>
        <v>20</v>
      </c>
      <c r="AJ28" s="37">
        <f t="shared" si="6"/>
        <v>20</v>
      </c>
      <c r="AK28" s="38">
        <f t="shared" si="6"/>
        <v>20</v>
      </c>
    </row>
    <row r="29" spans="1:37" x14ac:dyDescent="0.25">
      <c r="A29">
        <f t="shared" si="5"/>
        <v>24</v>
      </c>
      <c r="B29" s="36">
        <v>4</v>
      </c>
      <c r="C29" s="37">
        <v>5</v>
      </c>
      <c r="D29" s="37">
        <v>2</v>
      </c>
      <c r="E29" s="37">
        <v>4</v>
      </c>
      <c r="F29" s="38">
        <v>12</v>
      </c>
      <c r="H29" s="36">
        <v>5</v>
      </c>
      <c r="I29" s="37">
        <v>4</v>
      </c>
      <c r="J29" s="37">
        <v>6</v>
      </c>
      <c r="K29" s="37">
        <v>5</v>
      </c>
      <c r="L29" s="38">
        <v>9</v>
      </c>
      <c r="N29" s="36">
        <f t="shared" si="0"/>
        <v>-1</v>
      </c>
      <c r="O29" s="37">
        <f t="shared" si="1"/>
        <v>1</v>
      </c>
      <c r="P29" s="37">
        <f t="shared" si="2"/>
        <v>-4</v>
      </c>
      <c r="Q29" s="37">
        <f t="shared" si="3"/>
        <v>-1</v>
      </c>
      <c r="R29" s="38">
        <f t="shared" si="4"/>
        <v>3</v>
      </c>
      <c r="T29" t="s">
        <v>60</v>
      </c>
      <c r="U29" s="51" t="e">
        <f ca="1">IF(U28&lt;= U26,"yes","no")</f>
        <v>#NAME?</v>
      </c>
      <c r="AF29" s="46" t="s">
        <v>57</v>
      </c>
      <c r="AG29" s="36">
        <f>U26</f>
        <v>0.05</v>
      </c>
      <c r="AH29" s="37">
        <f t="shared" si="6"/>
        <v>0.05</v>
      </c>
      <c r="AI29" s="37">
        <f t="shared" si="6"/>
        <v>0.05</v>
      </c>
      <c r="AJ29" s="37">
        <f t="shared" si="6"/>
        <v>0.05</v>
      </c>
      <c r="AK29" s="38">
        <f t="shared" si="6"/>
        <v>0.05</v>
      </c>
    </row>
    <row r="30" spans="1:37" x14ac:dyDescent="0.25">
      <c r="A30">
        <f t="shared" si="5"/>
        <v>25</v>
      </c>
      <c r="B30" s="39">
        <v>8</v>
      </c>
      <c r="C30" s="40">
        <v>9</v>
      </c>
      <c r="D30" s="40">
        <v>5</v>
      </c>
      <c r="E30" s="40">
        <v>7</v>
      </c>
      <c r="F30" s="41">
        <v>18</v>
      </c>
      <c r="H30" s="39">
        <v>6</v>
      </c>
      <c r="I30" s="40">
        <v>3</v>
      </c>
      <c r="J30" s="40">
        <v>4</v>
      </c>
      <c r="K30" s="40">
        <v>8</v>
      </c>
      <c r="L30" s="41">
        <v>8</v>
      </c>
      <c r="N30" s="39">
        <f t="shared" si="0"/>
        <v>2</v>
      </c>
      <c r="O30" s="40">
        <f t="shared" si="1"/>
        <v>6</v>
      </c>
      <c r="P30" s="40">
        <f t="shared" si="2"/>
        <v>1</v>
      </c>
      <c r="Q30" s="40">
        <f t="shared" si="3"/>
        <v>-1</v>
      </c>
      <c r="R30" s="41">
        <f t="shared" si="4"/>
        <v>10</v>
      </c>
      <c r="AF30" t="s">
        <v>58</v>
      </c>
      <c r="AG30" s="36">
        <f>U27</f>
        <v>2.7108898372096917</v>
      </c>
      <c r="AH30" s="37">
        <f>AG30</f>
        <v>2.7108898372096917</v>
      </c>
      <c r="AI30" s="37">
        <f t="shared" si="6"/>
        <v>2.7108898372096917</v>
      </c>
      <c r="AJ30" s="37">
        <f t="shared" si="6"/>
        <v>2.7108898372096917</v>
      </c>
      <c r="AK30" s="38">
        <f t="shared" si="6"/>
        <v>2.7108898372096917</v>
      </c>
    </row>
    <row r="31" spans="1:37" x14ac:dyDescent="0.25">
      <c r="T31" t="s">
        <v>917</v>
      </c>
      <c r="AF31" s="60" t="s">
        <v>63</v>
      </c>
      <c r="AG31" s="36">
        <f>SQRT(AG26*(AG25-1)/(AG25-AG26)*AG30)</f>
        <v>4.0330309970614096</v>
      </c>
      <c r="AH31" s="37">
        <f>SQRT(AH26*(AH25-1)/(AH25-AH26)*AH30)</f>
        <v>4.0330309970614096</v>
      </c>
      <c r="AI31" s="37">
        <f>SQRT(AI26*(AI25-1)/(AI25-AI26)*AI30)</f>
        <v>4.0330309970614096</v>
      </c>
      <c r="AJ31" s="37">
        <f>SQRT(AJ26*(AJ25-1)/(AJ25-AJ26)*AJ30)</f>
        <v>4.0330309970614096</v>
      </c>
      <c r="AK31" s="38">
        <f>SQRT(AK26*(AK25-1)/(AK25-AK26)*AK30)</f>
        <v>4.0330309970614096</v>
      </c>
    </row>
    <row r="32" spans="1:37" x14ac:dyDescent="0.25">
      <c r="M32" t="s">
        <v>48</v>
      </c>
      <c r="N32" s="33">
        <f>AVERAGE(N6:N30)</f>
        <v>-1.32</v>
      </c>
      <c r="O32" s="34">
        <f>AVERAGE(O6:O30)</f>
        <v>2</v>
      </c>
      <c r="P32" s="34">
        <f>AVERAGE(P6:P30)</f>
        <v>-0.72</v>
      </c>
      <c r="Q32" s="34">
        <f>AVERAGE(Q6:Q30)</f>
        <v>-0.32</v>
      </c>
      <c r="R32" s="35">
        <f>AVERAGE(R6:R30)</f>
        <v>2.76</v>
      </c>
      <c r="AF32" t="s">
        <v>70</v>
      </c>
      <c r="AG32" s="39">
        <f>AG11</f>
        <v>0.4231626952682227</v>
      </c>
      <c r="AH32" s="40">
        <f>AH11</f>
        <v>0.39581140290126393</v>
      </c>
      <c r="AI32" s="40">
        <f>AI11</f>
        <v>0.42630192743328443</v>
      </c>
      <c r="AJ32" s="40">
        <f>AJ11</f>
        <v>0.46447102528934281</v>
      </c>
      <c r="AK32" s="41">
        <f>AK11</f>
        <v>0.87802809370391643</v>
      </c>
    </row>
    <row r="33" spans="13:37" ht="17.25" x14ac:dyDescent="0.25">
      <c r="M33" t="s">
        <v>49</v>
      </c>
      <c r="N33" s="39">
        <f>STDEV(N6:N30)</f>
        <v>2.1158134763411134</v>
      </c>
      <c r="O33" s="40">
        <f>STDEV(O6:O30)</f>
        <v>1.9790570145063195</v>
      </c>
      <c r="P33" s="40">
        <f>STDEV(P6:P30)</f>
        <v>2.1315096371664222</v>
      </c>
      <c r="Q33" s="40">
        <f>STDEV(Q6:Q30)</f>
        <v>2.3223551264467139</v>
      </c>
      <c r="R33" s="41">
        <f>STDEV(R6:R30)</f>
        <v>4.390140468519582</v>
      </c>
      <c r="T33" t="s">
        <v>51</v>
      </c>
      <c r="U33" s="48" t="e">
        <f ca="1">HotellingT2(B6:F30,H6:L30,1)</f>
        <v>#NAME?</v>
      </c>
      <c r="AF33" t="s">
        <v>66</v>
      </c>
      <c r="AG33" s="33">
        <f>AG24-AG31*AG32</f>
        <v>-3.0266282668167936</v>
      </c>
      <c r="AH33" s="34">
        <f>AH24-AH31*AH32</f>
        <v>0.40368034310884027</v>
      </c>
      <c r="AI33" s="34">
        <f>AI24-AI31*AI32</f>
        <v>-2.4392888874454597</v>
      </c>
      <c r="AJ33" s="34">
        <f>AJ24-AJ31*AJ32</f>
        <v>-2.1932260422288135</v>
      </c>
      <c r="AK33" s="35">
        <f>AK24-AK31*AK32</f>
        <v>-0.7811145181986352</v>
      </c>
    </row>
    <row r="34" spans="13:37" x14ac:dyDescent="0.25">
      <c r="T34" t="s">
        <v>54</v>
      </c>
      <c r="U34" s="49" t="e">
        <f ca="1">HotellingF(B6:F30,H6:L30,1)</f>
        <v>#NAME?</v>
      </c>
      <c r="AF34" t="s">
        <v>67</v>
      </c>
      <c r="AG34" s="39">
        <f>AG24+AG31*AG32</f>
        <v>0.38662826681679352</v>
      </c>
      <c r="AH34" s="40">
        <f>AH24+AH31*AH32</f>
        <v>3.5963196568911595</v>
      </c>
      <c r="AI34" s="40">
        <f>AI24+AI31*AI32</f>
        <v>0.99928888744545974</v>
      </c>
      <c r="AJ34" s="40">
        <f>AJ24+AJ31*AJ32</f>
        <v>1.5532260422288133</v>
      </c>
      <c r="AK34" s="41">
        <f>AK24+AK31*AK32</f>
        <v>6.3011145181986343</v>
      </c>
    </row>
    <row r="35" spans="13:37" x14ac:dyDescent="0.25">
      <c r="T35" t="s">
        <v>55</v>
      </c>
      <c r="U35" s="49" t="e">
        <f ca="1">Hotellingdf1(B6:F30,H6:L30,1)</f>
        <v>#NAME?</v>
      </c>
      <c r="AF35" s="60" t="s">
        <v>72</v>
      </c>
      <c r="AG35" s="61" t="str">
        <f>IF(AG34&lt;0,"low",IF(0&lt;AG33,"high","ok"))</f>
        <v>ok</v>
      </c>
      <c r="AH35" s="68" t="str">
        <f>IF(AH34&lt;0,"low",IF(0&lt;AH33,"high","ok"))</f>
        <v>high</v>
      </c>
      <c r="AI35" s="68" t="str">
        <f>IF(AI34&lt;0,"low",IF(0&lt;AI33,"high","ok"))</f>
        <v>ok</v>
      </c>
      <c r="AJ35" s="68" t="str">
        <f>IF(AJ34&lt;0,"low",IF(0&lt;AJ33,"high","ok"))</f>
        <v>ok</v>
      </c>
      <c r="AK35" s="69" t="str">
        <f>IF(AK34&lt;0,"low",IF(0&lt;AK33,"high","ok"))</f>
        <v>ok</v>
      </c>
    </row>
    <row r="36" spans="13:37" x14ac:dyDescent="0.25">
      <c r="T36" t="s">
        <v>56</v>
      </c>
      <c r="U36" s="49" t="e">
        <f ca="1">Hotellingdf2(B6:F30,H6:L30,1)</f>
        <v>#NAME?</v>
      </c>
    </row>
    <row r="37" spans="13:37" x14ac:dyDescent="0.25">
      <c r="T37" t="s">
        <v>65</v>
      </c>
      <c r="U37" s="52" t="e">
        <f ca="1">T2TEST(B6:F30,H6:L30,1)</f>
        <v>#NAME?</v>
      </c>
      <c r="AF37" t="s">
        <v>82</v>
      </c>
    </row>
    <row r="39" spans="13:37" x14ac:dyDescent="0.25">
      <c r="AG39" s="47" t="str">
        <f t="shared" ref="AG39:AK45" si="7">AG6</f>
        <v>Style</v>
      </c>
      <c r="AH39" s="47" t="str">
        <f t="shared" si="7"/>
        <v>Comfort</v>
      </c>
      <c r="AI39" s="47" t="str">
        <f t="shared" si="7"/>
        <v>Stability</v>
      </c>
      <c r="AJ39" s="47" t="str">
        <f t="shared" si="7"/>
        <v>Cushion</v>
      </c>
      <c r="AK39" s="47" t="str">
        <f t="shared" si="7"/>
        <v>Durability</v>
      </c>
    </row>
    <row r="40" spans="13:37" x14ac:dyDescent="0.25">
      <c r="AF40" t="s">
        <v>71</v>
      </c>
      <c r="AG40" s="63">
        <f t="shared" si="7"/>
        <v>0</v>
      </c>
      <c r="AH40" s="64">
        <f t="shared" si="7"/>
        <v>0</v>
      </c>
      <c r="AI40" s="64">
        <f t="shared" si="7"/>
        <v>0</v>
      </c>
      <c r="AJ40" s="64">
        <f t="shared" si="7"/>
        <v>0</v>
      </c>
      <c r="AK40" s="65">
        <f t="shared" si="7"/>
        <v>0</v>
      </c>
    </row>
    <row r="41" spans="13:37" x14ac:dyDescent="0.25">
      <c r="AF41" t="s">
        <v>48</v>
      </c>
      <c r="AG41" s="66">
        <f t="shared" si="7"/>
        <v>-1.32</v>
      </c>
      <c r="AH41" s="56">
        <f t="shared" si="7"/>
        <v>2</v>
      </c>
      <c r="AI41" s="56">
        <f t="shared" si="7"/>
        <v>-0.72</v>
      </c>
      <c r="AJ41" s="56">
        <f t="shared" si="7"/>
        <v>-0.32</v>
      </c>
      <c r="AK41" s="67">
        <f t="shared" si="7"/>
        <v>2.76</v>
      </c>
    </row>
    <row r="42" spans="13:37" x14ac:dyDescent="0.25">
      <c r="AF42" t="s">
        <v>61</v>
      </c>
      <c r="AG42" s="66">
        <f t="shared" si="7"/>
        <v>2.1158134763411134</v>
      </c>
      <c r="AH42" s="56">
        <f t="shared" si="7"/>
        <v>1.9790570145063195</v>
      </c>
      <c r="AI42" s="56">
        <f t="shared" si="7"/>
        <v>2.1315096371664222</v>
      </c>
      <c r="AJ42" s="56">
        <f t="shared" si="7"/>
        <v>2.3223551264467139</v>
      </c>
      <c r="AK42" s="67">
        <f t="shared" si="7"/>
        <v>4.390140468519582</v>
      </c>
    </row>
    <row r="43" spans="13:37" x14ac:dyDescent="0.25">
      <c r="AF43" t="s">
        <v>52</v>
      </c>
      <c r="AG43" s="66">
        <f t="shared" si="7"/>
        <v>25</v>
      </c>
      <c r="AH43" s="56">
        <f t="shared" si="7"/>
        <v>25</v>
      </c>
      <c r="AI43" s="56">
        <f t="shared" si="7"/>
        <v>25</v>
      </c>
      <c r="AJ43" s="56">
        <f t="shared" si="7"/>
        <v>25</v>
      </c>
      <c r="AK43" s="67">
        <f t="shared" si="7"/>
        <v>25</v>
      </c>
    </row>
    <row r="44" spans="13:37" x14ac:dyDescent="0.25">
      <c r="AF44" t="s">
        <v>70</v>
      </c>
      <c r="AG44" s="66">
        <f t="shared" si="7"/>
        <v>0.4231626952682227</v>
      </c>
      <c r="AH44" s="56">
        <f t="shared" si="7"/>
        <v>0.39581140290126393</v>
      </c>
      <c r="AI44" s="56">
        <f t="shared" si="7"/>
        <v>0.42630192743328443</v>
      </c>
      <c r="AJ44" s="56">
        <f t="shared" si="7"/>
        <v>0.46447102528934281</v>
      </c>
      <c r="AK44" s="67">
        <f t="shared" si="7"/>
        <v>0.87802809370391643</v>
      </c>
    </row>
    <row r="45" spans="13:37" x14ac:dyDescent="0.25">
      <c r="AF45" t="s">
        <v>62</v>
      </c>
      <c r="AG45" s="66">
        <f t="shared" si="7"/>
        <v>24</v>
      </c>
      <c r="AH45" s="56">
        <f t="shared" si="7"/>
        <v>24</v>
      </c>
      <c r="AI45" s="56">
        <f t="shared" si="7"/>
        <v>24</v>
      </c>
      <c r="AJ45" s="56">
        <f t="shared" si="7"/>
        <v>24</v>
      </c>
      <c r="AK45" s="67">
        <f t="shared" si="7"/>
        <v>24</v>
      </c>
    </row>
    <row r="46" spans="13:37" x14ac:dyDescent="0.25">
      <c r="AF46" s="46" t="s">
        <v>57</v>
      </c>
      <c r="AG46" s="66">
        <f>AG13/AG26</f>
        <v>0.01</v>
      </c>
      <c r="AH46" s="37">
        <f>AG46</f>
        <v>0.01</v>
      </c>
      <c r="AI46" s="37">
        <f>AH46</f>
        <v>0.01</v>
      </c>
      <c r="AJ46" s="37">
        <f>AI46</f>
        <v>0.01</v>
      </c>
      <c r="AK46" s="38">
        <f>AJ46</f>
        <v>0.01</v>
      </c>
    </row>
    <row r="47" spans="13:37" x14ac:dyDescent="0.25">
      <c r="AF47" t="s">
        <v>64</v>
      </c>
      <c r="AG47" s="36">
        <f>(AG41-AG40)/(AG42/SQRT(AG43))</f>
        <v>-3.119367597286228</v>
      </c>
      <c r="AH47" s="37">
        <f>(AH41-AH40)/(AH42/SQRT(AH43))</f>
        <v>5.0529115263991136</v>
      </c>
      <c r="AI47" s="37">
        <f>(AI41-AI40)/(AI42/SQRT(AI43))</f>
        <v>-1.6889438064121323</v>
      </c>
      <c r="AJ47" s="37">
        <f>(AJ41-AJ40)/(AJ42/SQRT(AJ43))</f>
        <v>-0.68895578534883983</v>
      </c>
      <c r="AK47" s="38">
        <f>(AK41-AK40)/(AK42/SQRT(AK43))</f>
        <v>3.1434073918490255</v>
      </c>
    </row>
    <row r="48" spans="13:37" x14ac:dyDescent="0.25">
      <c r="AF48" t="s">
        <v>63</v>
      </c>
      <c r="AG48" s="39">
        <f>TINV(AG46,AG45)</f>
        <v>2.7969395047744556</v>
      </c>
      <c r="AH48" s="40">
        <f>TINV(AH46,AH45)</f>
        <v>2.7969395047744556</v>
      </c>
      <c r="AI48" s="40">
        <f>TINV(AI46,AI45)</f>
        <v>2.7969395047744556</v>
      </c>
      <c r="AJ48" s="40">
        <f>TINV(AJ46,AJ45)</f>
        <v>2.7969395047744556</v>
      </c>
      <c r="AK48" s="41">
        <f>TINV(AK46,AK45)</f>
        <v>2.7969395047744556</v>
      </c>
    </row>
    <row r="49" spans="32:37" x14ac:dyDescent="0.25">
      <c r="AF49" t="s">
        <v>65</v>
      </c>
      <c r="AG49" s="33">
        <f>TDIST(ABS(AG47),AG45,2)</f>
        <v>4.6653934159287883E-3</v>
      </c>
      <c r="AH49" s="34">
        <f>TDIST(ABS(AH47),AH45,2)</f>
        <v>3.6354467564221652E-5</v>
      </c>
      <c r="AI49" s="34">
        <f>TDIST(ABS(AI47),AI45,2)</f>
        <v>0.10418264069765802</v>
      </c>
      <c r="AJ49" s="34">
        <f>TDIST(ABS(AJ47),AJ45,2)</f>
        <v>0.49745808082521559</v>
      </c>
      <c r="AK49" s="35">
        <f>TDIST(ABS(AK47),AK45,2)</f>
        <v>4.403161558730921E-3</v>
      </c>
    </row>
    <row r="50" spans="32:37" x14ac:dyDescent="0.25">
      <c r="AF50" t="s">
        <v>60</v>
      </c>
      <c r="AG50" s="57" t="str">
        <f>IF(AG49&lt;=AG46,"yes","no")</f>
        <v>yes</v>
      </c>
      <c r="AH50" s="58" t="str">
        <f>IF(AH49&lt;=AH46,"yes","no")</f>
        <v>yes</v>
      </c>
      <c r="AI50" s="58" t="str">
        <f>IF(AI49&lt;=AI46,"yes","no")</f>
        <v>no</v>
      </c>
      <c r="AJ50" s="58" t="str">
        <f>IF(AJ49&lt;=AJ46,"yes","no")</f>
        <v>no</v>
      </c>
      <c r="AK50" s="59" t="str">
        <f>IF(AK49&lt;=AK46,"yes","no")</f>
        <v>yes</v>
      </c>
    </row>
    <row r="51" spans="32:37" x14ac:dyDescent="0.25">
      <c r="AF51" t="s">
        <v>66</v>
      </c>
      <c r="AG51" s="33">
        <f>AG41-AG48*AG44</f>
        <v>-2.5035604593425269</v>
      </c>
      <c r="AH51" s="34">
        <f>AH41-AH48*AH44</f>
        <v>0.89293945078525638</v>
      </c>
      <c r="AI51" s="34">
        <f>AI41-AI48*AI44</f>
        <v>-1.9123407017996465</v>
      </c>
      <c r="AJ51" s="34">
        <f>AJ41-AJ48*AJ44</f>
        <v>-1.6190973594548581</v>
      </c>
      <c r="AK51" s="35">
        <f>AK41-AK48*AK44</f>
        <v>0.30420853841770823</v>
      </c>
    </row>
    <row r="52" spans="32:37" x14ac:dyDescent="0.25">
      <c r="AF52" t="s">
        <v>67</v>
      </c>
      <c r="AG52" s="39">
        <f>AG41+AG48*AG44</f>
        <v>-0.13643954065747343</v>
      </c>
      <c r="AH52" s="40">
        <f>AH41+AH48*AH44</f>
        <v>3.1070605492147436</v>
      </c>
      <c r="AI52" s="40">
        <f>AI41+AI48*AI44</f>
        <v>0.4723407017996466</v>
      </c>
      <c r="AJ52" s="40">
        <f>AJ41+AJ48*AJ44</f>
        <v>0.97909735945485799</v>
      </c>
      <c r="AK52" s="41">
        <f>AK41+AK48*AK44</f>
        <v>5.2157914615822918</v>
      </c>
    </row>
    <row r="53" spans="32:37" x14ac:dyDescent="0.25">
      <c r="AF53" s="60" t="s">
        <v>72</v>
      </c>
      <c r="AG53" s="61" t="str">
        <f>IF(AG52&lt;0,"low",IF(0&lt;AG51,"high","ok"))</f>
        <v>low</v>
      </c>
      <c r="AH53" s="68" t="str">
        <f>IF(AH52&lt;0,"low",IF(0&lt;AH51,"high","ok"))</f>
        <v>high</v>
      </c>
      <c r="AI53" s="68" t="str">
        <f>IF(AI52&lt;0,"low",IF(0&lt;AI51,"high","ok"))</f>
        <v>ok</v>
      </c>
      <c r="AJ53" s="68" t="str">
        <f>IF(AJ52&lt;0,"low",IF(0&lt;AJ51,"high","ok"))</f>
        <v>ok</v>
      </c>
      <c r="AK53" s="69" t="str">
        <f>IF(AK52&lt;0,"low",IF(0&lt;AK51,"high","ok"))</f>
        <v>high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48"/>
  <sheetViews>
    <sheetView zoomScaleNormal="100" workbookViewId="0"/>
  </sheetViews>
  <sheetFormatPr defaultRowHeight="15" x14ac:dyDescent="0.25"/>
  <cols>
    <col min="24" max="24" width="9.5703125" customWidth="1"/>
  </cols>
  <sheetData>
    <row r="1" spans="1:22" x14ac:dyDescent="0.25">
      <c r="A1" s="42" t="s">
        <v>89</v>
      </c>
      <c r="U1" t="s">
        <v>634</v>
      </c>
    </row>
    <row r="2" spans="1:22" x14ac:dyDescent="0.25">
      <c r="I2" t="s">
        <v>125</v>
      </c>
    </row>
    <row r="3" spans="1:22" x14ac:dyDescent="0.25">
      <c r="A3" t="s">
        <v>90</v>
      </c>
      <c r="E3" t="s">
        <v>94</v>
      </c>
      <c r="J3" s="47" t="s">
        <v>90</v>
      </c>
      <c r="K3" s="47" t="s">
        <v>94</v>
      </c>
      <c r="L3" s="47" t="s">
        <v>96</v>
      </c>
      <c r="U3" t="s">
        <v>635</v>
      </c>
    </row>
    <row r="4" spans="1:22" x14ac:dyDescent="0.25">
      <c r="I4" t="s">
        <v>91</v>
      </c>
      <c r="J4" s="33">
        <f t="array" ref="J4:J6">TRANSPOSE(A27:C27)</f>
        <v>38.69</v>
      </c>
      <c r="K4" s="35">
        <f t="array" ref="K4:K6">TRANSPOSE(E27:G27)</f>
        <v>39.444444444444443</v>
      </c>
      <c r="L4" s="48">
        <f>J4-K4</f>
        <v>-0.75444444444444514</v>
      </c>
      <c r="U4" t="s">
        <v>636</v>
      </c>
    </row>
    <row r="5" spans="1:22" x14ac:dyDescent="0.25">
      <c r="A5" s="47" t="s">
        <v>91</v>
      </c>
      <c r="B5" s="47" t="s">
        <v>92</v>
      </c>
      <c r="C5" s="47" t="s">
        <v>93</v>
      </c>
      <c r="D5" s="47"/>
      <c r="E5" s="47" t="s">
        <v>91</v>
      </c>
      <c r="F5" s="47" t="s">
        <v>92</v>
      </c>
      <c r="G5" s="47" t="s">
        <v>93</v>
      </c>
      <c r="I5" s="70" t="s">
        <v>92</v>
      </c>
      <c r="J5" s="36">
        <v>68.45</v>
      </c>
      <c r="K5" s="38">
        <v>62.277777777777779</v>
      </c>
      <c r="L5" s="49">
        <f>J5-K5</f>
        <v>6.1722222222222243</v>
      </c>
    </row>
    <row r="6" spans="1:22" x14ac:dyDescent="0.25">
      <c r="A6" s="75">
        <v>38.4</v>
      </c>
      <c r="B6" s="34">
        <v>73</v>
      </c>
      <c r="C6" s="35">
        <v>18</v>
      </c>
      <c r="E6" s="33">
        <v>40.9</v>
      </c>
      <c r="F6" s="34">
        <v>54</v>
      </c>
      <c r="G6" s="35">
        <v>14</v>
      </c>
      <c r="I6" t="s">
        <v>93</v>
      </c>
      <c r="J6" s="39">
        <v>18.3</v>
      </c>
      <c r="K6" s="41">
        <v>20.111111111111111</v>
      </c>
      <c r="L6" s="52">
        <f>J6-K6</f>
        <v>-1.81111111111111</v>
      </c>
      <c r="U6" t="e">
        <f t="array" aca="1" ref="U6:V10" ca="1">Hotelling(A6:C25,E6:G23, 2,TRUE)</f>
        <v>#NAME?</v>
      </c>
      <c r="V6" s="206" t="e">
        <f ca="1"/>
        <v>#NAME?</v>
      </c>
    </row>
    <row r="7" spans="1:22" x14ac:dyDescent="0.25">
      <c r="A7" s="76">
        <v>36.799999999999997</v>
      </c>
      <c r="B7" s="37">
        <v>85</v>
      </c>
      <c r="C7" s="38">
        <v>14</v>
      </c>
      <c r="E7" s="36">
        <v>39.5</v>
      </c>
      <c r="F7" s="37">
        <v>75</v>
      </c>
      <c r="G7" s="38">
        <v>18</v>
      </c>
      <c r="I7" t="s">
        <v>100</v>
      </c>
      <c r="J7">
        <f>COUNT(A6:A25)</f>
        <v>20</v>
      </c>
      <c r="K7">
        <f>COUNT(E6:E25)</f>
        <v>18</v>
      </c>
      <c r="U7" t="e">
        <f ca="1"/>
        <v>#NAME?</v>
      </c>
      <c r="V7" s="98" t="e">
        <f ca="1"/>
        <v>#NAME?</v>
      </c>
    </row>
    <row r="8" spans="1:22" x14ac:dyDescent="0.25">
      <c r="A8" s="76">
        <v>40</v>
      </c>
      <c r="B8" s="37">
        <v>58</v>
      </c>
      <c r="C8" s="38">
        <v>20</v>
      </c>
      <c r="E8" s="36">
        <v>39.4</v>
      </c>
      <c r="F8" s="37">
        <v>57</v>
      </c>
      <c r="G8" s="38">
        <v>24</v>
      </c>
      <c r="U8" t="e">
        <f ca="1"/>
        <v>#NAME?</v>
      </c>
      <c r="V8" s="98" t="e">
        <f ca="1"/>
        <v>#NAME?</v>
      </c>
    </row>
    <row r="9" spans="1:22" x14ac:dyDescent="0.25">
      <c r="A9" s="76">
        <v>39.799999999999997</v>
      </c>
      <c r="B9" s="60">
        <v>80</v>
      </c>
      <c r="C9" s="38">
        <v>20</v>
      </c>
      <c r="E9" s="36">
        <v>38.200000000000003</v>
      </c>
      <c r="F9" s="60">
        <v>71</v>
      </c>
      <c r="G9" s="38">
        <v>24</v>
      </c>
      <c r="I9" t="s">
        <v>97</v>
      </c>
      <c r="M9" t="s">
        <v>98</v>
      </c>
      <c r="Q9" t="s">
        <v>99</v>
      </c>
      <c r="U9" t="e">
        <f ca="1"/>
        <v>#NAME?</v>
      </c>
      <c r="V9" s="98" t="e">
        <f ca="1"/>
        <v>#NAME?</v>
      </c>
    </row>
    <row r="10" spans="1:22" x14ac:dyDescent="0.25">
      <c r="A10" s="76">
        <v>38.6</v>
      </c>
      <c r="B10" s="60">
        <v>68</v>
      </c>
      <c r="C10" s="38">
        <v>25</v>
      </c>
      <c r="E10" s="36">
        <v>39.700000000000003</v>
      </c>
      <c r="F10" s="60">
        <v>65</v>
      </c>
      <c r="G10" s="38">
        <v>22</v>
      </c>
      <c r="U10" t="e">
        <f ca="1"/>
        <v>#NAME?</v>
      </c>
      <c r="V10" s="99" t="e">
        <f ca="1"/>
        <v>#NAME?</v>
      </c>
    </row>
    <row r="11" spans="1:22" x14ac:dyDescent="0.25">
      <c r="A11" s="76">
        <v>39.1</v>
      </c>
      <c r="B11" s="60">
        <v>52</v>
      </c>
      <c r="C11" s="38">
        <v>27</v>
      </c>
      <c r="E11" s="36">
        <v>38.9</v>
      </c>
      <c r="F11" s="60">
        <v>49</v>
      </c>
      <c r="G11" s="38">
        <v>30</v>
      </c>
      <c r="I11" s="33" t="e">
        <f t="array" aca="1" ref="I11:K13" ca="1">COV(A6:C25)</f>
        <v>#NAME?</v>
      </c>
      <c r="J11" s="34" t="e">
        <f ca="1"/>
        <v>#NAME?</v>
      </c>
      <c r="K11" s="35" t="e">
        <f ca="1"/>
        <v>#NAME?</v>
      </c>
      <c r="M11" s="33" t="e">
        <f t="array" aca="1" ref="M11:O13" ca="1">COV(E6:G23)</f>
        <v>#NAME?</v>
      </c>
      <c r="N11" s="34" t="e">
        <f ca="1"/>
        <v>#NAME?</v>
      </c>
      <c r="O11" s="35" t="e">
        <f ca="1"/>
        <v>#NAME?</v>
      </c>
      <c r="Q11" s="33" t="e">
        <f t="array" ref="Q11:S13" ca="1">((J7-1)*I11:K13+(K7-1)*M11:O13)/(J7+K7-2)</f>
        <v>#NAME?</v>
      </c>
      <c r="R11" s="34" t="e">
        <f ca="1"/>
        <v>#NAME?</v>
      </c>
      <c r="S11" s="35" t="e">
        <f ca="1"/>
        <v>#NAME?</v>
      </c>
    </row>
    <row r="12" spans="1:22" x14ac:dyDescent="0.25">
      <c r="A12" s="76">
        <v>38.9</v>
      </c>
      <c r="B12" s="60">
        <v>79</v>
      </c>
      <c r="C12" s="38">
        <v>26</v>
      </c>
      <c r="E12" s="36">
        <v>38.6</v>
      </c>
      <c r="F12" s="60">
        <v>58</v>
      </c>
      <c r="G12" s="38">
        <v>25</v>
      </c>
      <c r="I12" s="36" t="e">
        <f ca="1"/>
        <v>#NAME?</v>
      </c>
      <c r="J12" s="37" t="e">
        <f ca="1"/>
        <v>#NAME?</v>
      </c>
      <c r="K12" s="38" t="e">
        <f ca="1"/>
        <v>#NAME?</v>
      </c>
      <c r="M12" s="36" t="e">
        <f ca="1"/>
        <v>#NAME?</v>
      </c>
      <c r="N12" s="37" t="e">
        <f ca="1"/>
        <v>#NAME?</v>
      </c>
      <c r="O12" s="38" t="e">
        <f ca="1"/>
        <v>#NAME?</v>
      </c>
      <c r="Q12" s="36" t="e">
        <f ca="1"/>
        <v>#NAME?</v>
      </c>
      <c r="R12" s="37" t="e">
        <f ca="1"/>
        <v>#NAME?</v>
      </c>
      <c r="S12" s="38" t="e">
        <f ca="1"/>
        <v>#NAME?</v>
      </c>
    </row>
    <row r="13" spans="1:22" x14ac:dyDescent="0.25">
      <c r="A13" s="76">
        <v>36.799999999999997</v>
      </c>
      <c r="B13" s="60">
        <v>100</v>
      </c>
      <c r="C13" s="38">
        <v>8</v>
      </c>
      <c r="E13" s="36">
        <v>39.9</v>
      </c>
      <c r="F13" s="60">
        <v>52</v>
      </c>
      <c r="G13" s="38">
        <v>17</v>
      </c>
      <c r="I13" s="39" t="e">
        <f ca="1"/>
        <v>#NAME?</v>
      </c>
      <c r="J13" s="40" t="e">
        <f ca="1"/>
        <v>#NAME?</v>
      </c>
      <c r="K13" s="41" t="e">
        <f ca="1"/>
        <v>#NAME?</v>
      </c>
      <c r="M13" s="39" t="e">
        <f ca="1"/>
        <v>#NAME?</v>
      </c>
      <c r="N13" s="40" t="e">
        <f ca="1"/>
        <v>#NAME?</v>
      </c>
      <c r="O13" s="41" t="e">
        <f ca="1"/>
        <v>#NAME?</v>
      </c>
      <c r="Q13" s="39" t="e">
        <f ca="1"/>
        <v>#NAME?</v>
      </c>
      <c r="R13" s="40" t="e">
        <f ca="1"/>
        <v>#NAME?</v>
      </c>
      <c r="S13" s="41" t="e">
        <f ca="1"/>
        <v>#NAME?</v>
      </c>
    </row>
    <row r="14" spans="1:22" x14ac:dyDescent="0.25">
      <c r="A14" s="76">
        <v>40.4</v>
      </c>
      <c r="B14" s="60">
        <v>64</v>
      </c>
      <c r="C14" s="38">
        <v>21</v>
      </c>
      <c r="E14" s="36">
        <v>41.3</v>
      </c>
      <c r="F14" s="60">
        <v>62</v>
      </c>
      <c r="G14" s="38">
        <v>18</v>
      </c>
    </row>
    <row r="15" spans="1:22" x14ac:dyDescent="0.25">
      <c r="A15" s="76">
        <v>39.4</v>
      </c>
      <c r="B15" s="60">
        <v>53</v>
      </c>
      <c r="C15" s="38">
        <v>22</v>
      </c>
      <c r="E15" s="36">
        <v>38.1</v>
      </c>
      <c r="F15" s="60">
        <v>57</v>
      </c>
      <c r="G15" s="38">
        <v>20</v>
      </c>
      <c r="I15" t="s">
        <v>52</v>
      </c>
      <c r="J15" s="48">
        <f>J7+K7-1</f>
        <v>37</v>
      </c>
      <c r="M15" t="s">
        <v>69</v>
      </c>
    </row>
    <row r="16" spans="1:22" x14ac:dyDescent="0.25">
      <c r="A16" s="76">
        <v>38</v>
      </c>
      <c r="B16" s="60">
        <v>70</v>
      </c>
      <c r="C16" s="38">
        <v>15</v>
      </c>
      <c r="E16" s="36">
        <v>39.6</v>
      </c>
      <c r="F16" s="60">
        <v>78</v>
      </c>
      <c r="G16" s="38">
        <v>19</v>
      </c>
      <c r="I16" t="s">
        <v>53</v>
      </c>
      <c r="J16" s="49">
        <f>COUNT(A6:C6)</f>
        <v>3</v>
      </c>
    </row>
    <row r="17" spans="1:16" ht="17.25" x14ac:dyDescent="0.25">
      <c r="A17" s="76">
        <v>38.6</v>
      </c>
      <c r="B17" s="60">
        <v>75</v>
      </c>
      <c r="C17" s="38">
        <v>14</v>
      </c>
      <c r="E17" s="36">
        <v>37.1</v>
      </c>
      <c r="F17" s="60">
        <v>92</v>
      </c>
      <c r="G17" s="38">
        <v>15</v>
      </c>
      <c r="I17" t="s">
        <v>51</v>
      </c>
      <c r="J17" s="49" t="e">
        <f t="array" aca="1" ref="J17" ca="1">MMULT(TRANSPOSE(L4:L6),MMULT(MINVERSE((1/J7+1/K7)*Q11:S13),L4:L6))</f>
        <v>#NAME?</v>
      </c>
      <c r="N17" s="47" t="str">
        <f>E5</f>
        <v>Fever</v>
      </c>
      <c r="O17" s="47" t="str">
        <f>F5</f>
        <v>Pressure</v>
      </c>
      <c r="P17" s="47" t="str">
        <f>G5</f>
        <v>Aches</v>
      </c>
    </row>
    <row r="18" spans="1:16" x14ac:dyDescent="0.25">
      <c r="A18" s="76">
        <v>40.1</v>
      </c>
      <c r="B18" s="60">
        <v>48</v>
      </c>
      <c r="C18" s="38">
        <v>28</v>
      </c>
      <c r="E18" s="36">
        <v>39.5</v>
      </c>
      <c r="F18" s="60">
        <v>63</v>
      </c>
      <c r="G18" s="38">
        <v>13</v>
      </c>
      <c r="I18" t="s">
        <v>54</v>
      </c>
      <c r="J18" s="49" t="e">
        <f ca="1">J17*(J15-J16)/(J16*(J15-1))</f>
        <v>#NAME?</v>
      </c>
      <c r="M18" t="s">
        <v>102</v>
      </c>
      <c r="N18" s="33">
        <f t="array" ref="N18:P18">TRANSPOSE(L4:L6)</f>
        <v>-0.75444444444444514</v>
      </c>
      <c r="O18" s="34">
        <v>6.1722222222222243</v>
      </c>
      <c r="P18" s="35">
        <v>-1.81111111111111</v>
      </c>
    </row>
    <row r="19" spans="1:16" x14ac:dyDescent="0.25">
      <c r="A19" s="76">
        <v>38.1</v>
      </c>
      <c r="B19" s="60">
        <v>57</v>
      </c>
      <c r="C19" s="38">
        <v>22</v>
      </c>
      <c r="E19" s="36">
        <v>40.299999999999997</v>
      </c>
      <c r="F19" s="60">
        <v>52</v>
      </c>
      <c r="G19" s="38">
        <v>25</v>
      </c>
      <c r="I19" t="s">
        <v>55</v>
      </c>
      <c r="J19" s="49">
        <f>J16</f>
        <v>3</v>
      </c>
      <c r="M19" t="s">
        <v>103</v>
      </c>
      <c r="N19" s="36">
        <f>J7</f>
        <v>20</v>
      </c>
      <c r="O19" s="37">
        <f t="shared" ref="O19:O25" si="0">N19</f>
        <v>20</v>
      </c>
      <c r="P19" s="38">
        <f t="shared" ref="P19:P25" si="1">O19</f>
        <v>20</v>
      </c>
    </row>
    <row r="20" spans="1:16" x14ac:dyDescent="0.25">
      <c r="A20" s="76">
        <v>37.200000000000003</v>
      </c>
      <c r="B20" s="60">
        <v>78</v>
      </c>
      <c r="C20" s="38">
        <v>16</v>
      </c>
      <c r="E20" s="36">
        <v>41.5</v>
      </c>
      <c r="F20" s="60">
        <v>46</v>
      </c>
      <c r="G20" s="38">
        <v>27</v>
      </c>
      <c r="I20" t="s">
        <v>56</v>
      </c>
      <c r="J20" s="49">
        <f>J15-J16</f>
        <v>34</v>
      </c>
      <c r="M20" t="s">
        <v>104</v>
      </c>
      <c r="N20" s="36">
        <f>K7</f>
        <v>18</v>
      </c>
      <c r="O20" s="37">
        <f t="shared" si="0"/>
        <v>18</v>
      </c>
      <c r="P20" s="38">
        <f t="shared" si="1"/>
        <v>18</v>
      </c>
    </row>
    <row r="21" spans="1:16" x14ac:dyDescent="0.25">
      <c r="A21" s="76">
        <v>39.5</v>
      </c>
      <c r="B21" s="60">
        <v>65</v>
      </c>
      <c r="C21" s="38">
        <v>18</v>
      </c>
      <c r="E21" s="36">
        <v>39.299999999999997</v>
      </c>
      <c r="F21" s="60">
        <v>56</v>
      </c>
      <c r="G21" s="38">
        <v>14</v>
      </c>
      <c r="I21" s="46" t="s">
        <v>57</v>
      </c>
      <c r="J21" s="50">
        <v>0.05</v>
      </c>
      <c r="M21" s="60" t="s">
        <v>53</v>
      </c>
      <c r="N21" s="36">
        <f>J16</f>
        <v>3</v>
      </c>
      <c r="O21" s="37">
        <f t="shared" si="0"/>
        <v>3</v>
      </c>
      <c r="P21" s="38">
        <f t="shared" si="1"/>
        <v>3</v>
      </c>
    </row>
    <row r="22" spans="1:16" x14ac:dyDescent="0.25">
      <c r="A22" s="76">
        <v>37.299999999999997</v>
      </c>
      <c r="B22" s="60">
        <v>77</v>
      </c>
      <c r="C22" s="38">
        <v>13</v>
      </c>
      <c r="E22" s="36">
        <v>37.6</v>
      </c>
      <c r="F22" s="60">
        <v>86</v>
      </c>
      <c r="G22" s="38">
        <v>16</v>
      </c>
      <c r="I22" t="s">
        <v>58</v>
      </c>
      <c r="J22" s="49">
        <f>FINV(J21,J19,J20)</f>
        <v>2.8826042042612277</v>
      </c>
      <c r="M22" t="s">
        <v>55</v>
      </c>
      <c r="N22" s="36">
        <f>N21</f>
        <v>3</v>
      </c>
      <c r="O22" s="37">
        <f t="shared" si="0"/>
        <v>3</v>
      </c>
      <c r="P22" s="38">
        <f t="shared" si="1"/>
        <v>3</v>
      </c>
    </row>
    <row r="23" spans="1:16" x14ac:dyDescent="0.25">
      <c r="A23" s="76">
        <v>39.1</v>
      </c>
      <c r="B23" s="60">
        <v>67</v>
      </c>
      <c r="C23" s="38">
        <v>16</v>
      </c>
      <c r="E23" s="36">
        <v>40.6</v>
      </c>
      <c r="F23" s="60">
        <v>48</v>
      </c>
      <c r="G23" s="38">
        <v>21</v>
      </c>
      <c r="I23" t="s">
        <v>59</v>
      </c>
      <c r="J23" s="49" t="e">
        <f ca="1">FDIST(J18,J19,J20)</f>
        <v>#NAME?</v>
      </c>
      <c r="M23" s="60" t="s">
        <v>56</v>
      </c>
      <c r="N23" s="36">
        <f>J20</f>
        <v>34</v>
      </c>
      <c r="O23" s="37">
        <f t="shared" si="0"/>
        <v>34</v>
      </c>
      <c r="P23" s="38">
        <f t="shared" si="1"/>
        <v>34</v>
      </c>
    </row>
    <row r="24" spans="1:16" x14ac:dyDescent="0.25">
      <c r="A24" s="76">
        <v>39.9</v>
      </c>
      <c r="B24" s="60">
        <v>52</v>
      </c>
      <c r="C24" s="38">
        <v>10</v>
      </c>
      <c r="E24" s="36"/>
      <c r="F24" s="60"/>
      <c r="G24" s="38"/>
      <c r="I24" t="s">
        <v>60</v>
      </c>
      <c r="J24" s="51" t="e">
        <f ca="1">IF(J23&lt;= J21,"yes","no")</f>
        <v>#NAME?</v>
      </c>
      <c r="M24" s="46" t="s">
        <v>57</v>
      </c>
      <c r="N24" s="36">
        <v>0.05</v>
      </c>
      <c r="O24" s="37">
        <f t="shared" si="0"/>
        <v>0.05</v>
      </c>
      <c r="P24" s="38">
        <f t="shared" si="1"/>
        <v>0.05</v>
      </c>
    </row>
    <row r="25" spans="1:16" x14ac:dyDescent="0.25">
      <c r="A25" s="77">
        <v>37.799999999999997</v>
      </c>
      <c r="B25" s="40">
        <v>68</v>
      </c>
      <c r="C25" s="41">
        <v>13</v>
      </c>
      <c r="E25" s="39"/>
      <c r="F25" s="40"/>
      <c r="G25" s="41"/>
      <c r="M25" t="s">
        <v>58</v>
      </c>
      <c r="N25" s="36">
        <f>J22</f>
        <v>2.8826042042612277</v>
      </c>
      <c r="O25" s="37">
        <f t="shared" si="0"/>
        <v>2.8826042042612277</v>
      </c>
      <c r="P25" s="38">
        <f t="shared" si="1"/>
        <v>2.8826042042612277</v>
      </c>
    </row>
    <row r="26" spans="1:16" x14ac:dyDescent="0.25">
      <c r="I26" t="s">
        <v>917</v>
      </c>
      <c r="M26" s="60" t="s">
        <v>63</v>
      </c>
      <c r="N26" s="36">
        <f>SQRT(N25*N21*(N19+N20-2)/N23)</f>
        <v>3.0259721532689614</v>
      </c>
      <c r="O26" s="37">
        <f>SQRT(O25*O21*(O19+O20-2)/O23)</f>
        <v>3.0259721532689614</v>
      </c>
      <c r="P26" s="38">
        <f>SQRT(P25*P21*(P19+P20-2)/P23)</f>
        <v>3.0259721532689614</v>
      </c>
    </row>
    <row r="27" spans="1:16" x14ac:dyDescent="0.25">
      <c r="A27" s="33">
        <f>AVERAGE(A6:A25)</f>
        <v>38.69</v>
      </c>
      <c r="B27" s="34">
        <f>AVERAGE(B6:B25)</f>
        <v>68.45</v>
      </c>
      <c r="C27" s="35">
        <f>AVERAGE(C6:C25)</f>
        <v>18.3</v>
      </c>
      <c r="D27" s="32" t="s">
        <v>48</v>
      </c>
      <c r="E27" s="33">
        <f>AVERAGE(E6:E25)</f>
        <v>39.444444444444443</v>
      </c>
      <c r="F27" s="34">
        <f>AVERAGE(F6:F25)</f>
        <v>62.277777777777779</v>
      </c>
      <c r="G27" s="35">
        <f>AVERAGE(G6:G25)</f>
        <v>20.111111111111111</v>
      </c>
      <c r="M27" s="60" t="s">
        <v>105</v>
      </c>
      <c r="N27" s="36">
        <f>A28</f>
        <v>1.2567368421052638</v>
      </c>
      <c r="O27" s="37">
        <f>B28</f>
        <v>169.31315789473669</v>
      </c>
      <c r="P27" s="38">
        <f>C28</f>
        <v>31.79999999999999</v>
      </c>
    </row>
    <row r="28" spans="1:16" ht="17.25" x14ac:dyDescent="0.25">
      <c r="A28" s="39">
        <f>VAR(A6:A25)</f>
        <v>1.2567368421052638</v>
      </c>
      <c r="B28" s="40">
        <f>VAR(B6:B25)</f>
        <v>169.31315789473669</v>
      </c>
      <c r="C28" s="41">
        <f>VAR(C6:C25)</f>
        <v>31.79999999999999</v>
      </c>
      <c r="D28" s="32" t="s">
        <v>107</v>
      </c>
      <c r="E28" s="39">
        <f>VAR(E6:E25)</f>
        <v>1.4967320261437886</v>
      </c>
      <c r="F28" s="40">
        <f>VAR(F6:F25)</f>
        <v>175.15359477124173</v>
      </c>
      <c r="G28" s="41">
        <f>VAR(G6:G25)</f>
        <v>24.457516339869258</v>
      </c>
      <c r="I28" t="s">
        <v>51</v>
      </c>
      <c r="J28" s="48" t="e">
        <f ca="1">HotellingT2(A6:C25,E6:G23,2)</f>
        <v>#NAME?</v>
      </c>
      <c r="M28" s="60" t="s">
        <v>106</v>
      </c>
      <c r="N28" s="36">
        <f>E28</f>
        <v>1.4967320261437886</v>
      </c>
      <c r="O28" s="37">
        <f>F28</f>
        <v>175.15359477124173</v>
      </c>
      <c r="P28" s="38">
        <f>G28</f>
        <v>24.457516339869258</v>
      </c>
    </row>
    <row r="29" spans="1:16" x14ac:dyDescent="0.25">
      <c r="I29" t="s">
        <v>54</v>
      </c>
      <c r="J29" s="49" t="e">
        <f ca="1">HotellingF(A6:C25,E6:G23,2)</f>
        <v>#NAME?</v>
      </c>
      <c r="M29" s="60" t="s">
        <v>61</v>
      </c>
      <c r="N29" s="36">
        <f>SQRT(((N19-1)*N27+(N20-1)*N28)/(N19+N20-2))</f>
        <v>1.1704989966824266</v>
      </c>
      <c r="O29" s="37">
        <f>SQRT(((O19-1)*O27+(O20-1)*O28)/(O19+O20-2))</f>
        <v>13.117589030584412</v>
      </c>
      <c r="P29" s="38">
        <f>SQRT(((P19-1)*P27+(P20-1)*P28)/(P19+P20-2))</f>
        <v>5.3228484901772939</v>
      </c>
    </row>
    <row r="30" spans="1:16" x14ac:dyDescent="0.25">
      <c r="I30" t="s">
        <v>55</v>
      </c>
      <c r="J30" s="49" t="e">
        <f ca="1">Hotellingdf1(A6:C25,E6:G23,2)</f>
        <v>#NAME?</v>
      </c>
      <c r="M30" t="s">
        <v>70</v>
      </c>
      <c r="N30" s="39">
        <f>N29*SQRT(1/N19+1/N20)</f>
        <v>0.38028710004896138</v>
      </c>
      <c r="O30" s="40">
        <f>O29*SQRT(1/O19+1/O20)</f>
        <v>4.2618147526942751</v>
      </c>
      <c r="P30" s="41">
        <f>P29*SQRT(1/P19+1/P20)</f>
        <v>1.7293569854111659</v>
      </c>
    </row>
    <row r="31" spans="1:16" x14ac:dyDescent="0.25">
      <c r="I31" t="s">
        <v>56</v>
      </c>
      <c r="J31" s="49" t="e">
        <f ca="1">Hotellingdf2(A6:C25,E6:G23,2)</f>
        <v>#NAME?</v>
      </c>
      <c r="M31" t="s">
        <v>66</v>
      </c>
      <c r="N31" s="33">
        <f>N18-N26*N30</f>
        <v>-1.9051826194400097</v>
      </c>
      <c r="O31" s="34">
        <f>O18-O26*O30</f>
        <v>-6.7239105418214979</v>
      </c>
      <c r="P31" s="35">
        <f>P18-P26*P30</f>
        <v>-7.0440971920264559</v>
      </c>
    </row>
    <row r="32" spans="1:16" x14ac:dyDescent="0.25">
      <c r="I32" t="s">
        <v>65</v>
      </c>
      <c r="J32" s="52" t="e">
        <f ca="1">T2TEST(A6:C25,E6:G23,2)</f>
        <v>#NAME?</v>
      </c>
      <c r="M32" t="s">
        <v>67</v>
      </c>
      <c r="N32" s="39">
        <f>N18+N26*N30</f>
        <v>0.39629373055111938</v>
      </c>
      <c r="O32" s="40">
        <f>O18+O26*O30</f>
        <v>19.068354986265945</v>
      </c>
      <c r="P32" s="41">
        <f>P18+P26*P30</f>
        <v>3.4218749698042359</v>
      </c>
    </row>
    <row r="33" spans="13:16" x14ac:dyDescent="0.25">
      <c r="M33" s="60" t="s">
        <v>72</v>
      </c>
      <c r="N33" s="61" t="str">
        <f>IF(N32&lt;0,"low",IF(0&lt;N31,"high","ok"))</f>
        <v>ok</v>
      </c>
      <c r="O33" s="68" t="str">
        <f>IF(O32&lt;0,"low",IF(0&lt;O31,"high","ok"))</f>
        <v>ok</v>
      </c>
      <c r="P33" s="69" t="str">
        <f>IF(P32&lt;0,"low",IF(0&lt;P31,"high","ok"))</f>
        <v>ok</v>
      </c>
    </row>
    <row r="35" spans="13:16" x14ac:dyDescent="0.25">
      <c r="M35" t="s">
        <v>82</v>
      </c>
    </row>
    <row r="37" spans="13:16" x14ac:dyDescent="0.25">
      <c r="N37" s="47" t="str">
        <f>E5</f>
        <v>Fever</v>
      </c>
      <c r="O37" s="47" t="str">
        <f>F5</f>
        <v>Pressure</v>
      </c>
      <c r="P37" s="47" t="str">
        <f>G5</f>
        <v>Aches</v>
      </c>
    </row>
    <row r="38" spans="13:16" x14ac:dyDescent="0.25">
      <c r="M38" t="s">
        <v>48</v>
      </c>
      <c r="N38" s="63">
        <f t="shared" ref="N38:P39" si="2">N18</f>
        <v>-0.75444444444444514</v>
      </c>
      <c r="O38" s="64">
        <f t="shared" si="2"/>
        <v>6.1722222222222243</v>
      </c>
      <c r="P38" s="65">
        <f t="shared" si="2"/>
        <v>-1.81111111111111</v>
      </c>
    </row>
    <row r="39" spans="13:16" x14ac:dyDescent="0.25">
      <c r="M39" t="s">
        <v>103</v>
      </c>
      <c r="N39" s="66">
        <f t="shared" si="2"/>
        <v>20</v>
      </c>
      <c r="O39" s="56">
        <f t="shared" si="2"/>
        <v>20</v>
      </c>
      <c r="P39" s="67">
        <f t="shared" si="2"/>
        <v>20</v>
      </c>
    </row>
    <row r="40" spans="13:16" x14ac:dyDescent="0.25">
      <c r="M40" t="s">
        <v>104</v>
      </c>
      <c r="N40" s="66">
        <f t="shared" ref="N40:P41" si="3">N20</f>
        <v>18</v>
      </c>
      <c r="O40" s="56">
        <f t="shared" si="3"/>
        <v>18</v>
      </c>
      <c r="P40" s="67">
        <f t="shared" si="3"/>
        <v>18</v>
      </c>
    </row>
    <row r="41" spans="13:16" x14ac:dyDescent="0.25">
      <c r="M41" t="s">
        <v>53</v>
      </c>
      <c r="N41" s="66">
        <f t="shared" si="3"/>
        <v>3</v>
      </c>
      <c r="O41" s="56">
        <f t="shared" si="3"/>
        <v>3</v>
      </c>
      <c r="P41" s="67">
        <f t="shared" si="3"/>
        <v>3</v>
      </c>
    </row>
    <row r="42" spans="13:16" x14ac:dyDescent="0.25">
      <c r="M42" t="s">
        <v>62</v>
      </c>
      <c r="N42" s="66">
        <f>N39+N40-2</f>
        <v>36</v>
      </c>
      <c r="O42" s="56">
        <f>O39+O40-2</f>
        <v>36</v>
      </c>
      <c r="P42" s="67">
        <f>P39+P40-2</f>
        <v>36</v>
      </c>
    </row>
    <row r="43" spans="13:16" x14ac:dyDescent="0.25">
      <c r="M43" s="46" t="s">
        <v>57</v>
      </c>
      <c r="N43" s="66">
        <v>0.05</v>
      </c>
      <c r="O43" s="37">
        <f>N43</f>
        <v>0.05</v>
      </c>
      <c r="P43" s="38">
        <f>O43</f>
        <v>0.05</v>
      </c>
    </row>
    <row r="44" spans="13:16" x14ac:dyDescent="0.25">
      <c r="M44" t="s">
        <v>63</v>
      </c>
      <c r="N44" s="36">
        <f>TINV(N43/N41,N42)</f>
        <v>2.511040355246327</v>
      </c>
      <c r="O44" s="37">
        <f>TINV(O43/O41,O42)</f>
        <v>2.511040355246327</v>
      </c>
      <c r="P44" s="38">
        <f>TINV(P43/P41,P42)</f>
        <v>2.511040355246327</v>
      </c>
    </row>
    <row r="45" spans="13:16" x14ac:dyDescent="0.25">
      <c r="M45" t="s">
        <v>70</v>
      </c>
      <c r="N45" s="39">
        <f>N30</f>
        <v>0.38028710004896138</v>
      </c>
      <c r="O45" s="40">
        <f>O30</f>
        <v>4.2618147526942751</v>
      </c>
      <c r="P45" s="41">
        <f>P30</f>
        <v>1.7293569854111659</v>
      </c>
    </row>
    <row r="46" spans="13:16" x14ac:dyDescent="0.25">
      <c r="M46" t="s">
        <v>66</v>
      </c>
      <c r="N46" s="33">
        <f>N38-N45*N41</f>
        <v>-1.8953057445913293</v>
      </c>
      <c r="O46" s="34">
        <f>O38-O45*O41</f>
        <v>-6.613222035860602</v>
      </c>
      <c r="P46" s="35">
        <f>P38-P45*P41</f>
        <v>-6.9991820673446075</v>
      </c>
    </row>
    <row r="47" spans="13:16" x14ac:dyDescent="0.25">
      <c r="M47" t="s">
        <v>67</v>
      </c>
      <c r="N47" s="39">
        <f>N38+N45*N41</f>
        <v>0.386416855702439</v>
      </c>
      <c r="O47" s="40">
        <f>O38+O45*O41</f>
        <v>18.957666480305051</v>
      </c>
      <c r="P47" s="41">
        <f>P38+P45*P41</f>
        <v>3.3769598451223874</v>
      </c>
    </row>
    <row r="48" spans="13:16" x14ac:dyDescent="0.25">
      <c r="M48" s="60" t="s">
        <v>72</v>
      </c>
      <c r="N48" s="61" t="str">
        <f>IF(N47&lt;0,"low",IF(0&lt;N46,"high","ok"))</f>
        <v>ok</v>
      </c>
      <c r="O48" s="68" t="str">
        <f>IF(O47&lt;0,"low",IF(0&lt;O46,"high","ok"))</f>
        <v>ok</v>
      </c>
      <c r="P48" s="69" t="str">
        <f>IF(P47&lt;0,"low",IF(0&lt;P46,"high","ok"))</f>
        <v>ok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48"/>
  <sheetViews>
    <sheetView workbookViewId="0"/>
  </sheetViews>
  <sheetFormatPr defaultRowHeight="15" x14ac:dyDescent="0.25"/>
  <cols>
    <col min="13" max="13" width="9.140625" customWidth="1"/>
  </cols>
  <sheetData>
    <row r="1" spans="1:19" x14ac:dyDescent="0.25">
      <c r="A1" s="42" t="s">
        <v>89</v>
      </c>
    </row>
    <row r="3" spans="1:19" x14ac:dyDescent="0.25">
      <c r="A3" t="s">
        <v>90</v>
      </c>
      <c r="E3" t="s">
        <v>94</v>
      </c>
      <c r="J3" s="47" t="s">
        <v>90</v>
      </c>
      <c r="K3" s="47" t="s">
        <v>94</v>
      </c>
      <c r="L3" s="47" t="s">
        <v>96</v>
      </c>
    </row>
    <row r="4" spans="1:19" x14ac:dyDescent="0.25">
      <c r="I4" t="s">
        <v>91</v>
      </c>
      <c r="J4" s="33">
        <f t="array" ref="J4:J6">TRANSPOSE(A27:C27)</f>
        <v>37.289999999999992</v>
      </c>
      <c r="K4" s="35">
        <f t="array" ref="K4:K6">TRANSPOSE(E27:G27)</f>
        <v>39.444444444444443</v>
      </c>
      <c r="L4" s="48">
        <f>J4-K4</f>
        <v>-2.1544444444444508</v>
      </c>
    </row>
    <row r="5" spans="1:19" x14ac:dyDescent="0.25">
      <c r="A5" s="47" t="s">
        <v>91</v>
      </c>
      <c r="B5" s="47" t="s">
        <v>92</v>
      </c>
      <c r="C5" s="47" t="s">
        <v>93</v>
      </c>
      <c r="D5" s="47"/>
      <c r="E5" s="47" t="s">
        <v>91</v>
      </c>
      <c r="F5" s="47" t="s">
        <v>92</v>
      </c>
      <c r="G5" s="47" t="s">
        <v>93</v>
      </c>
      <c r="I5" s="70" t="s">
        <v>92</v>
      </c>
      <c r="J5" s="36">
        <v>69.099999999999994</v>
      </c>
      <c r="K5" s="38">
        <v>62.277777777777779</v>
      </c>
      <c r="L5" s="49">
        <f>J5-K5</f>
        <v>6.8222222222222157</v>
      </c>
    </row>
    <row r="6" spans="1:19" x14ac:dyDescent="0.25">
      <c r="A6" s="33">
        <v>36.5</v>
      </c>
      <c r="B6" s="34">
        <v>72</v>
      </c>
      <c r="C6" s="35">
        <v>18</v>
      </c>
      <c r="E6" s="33">
        <v>40.9</v>
      </c>
      <c r="F6" s="34">
        <v>54</v>
      </c>
      <c r="G6" s="35">
        <v>14</v>
      </c>
      <c r="I6" t="s">
        <v>93</v>
      </c>
      <c r="J6" s="39">
        <v>17.600000000000001</v>
      </c>
      <c r="K6" s="41">
        <v>20.111111111111111</v>
      </c>
      <c r="L6" s="52">
        <f>J6-K6</f>
        <v>-2.5111111111111093</v>
      </c>
    </row>
    <row r="7" spans="1:19" x14ac:dyDescent="0.25">
      <c r="A7" s="36">
        <v>36.6</v>
      </c>
      <c r="B7" s="37">
        <v>84</v>
      </c>
      <c r="C7" s="38">
        <v>16</v>
      </c>
      <c r="E7" s="36">
        <v>39.5</v>
      </c>
      <c r="F7" s="37">
        <v>75</v>
      </c>
      <c r="G7" s="38">
        <v>18</v>
      </c>
      <c r="I7" t="s">
        <v>100</v>
      </c>
      <c r="J7">
        <f>COUNT(A6:A25)</f>
        <v>20</v>
      </c>
      <c r="K7">
        <f>COUNT(E6:E25)</f>
        <v>18</v>
      </c>
    </row>
    <row r="8" spans="1:19" x14ac:dyDescent="0.25">
      <c r="A8" s="36">
        <v>38.200000000000003</v>
      </c>
      <c r="B8" s="37">
        <v>60</v>
      </c>
      <c r="C8" s="38">
        <v>29</v>
      </c>
      <c r="E8" s="36">
        <v>39.4</v>
      </c>
      <c r="F8" s="37">
        <v>57</v>
      </c>
      <c r="G8" s="38">
        <v>24</v>
      </c>
    </row>
    <row r="9" spans="1:19" x14ac:dyDescent="0.25">
      <c r="A9" s="36">
        <v>37.6</v>
      </c>
      <c r="B9" s="37">
        <v>82</v>
      </c>
      <c r="C9" s="38">
        <v>13</v>
      </c>
      <c r="E9" s="36">
        <v>38.200000000000003</v>
      </c>
      <c r="F9" s="60">
        <v>71</v>
      </c>
      <c r="G9" s="38">
        <v>24</v>
      </c>
      <c r="I9" t="s">
        <v>97</v>
      </c>
      <c r="M9" t="s">
        <v>98</v>
      </c>
      <c r="Q9" t="s">
        <v>99</v>
      </c>
    </row>
    <row r="10" spans="1:19" x14ac:dyDescent="0.25">
      <c r="A10" s="36">
        <v>37</v>
      </c>
      <c r="B10" s="37">
        <v>68</v>
      </c>
      <c r="C10" s="38">
        <v>25</v>
      </c>
      <c r="E10" s="36">
        <v>39.700000000000003</v>
      </c>
      <c r="F10" s="60">
        <v>65</v>
      </c>
      <c r="G10" s="38">
        <v>22</v>
      </c>
    </row>
    <row r="11" spans="1:19" x14ac:dyDescent="0.25">
      <c r="A11" s="36">
        <v>37.9</v>
      </c>
      <c r="B11" s="37">
        <v>54</v>
      </c>
      <c r="C11" s="38">
        <v>27</v>
      </c>
      <c r="E11" s="36">
        <v>38.9</v>
      </c>
      <c r="F11" s="60">
        <v>49</v>
      </c>
      <c r="G11" s="38">
        <v>30</v>
      </c>
      <c r="I11" s="33" t="e">
        <f t="array" aca="1" ref="I11:K13" ca="1">COV(A6:C25)</f>
        <v>#NAME?</v>
      </c>
      <c r="J11" s="34" t="e">
        <f ca="1"/>
        <v>#NAME?</v>
      </c>
      <c r="K11" s="35" t="e">
        <f ca="1"/>
        <v>#NAME?</v>
      </c>
      <c r="M11" s="33" t="e">
        <f t="array" aca="1" ref="M11:O13" ca="1">COV(E6:G23)</f>
        <v>#NAME?</v>
      </c>
      <c r="N11" s="34" t="e">
        <f ca="1"/>
        <v>#NAME?</v>
      </c>
      <c r="O11" s="35" t="e">
        <f ca="1"/>
        <v>#NAME?</v>
      </c>
      <c r="Q11" s="33" t="e">
        <f t="array" ref="Q11:S13" ca="1">((J7-1)*I11:K13+(K7-1)*M11:O13)/(J7+K7-2)</f>
        <v>#NAME?</v>
      </c>
      <c r="R11" s="34" t="e">
        <f ca="1"/>
        <v>#NAME?</v>
      </c>
      <c r="S11" s="35" t="e">
        <f ca="1"/>
        <v>#NAME?</v>
      </c>
    </row>
    <row r="12" spans="1:19" x14ac:dyDescent="0.25">
      <c r="A12" s="36">
        <v>37.4</v>
      </c>
      <c r="B12" s="37">
        <v>80</v>
      </c>
      <c r="C12" s="38">
        <v>25</v>
      </c>
      <c r="E12" s="36">
        <v>38.6</v>
      </c>
      <c r="F12" s="60">
        <v>58</v>
      </c>
      <c r="G12" s="38">
        <v>25</v>
      </c>
      <c r="I12" s="36" t="e">
        <f ca="1"/>
        <v>#NAME?</v>
      </c>
      <c r="J12" s="37" t="e">
        <f ca="1"/>
        <v>#NAME?</v>
      </c>
      <c r="K12" s="38" t="e">
        <f ca="1"/>
        <v>#NAME?</v>
      </c>
      <c r="M12" s="36" t="e">
        <f ca="1"/>
        <v>#NAME?</v>
      </c>
      <c r="N12" s="37" t="e">
        <f ca="1"/>
        <v>#NAME?</v>
      </c>
      <c r="O12" s="38" t="e">
        <f ca="1"/>
        <v>#NAME?</v>
      </c>
      <c r="Q12" s="36" t="e">
        <f ca="1"/>
        <v>#NAME?</v>
      </c>
      <c r="R12" s="37" t="e">
        <f ca="1"/>
        <v>#NAME?</v>
      </c>
      <c r="S12" s="38" t="e">
        <f ca="1"/>
        <v>#NAME?</v>
      </c>
    </row>
    <row r="13" spans="1:19" x14ac:dyDescent="0.25">
      <c r="A13" s="36">
        <v>35.200000000000003</v>
      </c>
      <c r="B13" s="37">
        <v>99</v>
      </c>
      <c r="C13" s="38">
        <v>8</v>
      </c>
      <c r="E13" s="36">
        <v>39.9</v>
      </c>
      <c r="F13" s="60">
        <v>52</v>
      </c>
      <c r="G13" s="38">
        <v>17</v>
      </c>
      <c r="I13" s="39" t="e">
        <f ca="1"/>
        <v>#NAME?</v>
      </c>
      <c r="J13" s="40" t="e">
        <f ca="1"/>
        <v>#NAME?</v>
      </c>
      <c r="K13" s="41" t="e">
        <f ca="1"/>
        <v>#NAME?</v>
      </c>
      <c r="M13" s="39" t="e">
        <f ca="1"/>
        <v>#NAME?</v>
      </c>
      <c r="N13" s="40" t="e">
        <f ca="1"/>
        <v>#NAME?</v>
      </c>
      <c r="O13" s="41" t="e">
        <f ca="1"/>
        <v>#NAME?</v>
      </c>
      <c r="Q13" s="39" t="e">
        <f ca="1"/>
        <v>#NAME?</v>
      </c>
      <c r="R13" s="40" t="e">
        <f ca="1"/>
        <v>#NAME?</v>
      </c>
      <c r="S13" s="41" t="e">
        <f ca="1"/>
        <v>#NAME?</v>
      </c>
    </row>
    <row r="14" spans="1:19" x14ac:dyDescent="0.25">
      <c r="A14" s="36">
        <v>38.200000000000003</v>
      </c>
      <c r="B14" s="37">
        <v>65</v>
      </c>
      <c r="C14" s="38">
        <v>21</v>
      </c>
      <c r="E14" s="36">
        <v>41.3</v>
      </c>
      <c r="F14" s="60">
        <v>62</v>
      </c>
      <c r="G14" s="38">
        <v>18</v>
      </c>
    </row>
    <row r="15" spans="1:19" x14ac:dyDescent="0.25">
      <c r="A15" s="36">
        <v>37.5</v>
      </c>
      <c r="B15" s="37">
        <v>55</v>
      </c>
      <c r="C15" s="38">
        <v>11</v>
      </c>
      <c r="E15" s="36">
        <v>38.1</v>
      </c>
      <c r="F15" s="60">
        <v>57</v>
      </c>
      <c r="G15" s="38">
        <v>20</v>
      </c>
      <c r="I15" t="s">
        <v>52</v>
      </c>
      <c r="J15" s="48">
        <f>J7+K7-1</f>
        <v>37</v>
      </c>
      <c r="M15" t="s">
        <v>69</v>
      </c>
      <c r="R15" t="s">
        <v>132</v>
      </c>
    </row>
    <row r="16" spans="1:19" x14ac:dyDescent="0.25">
      <c r="A16" s="36">
        <v>35.799999999999997</v>
      </c>
      <c r="B16" s="37">
        <v>70</v>
      </c>
      <c r="C16" s="38">
        <v>16</v>
      </c>
      <c r="E16" s="36">
        <v>39.6</v>
      </c>
      <c r="F16" s="60">
        <v>78</v>
      </c>
      <c r="G16" s="38">
        <v>19</v>
      </c>
      <c r="I16" t="s">
        <v>53</v>
      </c>
      <c r="J16" s="49">
        <f>COUNT(A6:C6)</f>
        <v>3</v>
      </c>
    </row>
    <row r="17" spans="1:19" ht="17.25" x14ac:dyDescent="0.25">
      <c r="A17" s="36">
        <v>37.4</v>
      </c>
      <c r="B17" s="37">
        <v>76</v>
      </c>
      <c r="C17" s="38">
        <v>13</v>
      </c>
      <c r="E17" s="36">
        <v>37.1</v>
      </c>
      <c r="F17" s="60">
        <v>92</v>
      </c>
      <c r="G17" s="38">
        <v>15</v>
      </c>
      <c r="I17" t="s">
        <v>51</v>
      </c>
      <c r="J17" s="49" t="e">
        <f t="array" aca="1" ref="J17" ca="1">MMULT(TRANSPOSE(L4:L6),MMULT(MINVERSE((1/J7+1/K7)*Q11:S13),L4:L6))</f>
        <v>#NAME?</v>
      </c>
      <c r="N17" s="47" t="str">
        <f>E5</f>
        <v>Fever</v>
      </c>
      <c r="O17" s="47" t="str">
        <f>F5</f>
        <v>Pressure</v>
      </c>
      <c r="P17" s="47" t="str">
        <f>G5</f>
        <v>Aches</v>
      </c>
      <c r="R17" t="s">
        <v>103</v>
      </c>
      <c r="S17" s="48">
        <f>J7</f>
        <v>20</v>
      </c>
    </row>
    <row r="18" spans="1:19" x14ac:dyDescent="0.25">
      <c r="A18" s="36">
        <v>37.200000000000003</v>
      </c>
      <c r="B18" s="37">
        <v>49</v>
      </c>
      <c r="C18" s="38">
        <v>29</v>
      </c>
      <c r="E18" s="36">
        <v>39.5</v>
      </c>
      <c r="F18" s="60">
        <v>63</v>
      </c>
      <c r="G18" s="38">
        <v>13</v>
      </c>
      <c r="I18" t="s">
        <v>54</v>
      </c>
      <c r="J18" s="49" t="e">
        <f ca="1">J17*(J15-J16)/(J16*(J15-1))</f>
        <v>#NAME?</v>
      </c>
      <c r="M18" t="s">
        <v>102</v>
      </c>
      <c r="N18" s="33">
        <f t="array" ref="N18:P18">TRANSPOSE(L4:L6)</f>
        <v>-2.1544444444444508</v>
      </c>
      <c r="O18" s="34">
        <v>6.8222222222222157</v>
      </c>
      <c r="P18" s="35">
        <v>-2.5111111111111093</v>
      </c>
      <c r="R18" t="s">
        <v>104</v>
      </c>
      <c r="S18" s="49">
        <f>K7</f>
        <v>18</v>
      </c>
    </row>
    <row r="19" spans="1:19" x14ac:dyDescent="0.25">
      <c r="A19" s="36">
        <v>36.5</v>
      </c>
      <c r="B19" s="37">
        <v>59</v>
      </c>
      <c r="C19" s="38">
        <v>24</v>
      </c>
      <c r="E19" s="36">
        <v>40.299999999999997</v>
      </c>
      <c r="F19" s="60">
        <v>52</v>
      </c>
      <c r="G19" s="38">
        <v>25</v>
      </c>
      <c r="I19" t="s">
        <v>55</v>
      </c>
      <c r="J19" s="49">
        <f>J16</f>
        <v>3</v>
      </c>
      <c r="M19" t="s">
        <v>103</v>
      </c>
      <c r="N19" s="36">
        <f>J7</f>
        <v>20</v>
      </c>
      <c r="O19" s="37">
        <f t="shared" ref="O19:O25" si="0">N19</f>
        <v>20</v>
      </c>
      <c r="P19" s="38">
        <f t="shared" ref="P19:P25" si="1">O19</f>
        <v>20</v>
      </c>
      <c r="R19" t="s">
        <v>133</v>
      </c>
      <c r="S19" s="49" t="e">
        <f ca="1">J17</f>
        <v>#NAME?</v>
      </c>
    </row>
    <row r="20" spans="1:19" x14ac:dyDescent="0.25">
      <c r="A20" s="36">
        <v>38.299999999999997</v>
      </c>
      <c r="B20" s="37">
        <v>77</v>
      </c>
      <c r="C20" s="38">
        <v>12</v>
      </c>
      <c r="E20" s="36">
        <v>41.5</v>
      </c>
      <c r="F20" s="60">
        <v>46</v>
      </c>
      <c r="G20" s="38">
        <v>27</v>
      </c>
      <c r="I20" t="s">
        <v>56</v>
      </c>
      <c r="J20" s="49">
        <f>J15-J16</f>
        <v>34</v>
      </c>
      <c r="M20" t="s">
        <v>104</v>
      </c>
      <c r="N20" s="36">
        <f>K7</f>
        <v>18</v>
      </c>
      <c r="O20" s="37">
        <f t="shared" si="0"/>
        <v>18</v>
      </c>
      <c r="P20" s="38">
        <f t="shared" si="1"/>
        <v>18</v>
      </c>
      <c r="R20" t="s">
        <v>134</v>
      </c>
      <c r="S20" s="52" t="e">
        <f ca="1">S19*(S17+S18)/(S17*S18)</f>
        <v>#NAME?</v>
      </c>
    </row>
    <row r="21" spans="1:19" x14ac:dyDescent="0.25">
      <c r="A21" s="36">
        <v>37.5</v>
      </c>
      <c r="B21" s="37">
        <v>66</v>
      </c>
      <c r="C21" s="38">
        <v>19</v>
      </c>
      <c r="E21" s="36">
        <v>39.299999999999997</v>
      </c>
      <c r="F21" s="60">
        <v>56</v>
      </c>
      <c r="G21" s="38">
        <v>14</v>
      </c>
      <c r="I21" s="46" t="s">
        <v>57</v>
      </c>
      <c r="J21" s="50">
        <v>0.05</v>
      </c>
      <c r="M21" s="60" t="s">
        <v>53</v>
      </c>
      <c r="N21" s="36">
        <f>J16</f>
        <v>3</v>
      </c>
      <c r="O21" s="37">
        <f t="shared" si="0"/>
        <v>3</v>
      </c>
      <c r="P21" s="38">
        <f t="shared" si="1"/>
        <v>3</v>
      </c>
    </row>
    <row r="22" spans="1:19" x14ac:dyDescent="0.25">
      <c r="A22" s="36">
        <v>36</v>
      </c>
      <c r="B22" s="37">
        <v>79</v>
      </c>
      <c r="C22" s="38">
        <v>14</v>
      </c>
      <c r="E22" s="36">
        <v>37.6</v>
      </c>
      <c r="F22" s="60">
        <v>86</v>
      </c>
      <c r="G22" s="38">
        <v>16</v>
      </c>
      <c r="I22" t="s">
        <v>58</v>
      </c>
      <c r="J22" s="49">
        <f>FINV(J21,J19,J20)</f>
        <v>2.8826042042612277</v>
      </c>
      <c r="M22" t="s">
        <v>55</v>
      </c>
      <c r="N22" s="36">
        <f>N21</f>
        <v>3</v>
      </c>
      <c r="O22" s="37">
        <f t="shared" si="0"/>
        <v>3</v>
      </c>
      <c r="P22" s="38">
        <f t="shared" si="1"/>
        <v>3</v>
      </c>
    </row>
    <row r="23" spans="1:19" x14ac:dyDescent="0.25">
      <c r="A23" s="36">
        <v>36.9</v>
      </c>
      <c r="B23" s="37">
        <v>67</v>
      </c>
      <c r="C23" s="38">
        <v>12</v>
      </c>
      <c r="E23" s="36">
        <v>40.6</v>
      </c>
      <c r="F23" s="60">
        <v>48</v>
      </c>
      <c r="G23" s="38">
        <v>21</v>
      </c>
      <c r="I23" t="s">
        <v>59</v>
      </c>
      <c r="J23" s="49" t="e">
        <f ca="1">FDIST(J18,J19,J20)</f>
        <v>#NAME?</v>
      </c>
      <c r="M23" s="60" t="s">
        <v>56</v>
      </c>
      <c r="N23" s="36">
        <f>J20</f>
        <v>34</v>
      </c>
      <c r="O23" s="37">
        <f t="shared" si="0"/>
        <v>34</v>
      </c>
      <c r="P23" s="38">
        <f t="shared" si="1"/>
        <v>34</v>
      </c>
    </row>
    <row r="24" spans="1:19" x14ac:dyDescent="0.25">
      <c r="A24" s="36">
        <v>39.299999999999997</v>
      </c>
      <c r="B24" s="37">
        <v>53</v>
      </c>
      <c r="C24" s="38">
        <v>7</v>
      </c>
      <c r="E24" s="36"/>
      <c r="F24" s="60"/>
      <c r="G24" s="38"/>
      <c r="I24" t="s">
        <v>60</v>
      </c>
      <c r="J24" s="51" t="e">
        <f ca="1">IF(J23&lt;= J21,"yes","no")</f>
        <v>#NAME?</v>
      </c>
      <c r="M24" s="46" t="s">
        <v>57</v>
      </c>
      <c r="N24" s="36">
        <v>0.05</v>
      </c>
      <c r="O24" s="37">
        <f t="shared" si="0"/>
        <v>0.05</v>
      </c>
      <c r="P24" s="38">
        <f t="shared" si="1"/>
        <v>0.05</v>
      </c>
    </row>
    <row r="25" spans="1:19" x14ac:dyDescent="0.25">
      <c r="A25" s="39">
        <v>38.799999999999997</v>
      </c>
      <c r="B25" s="40">
        <v>67</v>
      </c>
      <c r="C25" s="41">
        <v>13</v>
      </c>
      <c r="E25" s="39"/>
      <c r="F25" s="40"/>
      <c r="G25" s="41"/>
      <c r="M25" t="s">
        <v>58</v>
      </c>
      <c r="N25" s="36">
        <f>J22</f>
        <v>2.8826042042612277</v>
      </c>
      <c r="O25" s="37">
        <f t="shared" si="0"/>
        <v>2.8826042042612277</v>
      </c>
      <c r="P25" s="38">
        <f t="shared" si="1"/>
        <v>2.8826042042612277</v>
      </c>
    </row>
    <row r="26" spans="1:19" x14ac:dyDescent="0.25">
      <c r="I26" t="s">
        <v>917</v>
      </c>
      <c r="M26" s="60" t="s">
        <v>63</v>
      </c>
      <c r="N26" s="36">
        <f>SQRT(N25*N21*(N19+N20-2)/N23)</f>
        <v>3.0259721532689614</v>
      </c>
      <c r="O26" s="37">
        <f>SQRT(O25*O21*(O19+O20-2)/O23)</f>
        <v>3.0259721532689614</v>
      </c>
      <c r="P26" s="38">
        <f>SQRT(P25*P21*(P19+P20-2)/P23)</f>
        <v>3.0259721532689614</v>
      </c>
    </row>
    <row r="27" spans="1:19" x14ac:dyDescent="0.25">
      <c r="A27" s="33">
        <f>AVERAGE(A6:A25)</f>
        <v>37.289999999999992</v>
      </c>
      <c r="B27" s="34">
        <f>AVERAGE(B6:B25)</f>
        <v>69.099999999999994</v>
      </c>
      <c r="C27" s="35">
        <f>AVERAGE(C6:C25)</f>
        <v>17.600000000000001</v>
      </c>
      <c r="D27" s="32" t="s">
        <v>48</v>
      </c>
      <c r="E27" s="33">
        <f>AVERAGE(E6:E25)</f>
        <v>39.444444444444443</v>
      </c>
      <c r="F27" s="34">
        <f>AVERAGE(F6:F25)</f>
        <v>62.277777777777779</v>
      </c>
      <c r="G27" s="35">
        <f>AVERAGE(G6:G25)</f>
        <v>20.111111111111111</v>
      </c>
      <c r="M27" s="60" t="s">
        <v>105</v>
      </c>
      <c r="N27" s="36">
        <f>A28</f>
        <v>1.0419999999999989</v>
      </c>
      <c r="O27" s="37">
        <f>B28</f>
        <v>154.20000000000016</v>
      </c>
      <c r="P27" s="38">
        <f>C28</f>
        <v>47.621052631578955</v>
      </c>
    </row>
    <row r="28" spans="1:19" ht="17.25" x14ac:dyDescent="0.25">
      <c r="A28" s="39">
        <f>VAR(A6:A25)</f>
        <v>1.0419999999999989</v>
      </c>
      <c r="B28" s="40">
        <f>VAR(B6:B25)</f>
        <v>154.20000000000016</v>
      </c>
      <c r="C28" s="41">
        <f>VAR(C6:C25)</f>
        <v>47.621052631578955</v>
      </c>
      <c r="D28" s="32" t="s">
        <v>107</v>
      </c>
      <c r="E28" s="39">
        <f>VAR(E6:E25)</f>
        <v>1.4967320261437886</v>
      </c>
      <c r="F28" s="40">
        <f>VAR(F6:F25)</f>
        <v>175.15359477124173</v>
      </c>
      <c r="G28" s="41">
        <f>VAR(G6:G25)</f>
        <v>24.457516339869258</v>
      </c>
      <c r="I28" t="s">
        <v>51</v>
      </c>
      <c r="J28" s="48" t="e">
        <f ca="1">HotellingT2(A6:C25,E6:G23,2)</f>
        <v>#NAME?</v>
      </c>
      <c r="M28" s="60" t="s">
        <v>106</v>
      </c>
      <c r="N28" s="36">
        <f>E28</f>
        <v>1.4967320261437886</v>
      </c>
      <c r="O28" s="37">
        <f>F28</f>
        <v>175.15359477124173</v>
      </c>
      <c r="P28" s="38">
        <f>G28</f>
        <v>24.457516339869258</v>
      </c>
    </row>
    <row r="29" spans="1:19" x14ac:dyDescent="0.25">
      <c r="I29" t="s">
        <v>54</v>
      </c>
      <c r="J29" s="49" t="e">
        <f ca="1">HotellingF(A6:C25,E6:G23,2)</f>
        <v>#NAME?</v>
      </c>
      <c r="M29" s="60" t="s">
        <v>61</v>
      </c>
      <c r="N29" s="36">
        <f>SQRT(((N19-1)*N27+(N20-1)*N28)/(N19+N20-2))</f>
        <v>1.1210417333450315</v>
      </c>
      <c r="O29" s="37">
        <f>SQRT(((O19-1)*O27+(O20-1)*O28)/(O19+O20-2))</f>
        <v>12.809947427152844</v>
      </c>
      <c r="P29" s="38">
        <f>SQRT(((P19-1)*P27+(P20-1)*P28)/(P19+P20-2))</f>
        <v>6.0566257973712316</v>
      </c>
    </row>
    <row r="30" spans="1:19" x14ac:dyDescent="0.25">
      <c r="I30" t="s">
        <v>55</v>
      </c>
      <c r="J30" s="49" t="e">
        <f ca="1">Hotellingdf1(A6:C25,E6:G23,2)</f>
        <v>#NAME?</v>
      </c>
      <c r="M30" t="s">
        <v>70</v>
      </c>
      <c r="N30" s="39">
        <f>N29*SQRT(1/N19+1/N20)</f>
        <v>0.36421877422873972</v>
      </c>
      <c r="O30" s="40">
        <f>O29*SQRT(1/O19+1/O20)</f>
        <v>4.1618641046757823</v>
      </c>
      <c r="P30" s="41">
        <f>P29*SQRT(1/P19+1/P20)</f>
        <v>1.9677562023480668</v>
      </c>
    </row>
    <row r="31" spans="1:19" x14ac:dyDescent="0.25">
      <c r="I31" t="s">
        <v>56</v>
      </c>
      <c r="J31" s="49" t="e">
        <f ca="1">Hotellingdf2(A6:C25,E6:G23,2)</f>
        <v>#NAME?</v>
      </c>
      <c r="M31" t="s">
        <v>66</v>
      </c>
      <c r="N31" s="33">
        <f>N18-N26*N30</f>
        <v>-3.256560312958372</v>
      </c>
      <c r="O31" s="34">
        <f>O18-O26*O30</f>
        <v>-5.7714626642163598</v>
      </c>
      <c r="P31" s="35">
        <f>P18-P26*P30</f>
        <v>-8.4654865838386435</v>
      </c>
    </row>
    <row r="32" spans="1:19" x14ac:dyDescent="0.25">
      <c r="I32" t="s">
        <v>65</v>
      </c>
      <c r="J32" s="52" t="e">
        <f ca="1">T2TEST(A6:C25,E6:G23,2)</f>
        <v>#NAME?</v>
      </c>
      <c r="M32" t="s">
        <v>67</v>
      </c>
      <c r="N32" s="39">
        <f>N18+N26*N30</f>
        <v>-1.0523285759305296</v>
      </c>
      <c r="O32" s="40">
        <f>O18+O26*O30</f>
        <v>19.41590710866079</v>
      </c>
      <c r="P32" s="41">
        <f>P18+P26*P30</f>
        <v>3.4432643616164249</v>
      </c>
    </row>
    <row r="33" spans="13:16" x14ac:dyDescent="0.25">
      <c r="M33" s="60" t="s">
        <v>72</v>
      </c>
      <c r="N33" s="61" t="str">
        <f>IF(N32&lt;0,"low",IF(0&lt;N31,"high","ok"))</f>
        <v>low</v>
      </c>
      <c r="O33" s="68" t="str">
        <f>IF(O32&lt;0,"low",IF(0&lt;O31,"high","ok"))</f>
        <v>ok</v>
      </c>
      <c r="P33" s="69" t="str">
        <f>IF(P32&lt;0,"low",IF(0&lt;P31,"high","ok"))</f>
        <v>ok</v>
      </c>
    </row>
    <row r="35" spans="13:16" x14ac:dyDescent="0.25">
      <c r="M35" t="s">
        <v>82</v>
      </c>
    </row>
    <row r="37" spans="13:16" x14ac:dyDescent="0.25">
      <c r="N37" s="47" t="str">
        <f>E5</f>
        <v>Fever</v>
      </c>
      <c r="O37" s="47" t="str">
        <f>F5</f>
        <v>Pressure</v>
      </c>
      <c r="P37" s="47" t="str">
        <f>G5</f>
        <v>Aches</v>
      </c>
    </row>
    <row r="38" spans="13:16" x14ac:dyDescent="0.25">
      <c r="M38" t="s">
        <v>48</v>
      </c>
      <c r="N38" s="63">
        <f t="shared" ref="N38:P39" si="2">N18</f>
        <v>-2.1544444444444508</v>
      </c>
      <c r="O38" s="64">
        <f t="shared" si="2"/>
        <v>6.8222222222222157</v>
      </c>
      <c r="P38" s="65">
        <f t="shared" si="2"/>
        <v>-2.5111111111111093</v>
      </c>
    </row>
    <row r="39" spans="13:16" x14ac:dyDescent="0.25">
      <c r="M39" t="s">
        <v>103</v>
      </c>
      <c r="N39" s="66">
        <f t="shared" si="2"/>
        <v>20</v>
      </c>
      <c r="O39" s="56">
        <f t="shared" si="2"/>
        <v>20</v>
      </c>
      <c r="P39" s="67">
        <f t="shared" si="2"/>
        <v>20</v>
      </c>
    </row>
    <row r="40" spans="13:16" x14ac:dyDescent="0.25">
      <c r="M40" t="s">
        <v>104</v>
      </c>
      <c r="N40" s="66">
        <f t="shared" ref="N40:P41" si="3">N20</f>
        <v>18</v>
      </c>
      <c r="O40" s="56">
        <f t="shared" si="3"/>
        <v>18</v>
      </c>
      <c r="P40" s="67">
        <f t="shared" si="3"/>
        <v>18</v>
      </c>
    </row>
    <row r="41" spans="13:16" x14ac:dyDescent="0.25">
      <c r="M41" t="s">
        <v>53</v>
      </c>
      <c r="N41" s="66">
        <f t="shared" si="3"/>
        <v>3</v>
      </c>
      <c r="O41" s="56">
        <f t="shared" si="3"/>
        <v>3</v>
      </c>
      <c r="P41" s="67">
        <f t="shared" si="3"/>
        <v>3</v>
      </c>
    </row>
    <row r="42" spans="13:16" x14ac:dyDescent="0.25">
      <c r="M42" t="s">
        <v>62</v>
      </c>
      <c r="N42" s="66">
        <f>N39+N40-2</f>
        <v>36</v>
      </c>
      <c r="O42" s="56">
        <f>O39+O40-2</f>
        <v>36</v>
      </c>
      <c r="P42" s="67">
        <f>P39+P40-2</f>
        <v>36</v>
      </c>
    </row>
    <row r="43" spans="13:16" x14ac:dyDescent="0.25">
      <c r="M43" s="46" t="s">
        <v>57</v>
      </c>
      <c r="N43" s="66">
        <v>0.05</v>
      </c>
      <c r="O43" s="37">
        <f>N43</f>
        <v>0.05</v>
      </c>
      <c r="P43" s="38">
        <f>O43</f>
        <v>0.05</v>
      </c>
    </row>
    <row r="44" spans="13:16" x14ac:dyDescent="0.25">
      <c r="M44" t="s">
        <v>63</v>
      </c>
      <c r="N44" s="36">
        <f>TINV(N43/N41,N42)</f>
        <v>2.511040355246327</v>
      </c>
      <c r="O44" s="37">
        <f>TINV(O43/O41,O42)</f>
        <v>2.511040355246327</v>
      </c>
      <c r="P44" s="38">
        <f>TINV(P43/P41,P42)</f>
        <v>2.511040355246327</v>
      </c>
    </row>
    <row r="45" spans="13:16" x14ac:dyDescent="0.25">
      <c r="M45" t="s">
        <v>70</v>
      </c>
      <c r="N45" s="39">
        <f>N30</f>
        <v>0.36421877422873972</v>
      </c>
      <c r="O45" s="40">
        <f>O30</f>
        <v>4.1618641046757823</v>
      </c>
      <c r="P45" s="41">
        <f>P30</f>
        <v>1.9677562023480668</v>
      </c>
    </row>
    <row r="46" spans="13:16" x14ac:dyDescent="0.25">
      <c r="M46" t="s">
        <v>66</v>
      </c>
      <c r="N46" s="33">
        <f>N38-N45*N41</f>
        <v>-3.2471007671306698</v>
      </c>
      <c r="O46" s="34">
        <f>O38-O45*O41</f>
        <v>-5.6633700918051311</v>
      </c>
      <c r="P46" s="35">
        <f>P38-P45*P41</f>
        <v>-8.4143797181553097</v>
      </c>
    </row>
    <row r="47" spans="13:16" x14ac:dyDescent="0.25">
      <c r="M47" t="s">
        <v>67</v>
      </c>
      <c r="N47" s="39">
        <f>N38+N45*N41</f>
        <v>-1.0617881217582317</v>
      </c>
      <c r="O47" s="40">
        <f>O38+O45*O41</f>
        <v>19.307814536249563</v>
      </c>
      <c r="P47" s="41">
        <f>P38+P45*P41</f>
        <v>3.3921574959330911</v>
      </c>
    </row>
    <row r="48" spans="13:16" x14ac:dyDescent="0.25">
      <c r="M48" s="60" t="s">
        <v>72</v>
      </c>
      <c r="N48" s="61" t="str">
        <f>IF(N47&lt;0,"low",IF(0&lt;N46,"high","ok"))</f>
        <v>low</v>
      </c>
      <c r="O48" s="68" t="str">
        <f>IF(O47&lt;0,"low",IF(0&lt;O46,"high","ok"))</f>
        <v>ok</v>
      </c>
      <c r="P48" s="69" t="str">
        <f>IF(P47&lt;0,"low",IF(0&lt;P46,"high","ok"))</f>
        <v>ok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32"/>
  <sheetViews>
    <sheetView workbookViewId="0"/>
  </sheetViews>
  <sheetFormatPr defaultRowHeight="15" x14ac:dyDescent="0.25"/>
  <sheetData>
    <row r="1" spans="1:19" x14ac:dyDescent="0.25">
      <c r="A1" s="42" t="s">
        <v>89</v>
      </c>
    </row>
    <row r="3" spans="1:19" x14ac:dyDescent="0.25">
      <c r="A3" t="s">
        <v>90</v>
      </c>
      <c r="E3" t="s">
        <v>94</v>
      </c>
      <c r="J3" s="47" t="s">
        <v>90</v>
      </c>
      <c r="K3" s="47" t="s">
        <v>94</v>
      </c>
      <c r="L3" s="47" t="s">
        <v>96</v>
      </c>
    </row>
    <row r="4" spans="1:19" x14ac:dyDescent="0.25">
      <c r="I4" t="s">
        <v>91</v>
      </c>
      <c r="J4" s="33">
        <f t="array" ref="J4:J6">TRANSPOSE(A27:C27)</f>
        <v>37.289999999999992</v>
      </c>
      <c r="K4" s="35">
        <f t="array" ref="K4:K6">TRANSPOSE(E27:G27)</f>
        <v>39.444444444444443</v>
      </c>
      <c r="L4" s="48">
        <f>J4-K4</f>
        <v>-2.1544444444444508</v>
      </c>
    </row>
    <row r="5" spans="1:19" x14ac:dyDescent="0.25">
      <c r="A5" s="47" t="s">
        <v>91</v>
      </c>
      <c r="B5" s="47" t="s">
        <v>92</v>
      </c>
      <c r="C5" s="47" t="s">
        <v>93</v>
      </c>
      <c r="D5" s="47"/>
      <c r="E5" s="47" t="s">
        <v>91</v>
      </c>
      <c r="F5" s="47" t="s">
        <v>92</v>
      </c>
      <c r="G5" s="47" t="s">
        <v>93</v>
      </c>
      <c r="I5" s="70" t="s">
        <v>92</v>
      </c>
      <c r="J5" s="36">
        <v>69.099999999999994</v>
      </c>
      <c r="K5" s="38">
        <v>62.277777777777779</v>
      </c>
      <c r="L5" s="49">
        <f>J5-K5</f>
        <v>6.8222222222222157</v>
      </c>
    </row>
    <row r="6" spans="1:19" x14ac:dyDescent="0.25">
      <c r="A6" s="33">
        <f>'Hotel 2a'!A6</f>
        <v>36.5</v>
      </c>
      <c r="B6" s="34">
        <f>'Hotel 2a'!B6</f>
        <v>72</v>
      </c>
      <c r="C6" s="35">
        <f>'Hotel 2a'!C6</f>
        <v>18</v>
      </c>
      <c r="E6" s="33">
        <f>'Hotel 2a'!E6</f>
        <v>40.9</v>
      </c>
      <c r="F6" s="34">
        <f>'Hotel 2a'!F6</f>
        <v>54</v>
      </c>
      <c r="G6" s="35">
        <f>'Hotel 2a'!G6</f>
        <v>14</v>
      </c>
      <c r="I6" t="s">
        <v>93</v>
      </c>
      <c r="J6" s="39">
        <v>17.600000000000001</v>
      </c>
      <c r="K6" s="41">
        <v>20.111111111111111</v>
      </c>
      <c r="L6" s="52">
        <f>J6-K6</f>
        <v>-2.5111111111111093</v>
      </c>
    </row>
    <row r="7" spans="1:19" x14ac:dyDescent="0.25">
      <c r="A7" s="36">
        <f>'Hotel 2a'!A7</f>
        <v>36.6</v>
      </c>
      <c r="B7" s="37">
        <f>'Hotel 2a'!B7</f>
        <v>84</v>
      </c>
      <c r="C7" s="38">
        <f>'Hotel 2a'!C7</f>
        <v>16</v>
      </c>
      <c r="E7" s="36">
        <f>'Hotel 2a'!E7</f>
        <v>39.5</v>
      </c>
      <c r="F7" s="37">
        <f>'Hotel 2a'!F7</f>
        <v>75</v>
      </c>
      <c r="G7" s="38">
        <f>'Hotel 2a'!G7</f>
        <v>18</v>
      </c>
      <c r="I7" t="s">
        <v>100</v>
      </c>
      <c r="J7">
        <f>COUNT(A6:A25)</f>
        <v>20</v>
      </c>
      <c r="K7">
        <f>COUNT(E6:E25)</f>
        <v>18</v>
      </c>
    </row>
    <row r="8" spans="1:19" x14ac:dyDescent="0.25">
      <c r="A8" s="36">
        <f>'Hotel 2a'!A8</f>
        <v>38.200000000000003</v>
      </c>
      <c r="B8" s="37">
        <f>'Hotel 2a'!B8</f>
        <v>60</v>
      </c>
      <c r="C8" s="38">
        <f>'Hotel 2a'!C8</f>
        <v>29</v>
      </c>
      <c r="E8" s="36">
        <f>'Hotel 2a'!E8</f>
        <v>39.4</v>
      </c>
      <c r="F8" s="37">
        <f>'Hotel 2a'!F8</f>
        <v>57</v>
      </c>
      <c r="G8" s="38">
        <f>'Hotel 2a'!G8</f>
        <v>24</v>
      </c>
    </row>
    <row r="9" spans="1:19" x14ac:dyDescent="0.25">
      <c r="A9" s="36">
        <f>'Hotel 2a'!A9</f>
        <v>37.6</v>
      </c>
      <c r="B9" s="37">
        <f>'Hotel 2a'!B9</f>
        <v>82</v>
      </c>
      <c r="C9" s="38">
        <f>'Hotel 2a'!C9</f>
        <v>13</v>
      </c>
      <c r="E9" s="36">
        <f>'Hotel 2a'!E9</f>
        <v>38.200000000000003</v>
      </c>
      <c r="F9" s="37">
        <f>'Hotel 2a'!F9</f>
        <v>71</v>
      </c>
      <c r="G9" s="38">
        <f>'Hotel 2a'!G9</f>
        <v>24</v>
      </c>
      <c r="I9" t="s">
        <v>97</v>
      </c>
      <c r="M9" t="s">
        <v>98</v>
      </c>
      <c r="Q9" t="s">
        <v>99</v>
      </c>
    </row>
    <row r="10" spans="1:19" x14ac:dyDescent="0.25">
      <c r="A10" s="36">
        <f>'Hotel 2a'!A10</f>
        <v>37</v>
      </c>
      <c r="B10" s="37">
        <f>'Hotel 2a'!B10</f>
        <v>68</v>
      </c>
      <c r="C10" s="38">
        <f>'Hotel 2a'!C10</f>
        <v>25</v>
      </c>
      <c r="E10" s="36">
        <f>'Hotel 2a'!E10</f>
        <v>39.700000000000003</v>
      </c>
      <c r="F10" s="37">
        <f>'Hotel 2a'!F10</f>
        <v>65</v>
      </c>
      <c r="G10" s="38">
        <f>'Hotel 2a'!G10</f>
        <v>22</v>
      </c>
    </row>
    <row r="11" spans="1:19" x14ac:dyDescent="0.25">
      <c r="A11" s="36">
        <f>'Hotel 2a'!A11</f>
        <v>37.9</v>
      </c>
      <c r="B11" s="37">
        <f>'Hotel 2a'!B11</f>
        <v>54</v>
      </c>
      <c r="C11" s="38">
        <f>'Hotel 2a'!C11</f>
        <v>27</v>
      </c>
      <c r="E11" s="36">
        <f>'Hotel 2a'!E11</f>
        <v>38.9</v>
      </c>
      <c r="F11" s="37">
        <f>'Hotel 2a'!F11</f>
        <v>49</v>
      </c>
      <c r="G11" s="38">
        <f>'Hotel 2a'!G11</f>
        <v>30</v>
      </c>
      <c r="I11" s="33" t="e">
        <f t="array" aca="1" ref="I11:K13" ca="1">COV(A6:C25)</f>
        <v>#NAME?</v>
      </c>
      <c r="J11" s="34" t="e">
        <f ca="1"/>
        <v>#NAME?</v>
      </c>
      <c r="K11" s="35" t="e">
        <f ca="1"/>
        <v>#NAME?</v>
      </c>
      <c r="M11" s="33" t="e">
        <f t="array" aca="1" ref="M11:O13" ca="1">COV(E6:G23)</f>
        <v>#NAME?</v>
      </c>
      <c r="N11" s="34" t="e">
        <f ca="1"/>
        <v>#NAME?</v>
      </c>
      <c r="O11" s="35" t="e">
        <f ca="1"/>
        <v>#NAME?</v>
      </c>
      <c r="Q11" s="33" t="e">
        <f t="array" ref="Q11:S13" ca="1">I11:K13/J7+M11:O13/K7</f>
        <v>#NAME?</v>
      </c>
      <c r="R11" s="34" t="e">
        <f ca="1"/>
        <v>#NAME?</v>
      </c>
      <c r="S11" s="35" t="e">
        <f ca="1"/>
        <v>#NAME?</v>
      </c>
    </row>
    <row r="12" spans="1:19" x14ac:dyDescent="0.25">
      <c r="A12" s="36">
        <f>'Hotel 2a'!A12</f>
        <v>37.4</v>
      </c>
      <c r="B12" s="37">
        <f>'Hotel 2a'!B12</f>
        <v>80</v>
      </c>
      <c r="C12" s="38">
        <f>'Hotel 2a'!C12</f>
        <v>25</v>
      </c>
      <c r="E12" s="36">
        <f>'Hotel 2a'!E12</f>
        <v>38.6</v>
      </c>
      <c r="F12" s="37">
        <f>'Hotel 2a'!F12</f>
        <v>58</v>
      </c>
      <c r="G12" s="38">
        <f>'Hotel 2a'!G12</f>
        <v>25</v>
      </c>
      <c r="I12" s="36" t="e">
        <f ca="1"/>
        <v>#NAME?</v>
      </c>
      <c r="J12" s="37" t="e">
        <f ca="1"/>
        <v>#NAME?</v>
      </c>
      <c r="K12" s="38" t="e">
        <f ca="1"/>
        <v>#NAME?</v>
      </c>
      <c r="M12" s="36" t="e">
        <f ca="1"/>
        <v>#NAME?</v>
      </c>
      <c r="N12" s="37" t="e">
        <f ca="1"/>
        <v>#NAME?</v>
      </c>
      <c r="O12" s="38" t="e">
        <f ca="1"/>
        <v>#NAME?</v>
      </c>
      <c r="Q12" s="36" t="e">
        <f ca="1"/>
        <v>#NAME?</v>
      </c>
      <c r="R12" s="37" t="e">
        <f ca="1"/>
        <v>#NAME?</v>
      </c>
      <c r="S12" s="38" t="e">
        <f ca="1"/>
        <v>#NAME?</v>
      </c>
    </row>
    <row r="13" spans="1:19" x14ac:dyDescent="0.25">
      <c r="A13" s="36">
        <f>'Hotel 2a'!A13</f>
        <v>35.200000000000003</v>
      </c>
      <c r="B13" s="37">
        <f>'Hotel 2a'!B13</f>
        <v>99</v>
      </c>
      <c r="C13" s="38">
        <f>'Hotel 2a'!C13</f>
        <v>8</v>
      </c>
      <c r="E13" s="36">
        <f>'Hotel 2a'!E13</f>
        <v>39.9</v>
      </c>
      <c r="F13" s="37">
        <f>'Hotel 2a'!F13</f>
        <v>52</v>
      </c>
      <c r="G13" s="38">
        <f>'Hotel 2a'!G13</f>
        <v>17</v>
      </c>
      <c r="I13" s="39" t="e">
        <f ca="1"/>
        <v>#NAME?</v>
      </c>
      <c r="J13" s="40" t="e">
        <f ca="1"/>
        <v>#NAME?</v>
      </c>
      <c r="K13" s="41" t="e">
        <f ca="1"/>
        <v>#NAME?</v>
      </c>
      <c r="M13" s="39" t="e">
        <f ca="1"/>
        <v>#NAME?</v>
      </c>
      <c r="N13" s="40" t="e">
        <f ca="1"/>
        <v>#NAME?</v>
      </c>
      <c r="O13" s="41" t="e">
        <f ca="1"/>
        <v>#NAME?</v>
      </c>
      <c r="Q13" s="39" t="e">
        <f ca="1"/>
        <v>#NAME?</v>
      </c>
      <c r="R13" s="40" t="e">
        <f ca="1"/>
        <v>#NAME?</v>
      </c>
      <c r="S13" s="41" t="e">
        <f ca="1"/>
        <v>#NAME?</v>
      </c>
    </row>
    <row r="14" spans="1:19" x14ac:dyDescent="0.25">
      <c r="A14" s="36">
        <f>'Hotel 2a'!A14</f>
        <v>38.200000000000003</v>
      </c>
      <c r="B14" s="37">
        <f>'Hotel 2a'!B14</f>
        <v>65</v>
      </c>
      <c r="C14" s="38">
        <f>'Hotel 2a'!C14</f>
        <v>21</v>
      </c>
      <c r="E14" s="36">
        <f>'Hotel 2a'!E14</f>
        <v>41.3</v>
      </c>
      <c r="F14" s="37">
        <f>'Hotel 2a'!F14</f>
        <v>62</v>
      </c>
      <c r="G14" s="38">
        <f>'Hotel 2a'!G14</f>
        <v>18</v>
      </c>
    </row>
    <row r="15" spans="1:19" x14ac:dyDescent="0.25">
      <c r="A15" s="36">
        <f>'Hotel 2a'!A15</f>
        <v>37.5</v>
      </c>
      <c r="B15" s="37">
        <f>'Hotel 2a'!B15</f>
        <v>55</v>
      </c>
      <c r="C15" s="38">
        <f>'Hotel 2a'!C15</f>
        <v>11</v>
      </c>
      <c r="E15" s="36">
        <f>'Hotel 2a'!E15</f>
        <v>38.1</v>
      </c>
      <c r="F15" s="37">
        <f>'Hotel 2a'!F15</f>
        <v>57</v>
      </c>
      <c r="G15" s="38">
        <f>'Hotel 2a'!G15</f>
        <v>20</v>
      </c>
      <c r="I15" t="s">
        <v>52</v>
      </c>
      <c r="J15" s="48">
        <f>J7+K7-1</f>
        <v>37</v>
      </c>
      <c r="Q15" t="s">
        <v>101</v>
      </c>
    </row>
    <row r="16" spans="1:19" x14ac:dyDescent="0.25">
      <c r="A16" s="36">
        <f>'Hotel 2a'!A16</f>
        <v>35.799999999999997</v>
      </c>
      <c r="B16" s="37">
        <f>'Hotel 2a'!B16</f>
        <v>70</v>
      </c>
      <c r="C16" s="38">
        <f>'Hotel 2a'!C16</f>
        <v>16</v>
      </c>
      <c r="E16" s="36">
        <f>'Hotel 2a'!E16</f>
        <v>39.6</v>
      </c>
      <c r="F16" s="37">
        <f>'Hotel 2a'!F16</f>
        <v>78</v>
      </c>
      <c r="G16" s="38">
        <f>'Hotel 2a'!G16</f>
        <v>19</v>
      </c>
      <c r="I16" t="s">
        <v>53</v>
      </c>
      <c r="J16" s="49">
        <f>COUNT(A6:C6)</f>
        <v>3</v>
      </c>
    </row>
    <row r="17" spans="1:19" ht="17.25" x14ac:dyDescent="0.25">
      <c r="A17" s="36">
        <f>'Hotel 2a'!A17</f>
        <v>37.4</v>
      </c>
      <c r="B17" s="37">
        <f>'Hotel 2a'!B17</f>
        <v>76</v>
      </c>
      <c r="C17" s="38">
        <f>'Hotel 2a'!C17</f>
        <v>13</v>
      </c>
      <c r="E17" s="36">
        <f>'Hotel 2a'!E17</f>
        <v>37.1</v>
      </c>
      <c r="F17" s="37">
        <f>'Hotel 2a'!F17</f>
        <v>92</v>
      </c>
      <c r="G17" s="38">
        <f>'Hotel 2a'!G17</f>
        <v>15</v>
      </c>
      <c r="I17" t="s">
        <v>51</v>
      </c>
      <c r="J17" s="49" t="e">
        <f t="array" aca="1" ref="J17" ca="1">MMULT(TRANSPOSE(L4:L6),MMULT(Q17:S19,L4:L6))</f>
        <v>#NAME?</v>
      </c>
      <c r="Q17" s="33" t="e">
        <f t="array" aca="1" ref="Q17:S19" ca="1">MINVERSE(Q11:S13)</f>
        <v>#NAME?</v>
      </c>
      <c r="R17" s="34" t="e">
        <f ca="1"/>
        <v>#NAME?</v>
      </c>
      <c r="S17" s="35" t="e">
        <f ca="1"/>
        <v>#NAME?</v>
      </c>
    </row>
    <row r="18" spans="1:19" x14ac:dyDescent="0.25">
      <c r="A18" s="36">
        <f>'Hotel 2a'!A18</f>
        <v>37.200000000000003</v>
      </c>
      <c r="B18" s="37">
        <f>'Hotel 2a'!B18</f>
        <v>49</v>
      </c>
      <c r="C18" s="38">
        <f>'Hotel 2a'!C18</f>
        <v>29</v>
      </c>
      <c r="E18" s="36">
        <f>'Hotel 2a'!E18</f>
        <v>39.5</v>
      </c>
      <c r="F18" s="37">
        <f>'Hotel 2a'!F18</f>
        <v>63</v>
      </c>
      <c r="G18" s="38">
        <f>'Hotel 2a'!G18</f>
        <v>13</v>
      </c>
      <c r="I18" t="s">
        <v>54</v>
      </c>
      <c r="J18" s="49" t="e">
        <f ca="1">J17*(J15-J16)/(J16*(J15-1))</f>
        <v>#NAME?</v>
      </c>
      <c r="Q18" s="36" t="e">
        <f ca="1"/>
        <v>#NAME?</v>
      </c>
      <c r="R18" s="37" t="e">
        <f ca="1"/>
        <v>#NAME?</v>
      </c>
      <c r="S18" s="38" t="e">
        <f ca="1"/>
        <v>#NAME?</v>
      </c>
    </row>
    <row r="19" spans="1:19" x14ac:dyDescent="0.25">
      <c r="A19" s="36">
        <f>'Hotel 2a'!A19</f>
        <v>36.5</v>
      </c>
      <c r="B19" s="37">
        <f>'Hotel 2a'!B19</f>
        <v>59</v>
      </c>
      <c r="C19" s="38">
        <f>'Hotel 2a'!C19</f>
        <v>24</v>
      </c>
      <c r="E19" s="36">
        <f>'Hotel 2a'!E19</f>
        <v>40.299999999999997</v>
      </c>
      <c r="F19" s="37">
        <f>'Hotel 2a'!F19</f>
        <v>52</v>
      </c>
      <c r="G19" s="38">
        <f>'Hotel 2a'!G19</f>
        <v>25</v>
      </c>
      <c r="I19" t="s">
        <v>55</v>
      </c>
      <c r="J19" s="49">
        <f>J16</f>
        <v>3</v>
      </c>
      <c r="Q19" s="39" t="e">
        <f ca="1"/>
        <v>#NAME?</v>
      </c>
      <c r="R19" s="40" t="e">
        <f ca="1"/>
        <v>#NAME?</v>
      </c>
      <c r="S19" s="41" t="e">
        <f ca="1"/>
        <v>#NAME?</v>
      </c>
    </row>
    <row r="20" spans="1:19" x14ac:dyDescent="0.25">
      <c r="A20" s="36">
        <f>'Hotel 2a'!A20</f>
        <v>38.299999999999997</v>
      </c>
      <c r="B20" s="37">
        <f>'Hotel 2a'!B20</f>
        <v>77</v>
      </c>
      <c r="C20" s="38">
        <f>'Hotel 2a'!C20</f>
        <v>12</v>
      </c>
      <c r="E20" s="36">
        <f>'Hotel 2a'!E20</f>
        <v>41.5</v>
      </c>
      <c r="F20" s="37">
        <f>'Hotel 2a'!F20</f>
        <v>46</v>
      </c>
      <c r="G20" s="38">
        <f>'Hotel 2a'!G20</f>
        <v>27</v>
      </c>
      <c r="I20" t="s">
        <v>56</v>
      </c>
      <c r="J20" s="49" t="e">
        <f t="array" aca="1" ref="J20" ca="1">J17^2/(MMULT(TRANSPOSE(L4:L6),MMULT(Q17:S19,MMULT(I11:K13/J7,MMULT(Q17:S19,L4:L6))))^2/(J7-1)+MMULT(TRANSPOSE(L4:L6),MMULT(Q17:S19,MMULT(M11:O13/K7,MMULT(Q17:S19,L4:L6))))^2/(K7-1))</f>
        <v>#NAME?</v>
      </c>
    </row>
    <row r="21" spans="1:19" x14ac:dyDescent="0.25">
      <c r="A21" s="36">
        <f>'Hotel 2a'!A21</f>
        <v>37.5</v>
      </c>
      <c r="B21" s="37">
        <f>'Hotel 2a'!B21</f>
        <v>66</v>
      </c>
      <c r="C21" s="38">
        <f>'Hotel 2a'!C21</f>
        <v>19</v>
      </c>
      <c r="E21" s="36">
        <f>'Hotel 2a'!E21</f>
        <v>39.299999999999997</v>
      </c>
      <c r="F21" s="37">
        <f>'Hotel 2a'!F21</f>
        <v>56</v>
      </c>
      <c r="G21" s="38">
        <f>'Hotel 2a'!G21</f>
        <v>14</v>
      </c>
      <c r="I21" s="46" t="s">
        <v>57</v>
      </c>
      <c r="J21" s="50">
        <v>0.05</v>
      </c>
    </row>
    <row r="22" spans="1:19" x14ac:dyDescent="0.25">
      <c r="A22" s="36">
        <f>'Hotel 2a'!A22</f>
        <v>36</v>
      </c>
      <c r="B22" s="37">
        <f>'Hotel 2a'!B22</f>
        <v>79</v>
      </c>
      <c r="C22" s="38">
        <f>'Hotel 2a'!C22</f>
        <v>14</v>
      </c>
      <c r="E22" s="36">
        <f>'Hotel 2a'!E22</f>
        <v>37.6</v>
      </c>
      <c r="F22" s="37">
        <f>'Hotel 2a'!F22</f>
        <v>86</v>
      </c>
      <c r="G22" s="38">
        <f>'Hotel 2a'!G22</f>
        <v>16</v>
      </c>
      <c r="I22" t="s">
        <v>58</v>
      </c>
      <c r="J22" s="49" t="e">
        <f ca="1">FINV(J21,J19,J20)</f>
        <v>#NAME?</v>
      </c>
    </row>
    <row r="23" spans="1:19" x14ac:dyDescent="0.25">
      <c r="A23" s="36">
        <f>'Hotel 2a'!A23</f>
        <v>36.9</v>
      </c>
      <c r="B23" s="37">
        <f>'Hotel 2a'!B23</f>
        <v>67</v>
      </c>
      <c r="C23" s="38">
        <f>'Hotel 2a'!C23</f>
        <v>12</v>
      </c>
      <c r="E23" s="39">
        <f>'Hotel 2a'!E23</f>
        <v>40.6</v>
      </c>
      <c r="F23" s="40">
        <f>'Hotel 2a'!F23</f>
        <v>48</v>
      </c>
      <c r="G23" s="41">
        <f>'Hotel 2a'!G23</f>
        <v>21</v>
      </c>
      <c r="I23" t="s">
        <v>59</v>
      </c>
      <c r="J23" s="49" t="e">
        <f ca="1">FDIST(J18,J19,J20)</f>
        <v>#NAME?</v>
      </c>
    </row>
    <row r="24" spans="1:19" x14ac:dyDescent="0.25">
      <c r="A24" s="36">
        <f>'Hotel 2a'!A24</f>
        <v>39.299999999999997</v>
      </c>
      <c r="B24" s="37">
        <f>'Hotel 2a'!B24</f>
        <v>53</v>
      </c>
      <c r="C24" s="38">
        <f>'Hotel 2a'!C24</f>
        <v>7</v>
      </c>
      <c r="E24" s="37"/>
      <c r="F24" s="37"/>
      <c r="G24" s="37"/>
      <c r="I24" t="s">
        <v>60</v>
      </c>
      <c r="J24" s="51" t="e">
        <f ca="1">IF(J23&lt;= J21,"yes","no")</f>
        <v>#NAME?</v>
      </c>
    </row>
    <row r="25" spans="1:19" x14ac:dyDescent="0.25">
      <c r="A25" s="39">
        <f>'Hotel 2a'!A25</f>
        <v>38.799999999999997</v>
      </c>
      <c r="B25" s="40">
        <f>'Hotel 2a'!B25</f>
        <v>67</v>
      </c>
      <c r="C25" s="41">
        <f>'Hotel 2a'!C25</f>
        <v>13</v>
      </c>
      <c r="E25" s="37"/>
      <c r="F25" s="37"/>
      <c r="G25" s="37"/>
    </row>
    <row r="26" spans="1:19" x14ac:dyDescent="0.25">
      <c r="I26" t="s">
        <v>917</v>
      </c>
    </row>
    <row r="27" spans="1:19" x14ac:dyDescent="0.25">
      <c r="A27" s="33">
        <f>AVERAGE(A6:A25)</f>
        <v>37.289999999999992</v>
      </c>
      <c r="B27" s="34">
        <f>AVERAGE(B6:B25)</f>
        <v>69.099999999999994</v>
      </c>
      <c r="C27" s="35">
        <f>AVERAGE(C6:C25)</f>
        <v>17.600000000000001</v>
      </c>
      <c r="D27" s="32" t="s">
        <v>48</v>
      </c>
      <c r="E27" s="33">
        <f>AVERAGE(E6:E25)</f>
        <v>39.444444444444443</v>
      </c>
      <c r="F27" s="34">
        <f>AVERAGE(F6:F25)</f>
        <v>62.277777777777779</v>
      </c>
      <c r="G27" s="35">
        <f>AVERAGE(G6:G25)</f>
        <v>20.111111111111111</v>
      </c>
    </row>
    <row r="28" spans="1:19" ht="17.25" x14ac:dyDescent="0.25">
      <c r="A28" s="39">
        <f>VAR(A6:A25)</f>
        <v>1.0419999999999989</v>
      </c>
      <c r="B28" s="40">
        <f>VAR(B6:B25)</f>
        <v>154.20000000000016</v>
      </c>
      <c r="C28" s="41">
        <f>VAR(C6:C25)</f>
        <v>47.621052631578955</v>
      </c>
      <c r="D28" s="32" t="s">
        <v>107</v>
      </c>
      <c r="E28" s="39">
        <f>VAR(E6:E25)</f>
        <v>1.4967320261437886</v>
      </c>
      <c r="F28" s="40">
        <f>VAR(F6:F25)</f>
        <v>175.15359477124173</v>
      </c>
      <c r="G28" s="41">
        <f>VAR(G6:G25)</f>
        <v>24.457516339869258</v>
      </c>
      <c r="I28" t="s">
        <v>51</v>
      </c>
      <c r="J28" s="48" t="e">
        <f ca="1">HotellingT2(A6:C25,E6:G23,3)</f>
        <v>#NAME?</v>
      </c>
    </row>
    <row r="29" spans="1:19" x14ac:dyDescent="0.25">
      <c r="I29" t="s">
        <v>54</v>
      </c>
      <c r="J29" s="49" t="e">
        <f ca="1">HotellingF(A6:C25,E6:G23,3)</f>
        <v>#NAME?</v>
      </c>
    </row>
    <row r="30" spans="1:19" x14ac:dyDescent="0.25">
      <c r="I30" t="s">
        <v>55</v>
      </c>
      <c r="J30" s="49" t="e">
        <f ca="1">Hotellingdf1(A6:C25,E6:G23,3)</f>
        <v>#NAME?</v>
      </c>
    </row>
    <row r="31" spans="1:19" x14ac:dyDescent="0.25">
      <c r="I31" t="s">
        <v>56</v>
      </c>
      <c r="J31" s="49" t="e">
        <f ca="1">Hotellingdf2(A6:C25,E6:G23,3)</f>
        <v>#NAME?</v>
      </c>
    </row>
    <row r="32" spans="1:19" x14ac:dyDescent="0.25">
      <c r="I32" t="s">
        <v>65</v>
      </c>
      <c r="J32" s="52" t="e">
        <f ca="1">T2TEST(A6:C25,E6:G23,3)</f>
        <v>#NAME?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32"/>
  <sheetViews>
    <sheetView zoomScaleNormal="100" workbookViewId="0">
      <selection activeCell="J23" sqref="J23"/>
    </sheetView>
  </sheetViews>
  <sheetFormatPr defaultRowHeight="15" x14ac:dyDescent="0.25"/>
  <sheetData>
    <row r="1" spans="1:19" x14ac:dyDescent="0.25">
      <c r="A1" s="42" t="s">
        <v>89</v>
      </c>
    </row>
    <row r="2" spans="1:19" x14ac:dyDescent="0.25">
      <c r="I2" t="s">
        <v>125</v>
      </c>
    </row>
    <row r="3" spans="1:19" x14ac:dyDescent="0.25">
      <c r="A3" t="s">
        <v>90</v>
      </c>
      <c r="E3" t="s">
        <v>94</v>
      </c>
      <c r="J3" s="47" t="s">
        <v>90</v>
      </c>
      <c r="K3" s="47" t="s">
        <v>94</v>
      </c>
      <c r="L3" s="47" t="s">
        <v>96</v>
      </c>
    </row>
    <row r="4" spans="1:19" x14ac:dyDescent="0.25">
      <c r="I4" t="s">
        <v>91</v>
      </c>
      <c r="J4" s="33">
        <f t="array" ref="J4:J6">TRANSPOSE(A27:C27)</f>
        <v>37.289999999999992</v>
      </c>
      <c r="K4" s="35">
        <f t="array" ref="K4:K6">TRANSPOSE(E27:G27)</f>
        <v>39.444444444444443</v>
      </c>
      <c r="L4" s="48">
        <f>J4-K4</f>
        <v>-2.1544444444444508</v>
      </c>
    </row>
    <row r="5" spans="1:19" x14ac:dyDescent="0.25">
      <c r="A5" s="47" t="s">
        <v>91</v>
      </c>
      <c r="B5" s="47" t="s">
        <v>92</v>
      </c>
      <c r="C5" s="47" t="s">
        <v>93</v>
      </c>
      <c r="D5" s="47"/>
      <c r="E5" s="47" t="s">
        <v>91</v>
      </c>
      <c r="F5" s="47" t="s">
        <v>92</v>
      </c>
      <c r="G5" s="47" t="s">
        <v>93</v>
      </c>
      <c r="I5" s="70" t="s">
        <v>92</v>
      </c>
      <c r="J5" s="36">
        <v>74.5</v>
      </c>
      <c r="K5" s="38">
        <v>62.277777777777779</v>
      </c>
      <c r="L5" s="49">
        <f>J5-K5</f>
        <v>12.222222222222221</v>
      </c>
    </row>
    <row r="6" spans="1:19" x14ac:dyDescent="0.25">
      <c r="A6" s="33">
        <f>'Hotel 2a'!A6</f>
        <v>36.5</v>
      </c>
      <c r="B6" s="34">
        <f>'Hotel 2a'!B6</f>
        <v>72</v>
      </c>
      <c r="C6" s="35">
        <f>'Hotel 2a'!C6</f>
        <v>18</v>
      </c>
      <c r="E6" s="33">
        <f>'Hotel 2a'!E6</f>
        <v>40.9</v>
      </c>
      <c r="F6" s="34">
        <f>'Hotel 2a'!F6</f>
        <v>54</v>
      </c>
      <c r="G6" s="35">
        <f>'Hotel 2a'!G6</f>
        <v>14</v>
      </c>
      <c r="I6" t="s">
        <v>93</v>
      </c>
      <c r="J6" s="39">
        <v>15.55</v>
      </c>
      <c r="K6" s="41">
        <v>20.111111111111111</v>
      </c>
      <c r="L6" s="52">
        <f>J6-K6</f>
        <v>-4.56111111111111</v>
      </c>
    </row>
    <row r="7" spans="1:19" x14ac:dyDescent="0.25">
      <c r="A7" s="36">
        <f>'Hotel 2a'!A7</f>
        <v>36.6</v>
      </c>
      <c r="B7" s="37">
        <v>82</v>
      </c>
      <c r="C7" s="38">
        <v>4</v>
      </c>
      <c r="E7" s="36">
        <f>'Hotel 2a'!E7</f>
        <v>39.5</v>
      </c>
      <c r="F7" s="37">
        <f>'Hotel 2a'!F7</f>
        <v>75</v>
      </c>
      <c r="G7" s="38">
        <f>'Hotel 2a'!G7</f>
        <v>18</v>
      </c>
      <c r="I7" t="s">
        <v>100</v>
      </c>
      <c r="J7">
        <f>COUNT(A6:A25)</f>
        <v>20</v>
      </c>
      <c r="K7">
        <f>COUNT(E6:E25)</f>
        <v>18</v>
      </c>
    </row>
    <row r="8" spans="1:19" x14ac:dyDescent="0.25">
      <c r="A8" s="36">
        <f>'Hotel 2a'!A8</f>
        <v>38.200000000000003</v>
      </c>
      <c r="B8" s="37">
        <v>65</v>
      </c>
      <c r="C8" s="38">
        <f>'Hotel 2a'!C8</f>
        <v>29</v>
      </c>
      <c r="E8" s="36">
        <f>'Hotel 2a'!E8</f>
        <v>39.4</v>
      </c>
      <c r="F8" s="37">
        <f>'Hotel 2a'!F8</f>
        <v>57</v>
      </c>
      <c r="G8" s="38">
        <f>'Hotel 2a'!G8</f>
        <v>24</v>
      </c>
    </row>
    <row r="9" spans="1:19" x14ac:dyDescent="0.25">
      <c r="A9" s="36">
        <f>'Hotel 2a'!A9</f>
        <v>37.6</v>
      </c>
      <c r="B9" s="37">
        <f>'Hotel 2a'!B9</f>
        <v>82</v>
      </c>
      <c r="C9" s="38">
        <v>12</v>
      </c>
      <c r="E9" s="36">
        <f>'Hotel 2a'!E9</f>
        <v>38.200000000000003</v>
      </c>
      <c r="F9" s="37">
        <f>'Hotel 2a'!F9</f>
        <v>71</v>
      </c>
      <c r="G9" s="38">
        <f>'Hotel 2a'!G9</f>
        <v>24</v>
      </c>
      <c r="I9" t="s">
        <v>97</v>
      </c>
      <c r="M9" t="s">
        <v>98</v>
      </c>
      <c r="Q9" t="s">
        <v>99</v>
      </c>
    </row>
    <row r="10" spans="1:19" x14ac:dyDescent="0.25">
      <c r="A10" s="36">
        <f>'Hotel 2a'!A10</f>
        <v>37</v>
      </c>
      <c r="B10" s="37">
        <f>'Hotel 2a'!B10</f>
        <v>68</v>
      </c>
      <c r="C10" s="38">
        <f>'Hotel 2a'!C10</f>
        <v>25</v>
      </c>
      <c r="E10" s="36">
        <f>'Hotel 2a'!E10</f>
        <v>39.700000000000003</v>
      </c>
      <c r="F10" s="37">
        <f>'Hotel 2a'!F10</f>
        <v>65</v>
      </c>
      <c r="G10" s="38">
        <f>'Hotel 2a'!G10</f>
        <v>22</v>
      </c>
    </row>
    <row r="11" spans="1:19" x14ac:dyDescent="0.25">
      <c r="A11" s="36">
        <f>'Hotel 2a'!A11</f>
        <v>37.9</v>
      </c>
      <c r="B11" s="37">
        <v>82</v>
      </c>
      <c r="C11" s="38">
        <f>'Hotel 2a'!C11</f>
        <v>27</v>
      </c>
      <c r="E11" s="36">
        <f>'Hotel 2a'!E11</f>
        <v>38.9</v>
      </c>
      <c r="F11" s="37">
        <f>'Hotel 2a'!F11</f>
        <v>49</v>
      </c>
      <c r="G11" s="38">
        <f>'Hotel 2a'!G11</f>
        <v>30</v>
      </c>
      <c r="I11" s="33" t="e">
        <f t="array" aca="1" ref="I11:K13" ca="1">COV(A6:C25)</f>
        <v>#NAME?</v>
      </c>
      <c r="J11" s="34" t="e">
        <f ca="1"/>
        <v>#NAME?</v>
      </c>
      <c r="K11" s="35" t="e">
        <f ca="1"/>
        <v>#NAME?</v>
      </c>
      <c r="M11" s="33" t="e">
        <f t="array" aca="1" ref="M11:O13" ca="1">COV(E6:G23)</f>
        <v>#NAME?</v>
      </c>
      <c r="N11" s="34" t="e">
        <f ca="1"/>
        <v>#NAME?</v>
      </c>
      <c r="O11" s="35" t="e">
        <f ca="1"/>
        <v>#NAME?</v>
      </c>
      <c r="Q11" s="33" t="e">
        <f t="array" ref="Q11:S13" ca="1">I11:K13/J7+M11:O13/K7</f>
        <v>#NAME?</v>
      </c>
      <c r="R11" s="34" t="e">
        <f ca="1"/>
        <v>#NAME?</v>
      </c>
      <c r="S11" s="35" t="e">
        <f ca="1"/>
        <v>#NAME?</v>
      </c>
    </row>
    <row r="12" spans="1:19" x14ac:dyDescent="0.25">
      <c r="A12" s="36">
        <f>'Hotel 2a'!A12</f>
        <v>37.4</v>
      </c>
      <c r="B12" s="37">
        <f>'Hotel 2a'!B12</f>
        <v>80</v>
      </c>
      <c r="C12" s="38">
        <f>'Hotel 2a'!C12</f>
        <v>25</v>
      </c>
      <c r="E12" s="36">
        <f>'Hotel 2a'!E12</f>
        <v>38.6</v>
      </c>
      <c r="F12" s="37">
        <f>'Hotel 2a'!F12</f>
        <v>58</v>
      </c>
      <c r="G12" s="38">
        <f>'Hotel 2a'!G12</f>
        <v>25</v>
      </c>
      <c r="I12" s="36" t="e">
        <f ca="1"/>
        <v>#NAME?</v>
      </c>
      <c r="J12" s="37" t="e">
        <f ca="1"/>
        <v>#NAME?</v>
      </c>
      <c r="K12" s="38" t="e">
        <f ca="1"/>
        <v>#NAME?</v>
      </c>
      <c r="M12" s="36" t="e">
        <f ca="1"/>
        <v>#NAME?</v>
      </c>
      <c r="N12" s="37" t="e">
        <f ca="1"/>
        <v>#NAME?</v>
      </c>
      <c r="O12" s="38" t="e">
        <f ca="1"/>
        <v>#NAME?</v>
      </c>
      <c r="Q12" s="36" t="e">
        <f ca="1"/>
        <v>#NAME?</v>
      </c>
      <c r="R12" s="37" t="e">
        <f ca="1"/>
        <v>#NAME?</v>
      </c>
      <c r="S12" s="38" t="e">
        <f ca="1"/>
        <v>#NAME?</v>
      </c>
    </row>
    <row r="13" spans="1:19" x14ac:dyDescent="0.25">
      <c r="A13" s="36">
        <f>'Hotel 2a'!A13</f>
        <v>35.200000000000003</v>
      </c>
      <c r="B13" s="37">
        <v>93</v>
      </c>
      <c r="C13" s="38">
        <f>'Hotel 2a'!C13</f>
        <v>8</v>
      </c>
      <c r="E13" s="36">
        <f>'Hotel 2a'!E13</f>
        <v>39.9</v>
      </c>
      <c r="F13" s="37">
        <f>'Hotel 2a'!F13</f>
        <v>52</v>
      </c>
      <c r="G13" s="38">
        <f>'Hotel 2a'!G13</f>
        <v>17</v>
      </c>
      <c r="I13" s="39" t="e">
        <f ca="1"/>
        <v>#NAME?</v>
      </c>
      <c r="J13" s="40" t="e">
        <f ca="1"/>
        <v>#NAME?</v>
      </c>
      <c r="K13" s="41" t="e">
        <f ca="1"/>
        <v>#NAME?</v>
      </c>
      <c r="M13" s="39" t="e">
        <f ca="1"/>
        <v>#NAME?</v>
      </c>
      <c r="N13" s="40" t="e">
        <f ca="1"/>
        <v>#NAME?</v>
      </c>
      <c r="O13" s="41" t="e">
        <f ca="1"/>
        <v>#NAME?</v>
      </c>
      <c r="Q13" s="39" t="e">
        <f ca="1"/>
        <v>#NAME?</v>
      </c>
      <c r="R13" s="40" t="e">
        <f ca="1"/>
        <v>#NAME?</v>
      </c>
      <c r="S13" s="41" t="e">
        <f ca="1"/>
        <v>#NAME?</v>
      </c>
    </row>
    <row r="14" spans="1:19" x14ac:dyDescent="0.25">
      <c r="A14" s="36">
        <f>'Hotel 2a'!A14</f>
        <v>38.200000000000003</v>
      </c>
      <c r="B14" s="37">
        <f>'Hotel 2a'!B14</f>
        <v>65</v>
      </c>
      <c r="C14" s="38">
        <v>2</v>
      </c>
      <c r="E14" s="36">
        <f>'Hotel 2a'!E14</f>
        <v>41.3</v>
      </c>
      <c r="F14" s="37">
        <f>'Hotel 2a'!F14</f>
        <v>62</v>
      </c>
      <c r="G14" s="38">
        <f>'Hotel 2a'!G14</f>
        <v>18</v>
      </c>
    </row>
    <row r="15" spans="1:19" x14ac:dyDescent="0.25">
      <c r="A15" s="36">
        <f>'Hotel 2a'!A15</f>
        <v>37.5</v>
      </c>
      <c r="B15" s="37">
        <v>66</v>
      </c>
      <c r="C15" s="38">
        <f>'Hotel 2a'!C15</f>
        <v>11</v>
      </c>
      <c r="E15" s="36">
        <f>'Hotel 2a'!E15</f>
        <v>38.1</v>
      </c>
      <c r="F15" s="37">
        <f>'Hotel 2a'!F15</f>
        <v>57</v>
      </c>
      <c r="G15" s="38">
        <f>'Hotel 2a'!G15</f>
        <v>20</v>
      </c>
      <c r="I15" t="s">
        <v>52</v>
      </c>
      <c r="J15" s="48">
        <f>J7+K7-1</f>
        <v>37</v>
      </c>
      <c r="Q15" t="s">
        <v>101</v>
      </c>
    </row>
    <row r="16" spans="1:19" x14ac:dyDescent="0.25">
      <c r="A16" s="36">
        <f>'Hotel 2a'!A16</f>
        <v>35.799999999999997</v>
      </c>
      <c r="B16" s="37">
        <f>'Hotel 2a'!B16</f>
        <v>70</v>
      </c>
      <c r="C16" s="38">
        <v>3</v>
      </c>
      <c r="E16" s="36">
        <f>'Hotel 2a'!E16</f>
        <v>39.6</v>
      </c>
      <c r="F16" s="37">
        <f>'Hotel 2a'!F16</f>
        <v>78</v>
      </c>
      <c r="G16" s="38">
        <f>'Hotel 2a'!G16</f>
        <v>19</v>
      </c>
      <c r="I16" t="s">
        <v>53</v>
      </c>
      <c r="J16" s="49">
        <f>COUNT(A6:C6)</f>
        <v>3</v>
      </c>
    </row>
    <row r="17" spans="1:19" ht="17.25" x14ac:dyDescent="0.25">
      <c r="A17" s="36">
        <f>'Hotel 2a'!A17</f>
        <v>37.4</v>
      </c>
      <c r="B17" s="37">
        <f>'Hotel 2a'!B17</f>
        <v>76</v>
      </c>
      <c r="C17" s="38">
        <f>'Hotel 2a'!C17</f>
        <v>13</v>
      </c>
      <c r="E17" s="36">
        <f>'Hotel 2a'!E17</f>
        <v>37.1</v>
      </c>
      <c r="F17" s="37">
        <f>'Hotel 2a'!F17</f>
        <v>92</v>
      </c>
      <c r="G17" s="38">
        <f>'Hotel 2a'!G17</f>
        <v>15</v>
      </c>
      <c r="I17" t="s">
        <v>51</v>
      </c>
      <c r="J17" s="49" t="e">
        <f t="array" aca="1" ref="J17" ca="1">MMULT(TRANSPOSE(L4:L6),MMULT(Q17:S19,L4:L6))</f>
        <v>#NAME?</v>
      </c>
      <c r="Q17" s="33" t="e">
        <f t="array" aca="1" ref="Q17:S19" ca="1">MINVERSE(Q11:S13)</f>
        <v>#NAME?</v>
      </c>
      <c r="R17" s="34" t="e">
        <f ca="1"/>
        <v>#NAME?</v>
      </c>
      <c r="S17" s="35" t="e">
        <f ca="1"/>
        <v>#NAME?</v>
      </c>
    </row>
    <row r="18" spans="1:19" x14ac:dyDescent="0.25">
      <c r="A18" s="36">
        <f>'Hotel 2a'!A18</f>
        <v>37.200000000000003</v>
      </c>
      <c r="B18" s="37">
        <v>83</v>
      </c>
      <c r="C18" s="38">
        <f>'Hotel 2a'!C18</f>
        <v>29</v>
      </c>
      <c r="E18" s="36">
        <f>'Hotel 2a'!E18</f>
        <v>39.5</v>
      </c>
      <c r="F18" s="37">
        <f>'Hotel 2a'!F18</f>
        <v>63</v>
      </c>
      <c r="G18" s="38">
        <f>'Hotel 2a'!G18</f>
        <v>13</v>
      </c>
      <c r="I18" t="s">
        <v>54</v>
      </c>
      <c r="J18" s="49" t="e">
        <f ca="1">J17*(J15-J16)/(J16*(J15-1))</f>
        <v>#NAME?</v>
      </c>
      <c r="Q18" s="36" t="e">
        <f ca="1"/>
        <v>#NAME?</v>
      </c>
      <c r="R18" s="37" t="e">
        <f ca="1"/>
        <v>#NAME?</v>
      </c>
      <c r="S18" s="38" t="e">
        <f ca="1"/>
        <v>#NAME?</v>
      </c>
    </row>
    <row r="19" spans="1:19" x14ac:dyDescent="0.25">
      <c r="A19" s="36">
        <f>'Hotel 2a'!A19</f>
        <v>36.5</v>
      </c>
      <c r="B19" s="37">
        <v>68</v>
      </c>
      <c r="C19" s="38">
        <f>'Hotel 2a'!C19</f>
        <v>24</v>
      </c>
      <c r="E19" s="36">
        <f>'Hotel 2a'!E19</f>
        <v>40.299999999999997</v>
      </c>
      <c r="F19" s="37">
        <f>'Hotel 2a'!F19</f>
        <v>52</v>
      </c>
      <c r="G19" s="38">
        <f>'Hotel 2a'!G19</f>
        <v>25</v>
      </c>
      <c r="I19" t="s">
        <v>55</v>
      </c>
      <c r="J19" s="49">
        <f>J16</f>
        <v>3</v>
      </c>
      <c r="Q19" s="39" t="e">
        <f ca="1"/>
        <v>#NAME?</v>
      </c>
      <c r="R19" s="40" t="e">
        <f ca="1"/>
        <v>#NAME?</v>
      </c>
      <c r="S19" s="41" t="e">
        <f ca="1"/>
        <v>#NAME?</v>
      </c>
    </row>
    <row r="20" spans="1:19" x14ac:dyDescent="0.25">
      <c r="A20" s="36">
        <f>'Hotel 2a'!A20</f>
        <v>38.299999999999997</v>
      </c>
      <c r="B20" s="37">
        <f>'Hotel 2a'!B20</f>
        <v>77</v>
      </c>
      <c r="C20" s="38">
        <f>'Hotel 2a'!C20</f>
        <v>12</v>
      </c>
      <c r="E20" s="36">
        <f>'Hotel 2a'!E20</f>
        <v>41.5</v>
      </c>
      <c r="F20" s="37">
        <f>'Hotel 2a'!F20</f>
        <v>46</v>
      </c>
      <c r="G20" s="38">
        <f>'Hotel 2a'!G20</f>
        <v>27</v>
      </c>
      <c r="I20" t="s">
        <v>56</v>
      </c>
      <c r="J20" s="49" t="e">
        <f t="array" aca="1" ref="J20" ca="1">J17^2/(MMULT(TRANSPOSE(L4:L6),MMULT(Q17:S19,MMULT(I11:K13/J7,MMULT(Q17:S19,L4:L6))))^2/(J7-1)+MMULT(TRANSPOSE(L4:L6),MMULT(Q17:S19,MMULT(M11:O13/K7,MMULT(Q17:S19,L4:L6))))^2/(K7-1))</f>
        <v>#NAME?</v>
      </c>
    </row>
    <row r="21" spans="1:19" x14ac:dyDescent="0.25">
      <c r="A21" s="36">
        <f>'Hotel 2a'!A21</f>
        <v>37.5</v>
      </c>
      <c r="B21" s="37">
        <f>'Hotel 2a'!B21</f>
        <v>66</v>
      </c>
      <c r="C21" s="38">
        <v>28</v>
      </c>
      <c r="E21" s="36">
        <f>'Hotel 2a'!E21</f>
        <v>39.299999999999997</v>
      </c>
      <c r="F21" s="37">
        <f>'Hotel 2a'!F21</f>
        <v>56</v>
      </c>
      <c r="G21" s="38">
        <f>'Hotel 2a'!G21</f>
        <v>14</v>
      </c>
      <c r="I21" s="46" t="s">
        <v>57</v>
      </c>
      <c r="J21" s="50">
        <v>0.05</v>
      </c>
    </row>
    <row r="22" spans="1:19" x14ac:dyDescent="0.25">
      <c r="A22" s="36">
        <f>'Hotel 2a'!A22</f>
        <v>36</v>
      </c>
      <c r="B22" s="37">
        <f>'Hotel 2a'!B22</f>
        <v>79</v>
      </c>
      <c r="C22" s="38">
        <f>'Hotel 2a'!C22</f>
        <v>14</v>
      </c>
      <c r="E22" s="36">
        <f>'Hotel 2a'!E22</f>
        <v>37.6</v>
      </c>
      <c r="F22" s="37">
        <f>'Hotel 2a'!F22</f>
        <v>86</v>
      </c>
      <c r="G22" s="38">
        <f>'Hotel 2a'!G22</f>
        <v>16</v>
      </c>
      <c r="I22" t="s">
        <v>58</v>
      </c>
      <c r="J22" s="49" t="e">
        <f ca="1">FINV(J21,J19,J20)</f>
        <v>#NAME?</v>
      </c>
    </row>
    <row r="23" spans="1:19" x14ac:dyDescent="0.25">
      <c r="A23" s="36">
        <f>'Hotel 2a'!A23</f>
        <v>36.9</v>
      </c>
      <c r="B23" s="37">
        <v>73</v>
      </c>
      <c r="C23" s="38">
        <f>'Hotel 2a'!C23</f>
        <v>12</v>
      </c>
      <c r="E23" s="36">
        <f>'Hotel 2a'!E23</f>
        <v>40.6</v>
      </c>
      <c r="F23" s="37">
        <f>'Hotel 2a'!F23</f>
        <v>48</v>
      </c>
      <c r="G23" s="38">
        <f>'Hotel 2a'!G23</f>
        <v>21</v>
      </c>
      <c r="I23" t="s">
        <v>59</v>
      </c>
      <c r="J23" s="49" t="e">
        <f ca="1">FDIST(J18,J19,J20)</f>
        <v>#NAME?</v>
      </c>
    </row>
    <row r="24" spans="1:19" x14ac:dyDescent="0.25">
      <c r="A24" s="36">
        <f>'Hotel 2a'!A24</f>
        <v>39.299999999999997</v>
      </c>
      <c r="B24" s="37">
        <v>76</v>
      </c>
      <c r="C24" s="38">
        <v>2</v>
      </c>
      <c r="E24" s="36"/>
      <c r="F24" s="37"/>
      <c r="G24" s="38"/>
      <c r="I24" t="s">
        <v>60</v>
      </c>
      <c r="J24" s="51" t="e">
        <f ca="1">IF(J23&lt;= J21,"yes","no")</f>
        <v>#NAME?</v>
      </c>
    </row>
    <row r="25" spans="1:19" x14ac:dyDescent="0.25">
      <c r="A25" s="39">
        <f>'Hotel 2a'!A25</f>
        <v>38.799999999999997</v>
      </c>
      <c r="B25" s="40">
        <f>'Hotel 2a'!B25</f>
        <v>67</v>
      </c>
      <c r="C25" s="41">
        <f>'Hotel 2a'!C25</f>
        <v>13</v>
      </c>
      <c r="E25" s="39"/>
      <c r="F25" s="40"/>
      <c r="G25" s="41"/>
    </row>
    <row r="26" spans="1:19" x14ac:dyDescent="0.25">
      <c r="I26" t="s">
        <v>337</v>
      </c>
    </row>
    <row r="27" spans="1:19" x14ac:dyDescent="0.25">
      <c r="A27" s="33">
        <f>AVERAGE(A6:A25)</f>
        <v>37.289999999999992</v>
      </c>
      <c r="B27" s="34">
        <f>AVERAGE(B6:B25)</f>
        <v>74.5</v>
      </c>
      <c r="C27" s="35">
        <f>AVERAGE(C6:C25)</f>
        <v>15.55</v>
      </c>
      <c r="D27" s="32" t="s">
        <v>48</v>
      </c>
      <c r="E27" s="33">
        <f>AVERAGE(E6:E25)</f>
        <v>39.444444444444443</v>
      </c>
      <c r="F27" s="34">
        <f>AVERAGE(F6:F25)</f>
        <v>62.277777777777779</v>
      </c>
      <c r="G27" s="35">
        <f>AVERAGE(G6:G25)</f>
        <v>20.111111111111111</v>
      </c>
    </row>
    <row r="28" spans="1:19" ht="17.25" x14ac:dyDescent="0.25">
      <c r="A28" s="39">
        <f>VAR(A6:A25)</f>
        <v>1.0419999999999989</v>
      </c>
      <c r="B28" s="40">
        <f>VAR(B6:B25)</f>
        <v>59.94736842105263</v>
      </c>
      <c r="C28" s="41">
        <f>VAR(C6:C25)</f>
        <v>89.102631578947353</v>
      </c>
      <c r="D28" s="32" t="s">
        <v>107</v>
      </c>
      <c r="E28" s="39">
        <f>VAR(E6:E25)</f>
        <v>1.4967320261437886</v>
      </c>
      <c r="F28" s="40">
        <f>VAR(F6:F25)</f>
        <v>175.15359477124173</v>
      </c>
      <c r="G28" s="41">
        <f>VAR(G6:G25)</f>
        <v>24.457516339869258</v>
      </c>
      <c r="I28" t="s">
        <v>51</v>
      </c>
      <c r="J28" s="48" t="e">
        <f ca="1">HotellingT2(A6:C25,E6:G23,3)</f>
        <v>#NAME?</v>
      </c>
      <c r="L28" t="e">
        <f t="array" aca="1" ref="L28:M32" ca="1">Hotelling(A6:C25,E6:G23,3,TRUE)</f>
        <v>#NAME?</v>
      </c>
      <c r="M28" s="223" t="e">
        <f ca="1"/>
        <v>#NAME?</v>
      </c>
    </row>
    <row r="29" spans="1:19" x14ac:dyDescent="0.25">
      <c r="I29" t="s">
        <v>54</v>
      </c>
      <c r="J29" s="49" t="e">
        <f ca="1">HotellingF(A6:C25,E6:G23,3)</f>
        <v>#NAME?</v>
      </c>
      <c r="L29" t="e">
        <f ca="1"/>
        <v>#NAME?</v>
      </c>
      <c r="M29" s="173" t="e">
        <f ca="1"/>
        <v>#NAME?</v>
      </c>
    </row>
    <row r="30" spans="1:19" x14ac:dyDescent="0.25">
      <c r="I30" t="s">
        <v>55</v>
      </c>
      <c r="J30" s="49" t="e">
        <f ca="1">Hotellingdf1(A6:C25,E6:G23,3)</f>
        <v>#NAME?</v>
      </c>
      <c r="L30" t="e">
        <f ca="1"/>
        <v>#NAME?</v>
      </c>
      <c r="M30" s="173" t="e">
        <f ca="1"/>
        <v>#NAME?</v>
      </c>
    </row>
    <row r="31" spans="1:19" x14ac:dyDescent="0.25">
      <c r="I31" t="s">
        <v>56</v>
      </c>
      <c r="J31" s="49" t="e">
        <f ca="1">Hotellingdf2(A6:C25,E6:G23,3)</f>
        <v>#NAME?</v>
      </c>
      <c r="L31" t="e">
        <f ca="1"/>
        <v>#NAME?</v>
      </c>
      <c r="M31" s="173" t="e">
        <f ca="1"/>
        <v>#NAME?</v>
      </c>
    </row>
    <row r="32" spans="1:19" x14ac:dyDescent="0.25">
      <c r="I32" t="s">
        <v>65</v>
      </c>
      <c r="J32" s="52" t="e">
        <f ca="1">T2TEST(A6:C25,E6:G23,3)</f>
        <v>#NAME?</v>
      </c>
      <c r="L32" t="e">
        <f ca="1"/>
        <v>#NAME?</v>
      </c>
      <c r="M32" s="174" t="e">
        <f ca="1"/>
        <v>#NAME?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J28"/>
  <sheetViews>
    <sheetView workbookViewId="0"/>
  </sheetViews>
  <sheetFormatPr defaultRowHeight="15" x14ac:dyDescent="0.25"/>
  <sheetData>
    <row r="1" spans="1:10" x14ac:dyDescent="0.25">
      <c r="A1" s="42" t="s">
        <v>659</v>
      </c>
    </row>
    <row r="3" spans="1:10" x14ac:dyDescent="0.25">
      <c r="A3" t="s">
        <v>90</v>
      </c>
      <c r="E3" t="s">
        <v>94</v>
      </c>
      <c r="I3" t="s">
        <v>635</v>
      </c>
    </row>
    <row r="4" spans="1:10" x14ac:dyDescent="0.25">
      <c r="I4" t="s">
        <v>660</v>
      </c>
    </row>
    <row r="5" spans="1:10" x14ac:dyDescent="0.25">
      <c r="A5" s="47" t="s">
        <v>91</v>
      </c>
      <c r="B5" s="47" t="s">
        <v>92</v>
      </c>
      <c r="C5" s="47" t="s">
        <v>93</v>
      </c>
      <c r="D5" s="47"/>
      <c r="E5" s="47" t="s">
        <v>91</v>
      </c>
      <c r="F5" s="47" t="s">
        <v>92</v>
      </c>
      <c r="G5" s="47" t="s">
        <v>93</v>
      </c>
    </row>
    <row r="6" spans="1:10" x14ac:dyDescent="0.25">
      <c r="A6" s="33">
        <f>'Hotel 2a'!A6</f>
        <v>36.5</v>
      </c>
      <c r="B6" s="34">
        <f>'Hotel 2a'!B6</f>
        <v>72</v>
      </c>
      <c r="C6" s="35">
        <f>'Hotel 2a'!C6</f>
        <v>18</v>
      </c>
      <c r="E6" s="33">
        <f>'Hotel 2a'!E6</f>
        <v>40.9</v>
      </c>
      <c r="F6" s="34">
        <f>'Hotel 2a'!F6</f>
        <v>54</v>
      </c>
      <c r="G6" s="35">
        <f>'Hotel 2a'!G6</f>
        <v>14</v>
      </c>
      <c r="I6" t="e">
        <f t="array" aca="1" ref="I6:J10" ca="1">Hotelling(A6:C25,E6:G23, 3,TRUE)</f>
        <v>#NAME?</v>
      </c>
      <c r="J6" s="206" t="e">
        <f ca="1"/>
        <v>#NAME?</v>
      </c>
    </row>
    <row r="7" spans="1:10" x14ac:dyDescent="0.25">
      <c r="A7" s="36">
        <f>'Hotel 2a'!A7</f>
        <v>36.6</v>
      </c>
      <c r="B7" s="37">
        <v>82</v>
      </c>
      <c r="C7" s="38">
        <v>4</v>
      </c>
      <c r="E7" s="36">
        <f>'Hotel 2a'!E7</f>
        <v>39.5</v>
      </c>
      <c r="F7" s="37">
        <f>'Hotel 2a'!F7</f>
        <v>75</v>
      </c>
      <c r="G7" s="38">
        <f>'Hotel 2a'!G7</f>
        <v>18</v>
      </c>
      <c r="I7" t="e">
        <f ca="1"/>
        <v>#NAME?</v>
      </c>
      <c r="J7" s="98" t="e">
        <f ca="1"/>
        <v>#NAME?</v>
      </c>
    </row>
    <row r="8" spans="1:10" x14ac:dyDescent="0.25">
      <c r="A8" s="36">
        <f>'Hotel 2a'!A8</f>
        <v>38.200000000000003</v>
      </c>
      <c r="B8" s="37">
        <v>65</v>
      </c>
      <c r="C8" s="38">
        <f>'Hotel 2a'!C8</f>
        <v>29</v>
      </c>
      <c r="E8" s="36">
        <f>'Hotel 2a'!E8</f>
        <v>39.4</v>
      </c>
      <c r="F8" s="37">
        <f>'Hotel 2a'!F8</f>
        <v>57</v>
      </c>
      <c r="G8" s="38">
        <f>'Hotel 2a'!G8</f>
        <v>24</v>
      </c>
      <c r="I8" t="e">
        <f ca="1"/>
        <v>#NAME?</v>
      </c>
      <c r="J8" s="98" t="e">
        <f ca="1"/>
        <v>#NAME?</v>
      </c>
    </row>
    <row r="9" spans="1:10" x14ac:dyDescent="0.25">
      <c r="A9" s="36">
        <f>'Hotel 2a'!A9</f>
        <v>37.6</v>
      </c>
      <c r="B9" s="37">
        <f>'Hotel 2a'!B9</f>
        <v>82</v>
      </c>
      <c r="C9" s="38">
        <v>12</v>
      </c>
      <c r="E9" s="36">
        <f>'Hotel 2a'!E9</f>
        <v>38.200000000000003</v>
      </c>
      <c r="F9" s="37">
        <f>'Hotel 2a'!F9</f>
        <v>71</v>
      </c>
      <c r="G9" s="38">
        <f>'Hotel 2a'!G9</f>
        <v>24</v>
      </c>
      <c r="I9" t="e">
        <f ca="1"/>
        <v>#NAME?</v>
      </c>
      <c r="J9" s="98" t="e">
        <f ca="1"/>
        <v>#NAME?</v>
      </c>
    </row>
    <row r="10" spans="1:10" x14ac:dyDescent="0.25">
      <c r="A10" s="36">
        <f>'Hotel 2a'!A10</f>
        <v>37</v>
      </c>
      <c r="B10" s="37">
        <f>'Hotel 2a'!B10</f>
        <v>68</v>
      </c>
      <c r="C10" s="38">
        <f>'Hotel 2a'!C10</f>
        <v>25</v>
      </c>
      <c r="E10" s="36">
        <f>'Hotel 2a'!E10</f>
        <v>39.700000000000003</v>
      </c>
      <c r="F10" s="37">
        <f>'Hotel 2a'!F10</f>
        <v>65</v>
      </c>
      <c r="G10" s="38">
        <f>'Hotel 2a'!G10</f>
        <v>22</v>
      </c>
      <c r="I10" t="e">
        <f ca="1"/>
        <v>#NAME?</v>
      </c>
      <c r="J10" s="99" t="e">
        <f ca="1"/>
        <v>#NAME?</v>
      </c>
    </row>
    <row r="11" spans="1:10" x14ac:dyDescent="0.25">
      <c r="A11" s="36">
        <f>'Hotel 2a'!A11</f>
        <v>37.9</v>
      </c>
      <c r="B11" s="37">
        <v>82</v>
      </c>
      <c r="C11" s="38">
        <f>'Hotel 2a'!C11</f>
        <v>27</v>
      </c>
      <c r="E11" s="36">
        <f>'Hotel 2a'!E11</f>
        <v>38.9</v>
      </c>
      <c r="F11" s="37">
        <f>'Hotel 2a'!F11</f>
        <v>49</v>
      </c>
      <c r="G11" s="38">
        <f>'Hotel 2a'!G11</f>
        <v>30</v>
      </c>
    </row>
    <row r="12" spans="1:10" x14ac:dyDescent="0.25">
      <c r="A12" s="36">
        <f>'Hotel 2a'!A12</f>
        <v>37.4</v>
      </c>
      <c r="B12" s="37">
        <f>'Hotel 2a'!B12</f>
        <v>80</v>
      </c>
      <c r="C12" s="38">
        <f>'Hotel 2a'!C12</f>
        <v>25</v>
      </c>
      <c r="E12" s="36">
        <f>'Hotel 2a'!E12</f>
        <v>38.6</v>
      </c>
      <c r="F12" s="37">
        <f>'Hotel 2a'!F12</f>
        <v>58</v>
      </c>
      <c r="G12" s="38">
        <f>'Hotel 2a'!G12</f>
        <v>25</v>
      </c>
    </row>
    <row r="13" spans="1:10" x14ac:dyDescent="0.25">
      <c r="A13" s="36">
        <f>'Hotel 2a'!A13</f>
        <v>35.200000000000003</v>
      </c>
      <c r="B13" s="37">
        <v>93</v>
      </c>
      <c r="C13" s="38">
        <f>'Hotel 2a'!C13</f>
        <v>8</v>
      </c>
      <c r="E13" s="36">
        <f>'Hotel 2a'!E13</f>
        <v>39.9</v>
      </c>
      <c r="F13" s="37">
        <f>'Hotel 2a'!F13</f>
        <v>52</v>
      </c>
      <c r="G13" s="38">
        <f>'Hotel 2a'!G13</f>
        <v>17</v>
      </c>
    </row>
    <row r="14" spans="1:10" x14ac:dyDescent="0.25">
      <c r="A14" s="36">
        <f>'Hotel 2a'!A14</f>
        <v>38.200000000000003</v>
      </c>
      <c r="B14" s="37">
        <f>'Hotel 2a'!B14</f>
        <v>65</v>
      </c>
      <c r="C14" s="38">
        <v>2</v>
      </c>
      <c r="E14" s="36">
        <f>'Hotel 2a'!E14</f>
        <v>41.3</v>
      </c>
      <c r="F14" s="37">
        <f>'Hotel 2a'!F14</f>
        <v>62</v>
      </c>
      <c r="G14" s="38">
        <f>'Hotel 2a'!G14</f>
        <v>18</v>
      </c>
    </row>
    <row r="15" spans="1:10" x14ac:dyDescent="0.25">
      <c r="A15" s="36">
        <f>'Hotel 2a'!A15</f>
        <v>37.5</v>
      </c>
      <c r="B15" s="37">
        <v>66</v>
      </c>
      <c r="C15" s="38">
        <f>'Hotel 2a'!C15</f>
        <v>11</v>
      </c>
      <c r="E15" s="36">
        <f>'Hotel 2a'!E15</f>
        <v>38.1</v>
      </c>
      <c r="F15" s="37">
        <f>'Hotel 2a'!F15</f>
        <v>57</v>
      </c>
      <c r="G15" s="38">
        <f>'Hotel 2a'!G15</f>
        <v>20</v>
      </c>
    </row>
    <row r="16" spans="1:10" x14ac:dyDescent="0.25">
      <c r="A16" s="36">
        <f>'Hotel 2a'!A16</f>
        <v>35.799999999999997</v>
      </c>
      <c r="B16" s="37">
        <f>'Hotel 2a'!B16</f>
        <v>70</v>
      </c>
      <c r="C16" s="38">
        <v>3</v>
      </c>
      <c r="E16" s="36">
        <f>'Hotel 2a'!E16</f>
        <v>39.6</v>
      </c>
      <c r="F16" s="37">
        <f>'Hotel 2a'!F16</f>
        <v>78</v>
      </c>
      <c r="G16" s="38">
        <f>'Hotel 2a'!G16</f>
        <v>19</v>
      </c>
    </row>
    <row r="17" spans="1:7" x14ac:dyDescent="0.25">
      <c r="A17" s="36">
        <f>'Hotel 2a'!A17</f>
        <v>37.4</v>
      </c>
      <c r="B17" s="37">
        <f>'Hotel 2a'!B17</f>
        <v>76</v>
      </c>
      <c r="C17" s="38">
        <f>'Hotel 2a'!C17</f>
        <v>13</v>
      </c>
      <c r="E17" s="36">
        <f>'Hotel 2a'!E17</f>
        <v>37.1</v>
      </c>
      <c r="F17" s="37">
        <f>'Hotel 2a'!F17</f>
        <v>92</v>
      </c>
      <c r="G17" s="38">
        <f>'Hotel 2a'!G17</f>
        <v>15</v>
      </c>
    </row>
    <row r="18" spans="1:7" x14ac:dyDescent="0.25">
      <c r="A18" s="36">
        <f>'Hotel 2a'!A18</f>
        <v>37.200000000000003</v>
      </c>
      <c r="B18" s="37">
        <v>83</v>
      </c>
      <c r="C18" s="38">
        <f>'Hotel 2a'!C18</f>
        <v>29</v>
      </c>
      <c r="E18" s="36">
        <f>'Hotel 2a'!E18</f>
        <v>39.5</v>
      </c>
      <c r="F18" s="37">
        <f>'Hotel 2a'!F18</f>
        <v>63</v>
      </c>
      <c r="G18" s="38">
        <f>'Hotel 2a'!G18</f>
        <v>13</v>
      </c>
    </row>
    <row r="19" spans="1:7" x14ac:dyDescent="0.25">
      <c r="A19" s="36">
        <f>'Hotel 2a'!A19</f>
        <v>36.5</v>
      </c>
      <c r="B19" s="37">
        <v>68</v>
      </c>
      <c r="C19" s="38">
        <f>'Hotel 2a'!C19</f>
        <v>24</v>
      </c>
      <c r="E19" s="36">
        <f>'Hotel 2a'!E19</f>
        <v>40.299999999999997</v>
      </c>
      <c r="F19" s="37">
        <f>'Hotel 2a'!F19</f>
        <v>52</v>
      </c>
      <c r="G19" s="38">
        <f>'Hotel 2a'!G19</f>
        <v>25</v>
      </c>
    </row>
    <row r="20" spans="1:7" x14ac:dyDescent="0.25">
      <c r="A20" s="36">
        <f>'Hotel 2a'!A20</f>
        <v>38.299999999999997</v>
      </c>
      <c r="B20" s="37">
        <f>'Hotel 2a'!B20</f>
        <v>77</v>
      </c>
      <c r="C20" s="38">
        <f>'Hotel 2a'!C20</f>
        <v>12</v>
      </c>
      <c r="E20" s="36">
        <f>'Hotel 2a'!E20</f>
        <v>41.5</v>
      </c>
      <c r="F20" s="37">
        <f>'Hotel 2a'!F20</f>
        <v>46</v>
      </c>
      <c r="G20" s="38">
        <f>'Hotel 2a'!G20</f>
        <v>27</v>
      </c>
    </row>
    <row r="21" spans="1:7" x14ac:dyDescent="0.25">
      <c r="A21" s="36">
        <f>'Hotel 2a'!A21</f>
        <v>37.5</v>
      </c>
      <c r="B21" s="37">
        <f>'Hotel 2a'!B21</f>
        <v>66</v>
      </c>
      <c r="C21" s="38">
        <v>28</v>
      </c>
      <c r="E21" s="36">
        <f>'Hotel 2a'!E21</f>
        <v>39.299999999999997</v>
      </c>
      <c r="F21" s="37">
        <f>'Hotel 2a'!F21</f>
        <v>56</v>
      </c>
      <c r="G21" s="38">
        <f>'Hotel 2a'!G21</f>
        <v>14</v>
      </c>
    </row>
    <row r="22" spans="1:7" x14ac:dyDescent="0.25">
      <c r="A22" s="36">
        <f>'Hotel 2a'!A22</f>
        <v>36</v>
      </c>
      <c r="B22" s="37">
        <f>'Hotel 2a'!B22</f>
        <v>79</v>
      </c>
      <c r="C22" s="38">
        <f>'Hotel 2a'!C22</f>
        <v>14</v>
      </c>
      <c r="E22" s="36">
        <f>'Hotel 2a'!E22</f>
        <v>37.6</v>
      </c>
      <c r="F22" s="37">
        <f>'Hotel 2a'!F22</f>
        <v>86</v>
      </c>
      <c r="G22" s="38">
        <f>'Hotel 2a'!G22</f>
        <v>16</v>
      </c>
    </row>
    <row r="23" spans="1:7" x14ac:dyDescent="0.25">
      <c r="A23" s="36">
        <f>'Hotel 2a'!A23</f>
        <v>36.9</v>
      </c>
      <c r="B23" s="37">
        <v>73</v>
      </c>
      <c r="C23" s="38">
        <f>'Hotel 2a'!C23</f>
        <v>12</v>
      </c>
      <c r="E23" s="36">
        <f>'Hotel 2a'!E23</f>
        <v>40.6</v>
      </c>
      <c r="F23" s="37">
        <f>'Hotel 2a'!F23</f>
        <v>48</v>
      </c>
      <c r="G23" s="38">
        <f>'Hotel 2a'!G23</f>
        <v>21</v>
      </c>
    </row>
    <row r="24" spans="1:7" x14ac:dyDescent="0.25">
      <c r="A24" s="36">
        <f>'Hotel 2a'!A24</f>
        <v>39.299999999999997</v>
      </c>
      <c r="B24" s="37">
        <v>76</v>
      </c>
      <c r="C24" s="38">
        <v>2</v>
      </c>
      <c r="E24" s="36"/>
      <c r="F24" s="37"/>
      <c r="G24" s="38"/>
    </row>
    <row r="25" spans="1:7" x14ac:dyDescent="0.25">
      <c r="A25" s="39">
        <f>'Hotel 2a'!A25</f>
        <v>38.799999999999997</v>
      </c>
      <c r="B25" s="40">
        <f>'Hotel 2a'!B25</f>
        <v>67</v>
      </c>
      <c r="C25" s="41">
        <f>'Hotel 2a'!C25</f>
        <v>13</v>
      </c>
      <c r="E25" s="39"/>
      <c r="F25" s="40"/>
      <c r="G25" s="41"/>
    </row>
    <row r="27" spans="1:7" x14ac:dyDescent="0.25">
      <c r="A27" s="33">
        <f>AVERAGE(A6:A25)</f>
        <v>37.289999999999992</v>
      </c>
      <c r="B27" s="34">
        <f>AVERAGE(B6:B25)</f>
        <v>74.5</v>
      </c>
      <c r="C27" s="35">
        <f>AVERAGE(C6:C25)</f>
        <v>15.55</v>
      </c>
      <c r="D27" s="32" t="s">
        <v>48</v>
      </c>
      <c r="E27" s="33">
        <f>AVERAGE(E6:E25)</f>
        <v>39.444444444444443</v>
      </c>
      <c r="F27" s="34">
        <f>AVERAGE(F6:F25)</f>
        <v>62.277777777777779</v>
      </c>
      <c r="G27" s="35">
        <f>AVERAGE(G6:G25)</f>
        <v>20.111111111111111</v>
      </c>
    </row>
    <row r="28" spans="1:7" x14ac:dyDescent="0.25">
      <c r="A28" s="39">
        <f>VAR(A6:A25)</f>
        <v>1.0419999999999989</v>
      </c>
      <c r="B28" s="40">
        <f>VAR(B6:B25)</f>
        <v>59.94736842105263</v>
      </c>
      <c r="C28" s="41">
        <f>VAR(C6:C25)</f>
        <v>89.102631578947353</v>
      </c>
      <c r="D28" s="32" t="s">
        <v>107</v>
      </c>
      <c r="E28" s="39">
        <f>VAR(E6:E25)</f>
        <v>1.4967320261437886</v>
      </c>
      <c r="F28" s="40">
        <f>VAR(F6:F25)</f>
        <v>175.15359477124173</v>
      </c>
      <c r="G28" s="41">
        <f>VAR(G6:G25)</f>
        <v>24.457516339869258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AK25"/>
  <sheetViews>
    <sheetView topLeftCell="Z1" workbookViewId="0">
      <selection activeCell="AJ17" sqref="AJ17"/>
    </sheetView>
  </sheetViews>
  <sheetFormatPr defaultRowHeight="15" x14ac:dyDescent="0.25"/>
  <cols>
    <col min="24" max="24" width="11.28515625" customWidth="1"/>
  </cols>
  <sheetData>
    <row r="1" spans="1:37" x14ac:dyDescent="0.25">
      <c r="A1" s="42" t="s">
        <v>665</v>
      </c>
    </row>
    <row r="3" spans="1:37" ht="15.75" thickBot="1" x14ac:dyDescent="0.3">
      <c r="A3" s="32" t="s">
        <v>41</v>
      </c>
      <c r="B3" s="32" t="s">
        <v>637</v>
      </c>
      <c r="C3" s="32" t="s">
        <v>638</v>
      </c>
      <c r="D3" s="32" t="s">
        <v>639</v>
      </c>
      <c r="E3" s="32" t="s">
        <v>640</v>
      </c>
      <c r="G3" s="32" t="str">
        <f t="shared" ref="G3:G18" si="0">A3</f>
        <v>Subject</v>
      </c>
      <c r="H3" s="32" t="s">
        <v>647</v>
      </c>
      <c r="I3" s="32" t="s">
        <v>648</v>
      </c>
      <c r="J3" s="32" t="s">
        <v>649</v>
      </c>
      <c r="L3" s="32" t="s">
        <v>650</v>
      </c>
      <c r="N3" t="s">
        <v>635</v>
      </c>
      <c r="Q3" t="s">
        <v>661</v>
      </c>
      <c r="T3" t="s">
        <v>635</v>
      </c>
      <c r="X3" t="s">
        <v>174</v>
      </c>
      <c r="AE3" t="s">
        <v>183</v>
      </c>
      <c r="AI3" t="s">
        <v>175</v>
      </c>
      <c r="AJ3">
        <v>0.05</v>
      </c>
    </row>
    <row r="4" spans="1:37" ht="15.75" thickTop="1" x14ac:dyDescent="0.25">
      <c r="A4" s="32">
        <v>1</v>
      </c>
      <c r="B4" s="243">
        <v>16</v>
      </c>
      <c r="C4" s="244">
        <v>22</v>
      </c>
      <c r="D4" s="244">
        <v>23</v>
      </c>
      <c r="E4" s="245">
        <v>25</v>
      </c>
      <c r="G4" s="32">
        <f t="shared" si="0"/>
        <v>1</v>
      </c>
      <c r="H4" s="251">
        <f t="shared" ref="H4:H18" si="1">C4-B4</f>
        <v>6</v>
      </c>
      <c r="I4" s="252">
        <f t="shared" ref="I4:I18" si="2">D4-C4</f>
        <v>1</v>
      </c>
      <c r="J4" s="253">
        <f t="shared" ref="J4:J18" si="3">E4-D4</f>
        <v>2</v>
      </c>
      <c r="L4" s="223">
        <v>0</v>
      </c>
      <c r="N4" t="s">
        <v>651</v>
      </c>
      <c r="Q4" t="s">
        <v>662</v>
      </c>
      <c r="T4" t="s">
        <v>652</v>
      </c>
      <c r="AE4" s="94" t="s">
        <v>184</v>
      </c>
      <c r="AF4" s="94" t="s">
        <v>179</v>
      </c>
      <c r="AG4" s="94" t="s">
        <v>62</v>
      </c>
      <c r="AH4" s="94" t="s">
        <v>185</v>
      </c>
      <c r="AI4" s="94" t="s">
        <v>54</v>
      </c>
      <c r="AJ4" s="94" t="s">
        <v>186</v>
      </c>
      <c r="AK4" s="94" t="s">
        <v>643</v>
      </c>
    </row>
    <row r="5" spans="1:37" x14ac:dyDescent="0.25">
      <c r="A5" s="32">
        <f>A4+1</f>
        <v>2</v>
      </c>
      <c r="B5" s="246">
        <v>12</v>
      </c>
      <c r="C5" s="73">
        <v>18</v>
      </c>
      <c r="D5" s="73">
        <v>24</v>
      </c>
      <c r="E5" s="247">
        <v>29</v>
      </c>
      <c r="G5" s="32">
        <f t="shared" si="0"/>
        <v>2</v>
      </c>
      <c r="H5" s="66">
        <f t="shared" si="1"/>
        <v>6</v>
      </c>
      <c r="I5" s="56">
        <f t="shared" si="2"/>
        <v>6</v>
      </c>
      <c r="J5" s="67">
        <f t="shared" si="3"/>
        <v>5</v>
      </c>
      <c r="L5" s="49">
        <v>0</v>
      </c>
      <c r="X5" t="str">
        <f>A3</f>
        <v>Subject</v>
      </c>
      <c r="Y5" t="str">
        <f>B3</f>
        <v>Before</v>
      </c>
      <c r="Z5" t="str">
        <f>C3</f>
        <v>1 week</v>
      </c>
      <c r="AA5" t="str">
        <f>D3</f>
        <v>2 weeks</v>
      </c>
      <c r="AB5" t="str">
        <f>E3</f>
        <v>3 weeks</v>
      </c>
      <c r="AC5" s="32" t="s">
        <v>34</v>
      </c>
      <c r="AE5" t="s">
        <v>642</v>
      </c>
      <c r="AF5">
        <f>(AG6+1)*DEVSQ(AC6:AC20)</f>
        <v>1938.4333333333334</v>
      </c>
      <c r="AG5">
        <f>COUNT(Y6:Y20)-1</f>
        <v>14</v>
      </c>
      <c r="AH5">
        <f>AF5/AG5</f>
        <v>138.4595238095238</v>
      </c>
      <c r="AI5">
        <f>AH5/AH7</f>
        <v>14.520099875156061</v>
      </c>
      <c r="AJ5">
        <f>FDIST(AI5,AG5,AG7)</f>
        <v>8.1670607503918935E-12</v>
      </c>
      <c r="AK5">
        <f>FINV(AJ3,AG5,AG7)</f>
        <v>1.9350088132446253</v>
      </c>
    </row>
    <row r="6" spans="1:37" x14ac:dyDescent="0.25">
      <c r="A6" s="32">
        <f t="shared" ref="A6:A18" si="4">A5+1</f>
        <v>3</v>
      </c>
      <c r="B6" s="246">
        <v>23</v>
      </c>
      <c r="C6" s="73">
        <v>24</v>
      </c>
      <c r="D6" s="73">
        <v>26</v>
      </c>
      <c r="E6" s="247">
        <v>27</v>
      </c>
      <c r="G6" s="32">
        <f t="shared" si="0"/>
        <v>3</v>
      </c>
      <c r="H6" s="66">
        <f t="shared" si="1"/>
        <v>1</v>
      </c>
      <c r="I6" s="56">
        <f t="shared" si="2"/>
        <v>2</v>
      </c>
      <c r="J6" s="67">
        <f t="shared" si="3"/>
        <v>1</v>
      </c>
      <c r="L6" s="52">
        <v>0</v>
      </c>
      <c r="N6" t="e">
        <f t="array" aca="1" ref="N6:O10" ca="1">Hotelling(H4:J18,L4:L6, 0,TRUE)</f>
        <v>#NAME?</v>
      </c>
      <c r="O6" s="206" t="e">
        <f ca="1"/>
        <v>#NAME?</v>
      </c>
      <c r="Q6" t="e">
        <f t="array" aca="1" ref="Q6:R10" ca="1">T2_RepeatedMeasures(B4:E18,TRUE)</f>
        <v>#NAME?</v>
      </c>
      <c r="R6" s="223" t="e">
        <f ca="1"/>
        <v>#NAME?</v>
      </c>
      <c r="T6" t="e">
        <f t="array" aca="1" ref="T6:U10" ca="1">T2_RepeatedMeasures(B4:E18,TRUE)</f>
        <v>#NAME?</v>
      </c>
      <c r="U6" s="206" t="e">
        <f ca="1"/>
        <v>#NAME?</v>
      </c>
      <c r="X6">
        <f t="shared" ref="X6:X20" si="5">A4</f>
        <v>1</v>
      </c>
      <c r="Y6" s="203">
        <f t="shared" ref="Y6:Y20" si="6">B4</f>
        <v>16</v>
      </c>
      <c r="Z6" s="264">
        <f t="shared" ref="Z6:Z20" si="7">C4</f>
        <v>22</v>
      </c>
      <c r="AA6" s="264">
        <f t="shared" ref="AA6:AA20" si="8">D4</f>
        <v>23</v>
      </c>
      <c r="AB6" s="82">
        <f t="shared" ref="AB6:AB20" si="9">E4</f>
        <v>25</v>
      </c>
      <c r="AC6">
        <f>AVERAGE(Y6:AB6)</f>
        <v>21.5</v>
      </c>
      <c r="AE6" t="s">
        <v>176</v>
      </c>
      <c r="AF6">
        <f>(AG5+1)*DEVSQ(Y21:AB21)</f>
        <v>833.25000000000023</v>
      </c>
      <c r="AG6">
        <f>COUNT(Y6:AB6)-1</f>
        <v>3</v>
      </c>
      <c r="AH6">
        <f>AF6/AG6</f>
        <v>277.75000000000006</v>
      </c>
      <c r="AI6">
        <f>AH6/AH7</f>
        <v>29.127340823970059</v>
      </c>
      <c r="AJ6">
        <f>FDIST(AI6,AG6,AG7)</f>
        <v>2.3962181631669464E-10</v>
      </c>
      <c r="AK6">
        <f>FINV(AJ3,AG6,AG7)</f>
        <v>2.8270487120861261</v>
      </c>
    </row>
    <row r="7" spans="1:37" x14ac:dyDescent="0.25">
      <c r="A7" s="32">
        <f t="shared" si="4"/>
        <v>4</v>
      </c>
      <c r="B7" s="246">
        <v>8</v>
      </c>
      <c r="C7" s="73">
        <v>20</v>
      </c>
      <c r="D7" s="73">
        <v>28</v>
      </c>
      <c r="E7" s="247">
        <v>30</v>
      </c>
      <c r="G7" s="32">
        <f t="shared" si="0"/>
        <v>4</v>
      </c>
      <c r="H7" s="66">
        <f t="shared" si="1"/>
        <v>12</v>
      </c>
      <c r="I7" s="56">
        <f t="shared" si="2"/>
        <v>8</v>
      </c>
      <c r="J7" s="67">
        <f t="shared" si="3"/>
        <v>2</v>
      </c>
      <c r="N7" t="e">
        <f ca="1"/>
        <v>#NAME?</v>
      </c>
      <c r="O7" s="98" t="e">
        <f ca="1"/>
        <v>#NAME?</v>
      </c>
      <c r="Q7" t="e">
        <f ca="1"/>
        <v>#NAME?</v>
      </c>
      <c r="R7" s="49" t="e">
        <f ca="1"/>
        <v>#NAME?</v>
      </c>
      <c r="T7" t="e">
        <f ca="1"/>
        <v>#NAME?</v>
      </c>
      <c r="U7" s="98" t="e">
        <f ca="1"/>
        <v>#NAME?</v>
      </c>
      <c r="X7">
        <f t="shared" si="5"/>
        <v>2</v>
      </c>
      <c r="Y7" s="83">
        <f t="shared" si="6"/>
        <v>12</v>
      </c>
      <c r="Z7" s="37">
        <f t="shared" si="7"/>
        <v>18</v>
      </c>
      <c r="AA7" s="37">
        <f t="shared" si="8"/>
        <v>24</v>
      </c>
      <c r="AB7" s="84">
        <f t="shared" si="9"/>
        <v>29</v>
      </c>
      <c r="AC7">
        <f t="shared" ref="AC7:AC20" si="10">AVERAGE(Y7:AB7)</f>
        <v>20.75</v>
      </c>
      <c r="AE7" t="s">
        <v>641</v>
      </c>
      <c r="AF7">
        <f>AF8-AF5-AF6</f>
        <v>400.49999999999977</v>
      </c>
      <c r="AG7">
        <f>AG8-AG5-AG6</f>
        <v>42</v>
      </c>
      <c r="AH7">
        <f>AF7/AG7</f>
        <v>9.5357142857142811</v>
      </c>
    </row>
    <row r="8" spans="1:37" x14ac:dyDescent="0.25">
      <c r="A8" s="32">
        <f t="shared" si="4"/>
        <v>5</v>
      </c>
      <c r="B8" s="246">
        <v>3</v>
      </c>
      <c r="C8" s="73">
        <v>12</v>
      </c>
      <c r="D8" s="73">
        <v>13</v>
      </c>
      <c r="E8" s="247">
        <v>17</v>
      </c>
      <c r="G8" s="32">
        <f t="shared" si="0"/>
        <v>5</v>
      </c>
      <c r="H8" s="66">
        <f t="shared" si="1"/>
        <v>9</v>
      </c>
      <c r="I8" s="56">
        <f t="shared" si="2"/>
        <v>1</v>
      </c>
      <c r="J8" s="67">
        <f t="shared" si="3"/>
        <v>4</v>
      </c>
      <c r="N8" t="e">
        <f ca="1"/>
        <v>#NAME?</v>
      </c>
      <c r="O8" s="98" t="e">
        <f ca="1"/>
        <v>#NAME?</v>
      </c>
      <c r="Q8" t="e">
        <f ca="1"/>
        <v>#NAME?</v>
      </c>
      <c r="R8" s="49" t="e">
        <f ca="1"/>
        <v>#NAME?</v>
      </c>
      <c r="T8" t="e">
        <f ca="1"/>
        <v>#NAME?</v>
      </c>
      <c r="U8" s="98" t="e">
        <f ca="1"/>
        <v>#NAME?</v>
      </c>
      <c r="X8">
        <f t="shared" si="5"/>
        <v>3</v>
      </c>
      <c r="Y8" s="83">
        <f t="shared" si="6"/>
        <v>23</v>
      </c>
      <c r="Z8" s="37">
        <f t="shared" si="7"/>
        <v>24</v>
      </c>
      <c r="AA8" s="37">
        <f t="shared" si="8"/>
        <v>26</v>
      </c>
      <c r="AB8" s="84">
        <f t="shared" si="9"/>
        <v>27</v>
      </c>
      <c r="AC8">
        <f t="shared" si="10"/>
        <v>25</v>
      </c>
      <c r="AE8" t="s">
        <v>168</v>
      </c>
      <c r="AF8">
        <f>DEVSQ(Y6:AB20)</f>
        <v>3172.1833333333334</v>
      </c>
      <c r="AG8">
        <f>(AG5+1)*(AG6+1)-1</f>
        <v>59</v>
      </c>
    </row>
    <row r="9" spans="1:37" x14ac:dyDescent="0.25">
      <c r="A9" s="32">
        <f t="shared" si="4"/>
        <v>6</v>
      </c>
      <c r="B9" s="246">
        <v>5</v>
      </c>
      <c r="C9" s="73">
        <v>13</v>
      </c>
      <c r="D9" s="73">
        <v>11</v>
      </c>
      <c r="E9" s="247">
        <v>15</v>
      </c>
      <c r="G9" s="32">
        <f t="shared" si="0"/>
        <v>6</v>
      </c>
      <c r="H9" s="66">
        <f t="shared" si="1"/>
        <v>8</v>
      </c>
      <c r="I9" s="56">
        <f t="shared" si="2"/>
        <v>-2</v>
      </c>
      <c r="J9" s="67">
        <f t="shared" si="3"/>
        <v>4</v>
      </c>
      <c r="N9" t="e">
        <f ca="1"/>
        <v>#NAME?</v>
      </c>
      <c r="O9" s="98" t="e">
        <f ca="1"/>
        <v>#NAME?</v>
      </c>
      <c r="Q9" t="e">
        <f ca="1"/>
        <v>#NAME?</v>
      </c>
      <c r="R9" s="49" t="e">
        <f ca="1"/>
        <v>#NAME?</v>
      </c>
      <c r="T9" t="e">
        <f ca="1"/>
        <v>#NAME?</v>
      </c>
      <c r="U9" s="98" t="e">
        <f ca="1"/>
        <v>#NAME?</v>
      </c>
      <c r="X9">
        <f t="shared" si="5"/>
        <v>4</v>
      </c>
      <c r="Y9" s="83">
        <f t="shared" si="6"/>
        <v>8</v>
      </c>
      <c r="Z9" s="37">
        <f t="shared" si="7"/>
        <v>20</v>
      </c>
      <c r="AA9" s="37">
        <f t="shared" si="8"/>
        <v>28</v>
      </c>
      <c r="AB9" s="84">
        <f t="shared" si="9"/>
        <v>30</v>
      </c>
      <c r="AC9">
        <f t="shared" si="10"/>
        <v>21.5</v>
      </c>
      <c r="AE9" s="218"/>
      <c r="AF9" s="218"/>
      <c r="AG9" s="218"/>
      <c r="AH9" s="218"/>
      <c r="AI9" s="218"/>
      <c r="AJ9" s="218"/>
      <c r="AK9" s="218"/>
    </row>
    <row r="10" spans="1:37" ht="15.75" thickBot="1" x14ac:dyDescent="0.3">
      <c r="A10" s="32">
        <f t="shared" si="4"/>
        <v>7</v>
      </c>
      <c r="B10" s="246">
        <v>19</v>
      </c>
      <c r="C10" s="73">
        <v>22</v>
      </c>
      <c r="D10" s="73">
        <v>25</v>
      </c>
      <c r="E10" s="247">
        <v>26</v>
      </c>
      <c r="G10" s="32">
        <f t="shared" si="0"/>
        <v>7</v>
      </c>
      <c r="H10" s="66">
        <f t="shared" si="1"/>
        <v>3</v>
      </c>
      <c r="I10" s="56">
        <f t="shared" si="2"/>
        <v>3</v>
      </c>
      <c r="J10" s="67">
        <f t="shared" si="3"/>
        <v>1</v>
      </c>
      <c r="N10" t="e">
        <f ca="1"/>
        <v>#NAME?</v>
      </c>
      <c r="O10" s="99" t="e">
        <f ca="1"/>
        <v>#NAME?</v>
      </c>
      <c r="Q10" t="e">
        <f ca="1"/>
        <v>#NAME?</v>
      </c>
      <c r="R10" s="52" t="e">
        <f ca="1"/>
        <v>#NAME?</v>
      </c>
      <c r="T10" t="e">
        <f ca="1"/>
        <v>#NAME?</v>
      </c>
      <c r="U10" s="99" t="e">
        <f ca="1"/>
        <v>#NAME?</v>
      </c>
      <c r="X10">
        <f t="shared" si="5"/>
        <v>5</v>
      </c>
      <c r="Y10" s="83">
        <f t="shared" si="6"/>
        <v>3</v>
      </c>
      <c r="Z10" s="37">
        <f t="shared" si="7"/>
        <v>12</v>
      </c>
      <c r="AA10" s="37">
        <f t="shared" si="8"/>
        <v>13</v>
      </c>
      <c r="AB10" s="84">
        <f t="shared" si="9"/>
        <v>17</v>
      </c>
      <c r="AC10">
        <f t="shared" si="10"/>
        <v>11.25</v>
      </c>
      <c r="AE10" t="s">
        <v>644</v>
      </c>
      <c r="AI10" t="s">
        <v>175</v>
      </c>
      <c r="AJ10">
        <v>0.05</v>
      </c>
    </row>
    <row r="11" spans="1:37" ht="15.75" thickTop="1" x14ac:dyDescent="0.25">
      <c r="A11" s="32">
        <f t="shared" si="4"/>
        <v>8</v>
      </c>
      <c r="B11" s="246">
        <v>22</v>
      </c>
      <c r="C11" s="73">
        <v>22</v>
      </c>
      <c r="D11" s="73">
        <v>23</v>
      </c>
      <c r="E11" s="247">
        <v>26</v>
      </c>
      <c r="G11" s="32">
        <f t="shared" si="0"/>
        <v>8</v>
      </c>
      <c r="H11" s="66">
        <f t="shared" si="1"/>
        <v>0</v>
      </c>
      <c r="I11" s="56">
        <f t="shared" si="2"/>
        <v>1</v>
      </c>
      <c r="J11" s="67">
        <f t="shared" si="3"/>
        <v>3</v>
      </c>
      <c r="X11">
        <f t="shared" si="5"/>
        <v>6</v>
      </c>
      <c r="Y11" s="83">
        <f t="shared" si="6"/>
        <v>5</v>
      </c>
      <c r="Z11" s="37">
        <f t="shared" si="7"/>
        <v>13</v>
      </c>
      <c r="AA11" s="37">
        <f t="shared" si="8"/>
        <v>11</v>
      </c>
      <c r="AB11" s="84">
        <f t="shared" si="9"/>
        <v>15</v>
      </c>
      <c r="AC11">
        <f t="shared" si="10"/>
        <v>11</v>
      </c>
      <c r="AE11" s="94" t="s">
        <v>184</v>
      </c>
      <c r="AF11" s="94" t="s">
        <v>179</v>
      </c>
      <c r="AG11" s="94" t="s">
        <v>62</v>
      </c>
      <c r="AH11" s="94" t="s">
        <v>185</v>
      </c>
      <c r="AI11" s="94" t="s">
        <v>54</v>
      </c>
      <c r="AJ11" s="94" t="s">
        <v>186</v>
      </c>
      <c r="AK11" s="94" t="s">
        <v>643</v>
      </c>
    </row>
    <row r="12" spans="1:37" x14ac:dyDescent="0.25">
      <c r="A12" s="32">
        <f t="shared" si="4"/>
        <v>9</v>
      </c>
      <c r="B12" s="246">
        <v>12</v>
      </c>
      <c r="C12" s="73">
        <v>20</v>
      </c>
      <c r="D12" s="73">
        <v>22</v>
      </c>
      <c r="E12" s="247">
        <v>24</v>
      </c>
      <c r="G12" s="32">
        <f t="shared" si="0"/>
        <v>9</v>
      </c>
      <c r="H12" s="66">
        <f t="shared" si="1"/>
        <v>8</v>
      </c>
      <c r="I12" s="56">
        <f t="shared" si="2"/>
        <v>2</v>
      </c>
      <c r="J12" s="67">
        <f t="shared" si="3"/>
        <v>2</v>
      </c>
      <c r="X12">
        <f t="shared" si="5"/>
        <v>7</v>
      </c>
      <c r="Y12" s="83">
        <f t="shared" si="6"/>
        <v>19</v>
      </c>
      <c r="Z12" s="37">
        <f t="shared" si="7"/>
        <v>22</v>
      </c>
      <c r="AA12" s="37">
        <f t="shared" si="8"/>
        <v>25</v>
      </c>
      <c r="AB12" s="84">
        <f t="shared" si="9"/>
        <v>26</v>
      </c>
      <c r="AC12">
        <f t="shared" si="10"/>
        <v>23</v>
      </c>
      <c r="AE12" t="s">
        <v>176</v>
      </c>
      <c r="AF12">
        <f>AF6</f>
        <v>833.25000000000023</v>
      </c>
      <c r="AG12" t="e">
        <f ca="1">AG6*Y24</f>
        <v>#NAME?</v>
      </c>
      <c r="AH12" t="e">
        <f ca="1">AF12/AG12</f>
        <v>#NAME?</v>
      </c>
      <c r="AI12" t="e">
        <f ca="1">AH12/AH13</f>
        <v>#NAME?</v>
      </c>
      <c r="AJ12" t="e">
        <f ca="1">FDIST(AI12,AG12,AG13)</f>
        <v>#NAME?</v>
      </c>
      <c r="AK12" t="e">
        <f ca="1">FINV(AJ10,AG12,AG13)</f>
        <v>#NAME?</v>
      </c>
    </row>
    <row r="13" spans="1:37" x14ac:dyDescent="0.25">
      <c r="A13" s="32">
        <f t="shared" si="4"/>
        <v>10</v>
      </c>
      <c r="B13" s="246">
        <v>16</v>
      </c>
      <c r="C13" s="73">
        <v>22</v>
      </c>
      <c r="D13" s="73">
        <v>26</v>
      </c>
      <c r="E13" s="247">
        <v>29</v>
      </c>
      <c r="G13" s="32">
        <f t="shared" si="0"/>
        <v>10</v>
      </c>
      <c r="H13" s="66">
        <f t="shared" si="1"/>
        <v>6</v>
      </c>
      <c r="I13" s="56">
        <f t="shared" si="2"/>
        <v>4</v>
      </c>
      <c r="J13" s="67">
        <f t="shared" si="3"/>
        <v>3</v>
      </c>
      <c r="X13">
        <f t="shared" si="5"/>
        <v>8</v>
      </c>
      <c r="Y13" s="83">
        <f t="shared" si="6"/>
        <v>22</v>
      </c>
      <c r="Z13" s="37">
        <f t="shared" si="7"/>
        <v>22</v>
      </c>
      <c r="AA13" s="37">
        <f t="shared" si="8"/>
        <v>23</v>
      </c>
      <c r="AB13" s="84">
        <f t="shared" si="9"/>
        <v>26</v>
      </c>
      <c r="AC13">
        <f t="shared" si="10"/>
        <v>23.25</v>
      </c>
      <c r="AE13" t="s">
        <v>641</v>
      </c>
      <c r="AF13">
        <f>AF7</f>
        <v>400.49999999999977</v>
      </c>
      <c r="AG13" t="e">
        <f ca="1">AG7*Y24</f>
        <v>#NAME?</v>
      </c>
      <c r="AH13" t="e">
        <f ca="1">AF13/AG13</f>
        <v>#NAME?</v>
      </c>
    </row>
    <row r="14" spans="1:37" x14ac:dyDescent="0.25">
      <c r="A14" s="32">
        <f t="shared" si="4"/>
        <v>11</v>
      </c>
      <c r="B14" s="246">
        <v>14</v>
      </c>
      <c r="C14" s="73">
        <v>25</v>
      </c>
      <c r="D14" s="73">
        <v>18</v>
      </c>
      <c r="E14" s="247">
        <v>21</v>
      </c>
      <c r="G14" s="32">
        <f t="shared" si="0"/>
        <v>11</v>
      </c>
      <c r="H14" s="66">
        <f t="shared" si="1"/>
        <v>11</v>
      </c>
      <c r="I14" s="56">
        <f t="shared" si="2"/>
        <v>-7</v>
      </c>
      <c r="J14" s="67">
        <f t="shared" si="3"/>
        <v>3</v>
      </c>
      <c r="X14">
        <f t="shared" si="5"/>
        <v>9</v>
      </c>
      <c r="Y14" s="83">
        <f t="shared" si="6"/>
        <v>12</v>
      </c>
      <c r="Z14" s="37">
        <f t="shared" si="7"/>
        <v>20</v>
      </c>
      <c r="AA14" s="37">
        <f t="shared" si="8"/>
        <v>22</v>
      </c>
      <c r="AB14" s="84">
        <f t="shared" si="9"/>
        <v>24</v>
      </c>
      <c r="AC14">
        <f t="shared" si="10"/>
        <v>19.5</v>
      </c>
      <c r="AE14" s="218"/>
      <c r="AF14" s="218"/>
      <c r="AG14" s="218"/>
      <c r="AH14" s="218"/>
      <c r="AI14" s="218"/>
      <c r="AJ14" s="218"/>
      <c r="AK14" s="218"/>
    </row>
    <row r="15" spans="1:37" ht="15.75" thickBot="1" x14ac:dyDescent="0.3">
      <c r="A15" s="32">
        <f t="shared" si="4"/>
        <v>12</v>
      </c>
      <c r="B15" s="246">
        <v>24</v>
      </c>
      <c r="C15" s="73">
        <v>26</v>
      </c>
      <c r="D15" s="73">
        <v>21</v>
      </c>
      <c r="E15" s="247">
        <v>23</v>
      </c>
      <c r="G15" s="32">
        <f t="shared" si="0"/>
        <v>12</v>
      </c>
      <c r="H15" s="66">
        <f t="shared" si="1"/>
        <v>2</v>
      </c>
      <c r="I15" s="56">
        <f t="shared" si="2"/>
        <v>-5</v>
      </c>
      <c r="J15" s="67">
        <f t="shared" si="3"/>
        <v>2</v>
      </c>
      <c r="X15">
        <f t="shared" si="5"/>
        <v>10</v>
      </c>
      <c r="Y15" s="83">
        <f t="shared" si="6"/>
        <v>16</v>
      </c>
      <c r="Z15" s="37">
        <f t="shared" si="7"/>
        <v>22</v>
      </c>
      <c r="AA15" s="37">
        <f t="shared" si="8"/>
        <v>26</v>
      </c>
      <c r="AB15" s="84">
        <f t="shared" si="9"/>
        <v>29</v>
      </c>
      <c r="AC15">
        <f t="shared" si="10"/>
        <v>23.25</v>
      </c>
      <c r="AE15" t="s">
        <v>645</v>
      </c>
      <c r="AI15" t="s">
        <v>175</v>
      </c>
      <c r="AJ15">
        <v>0.05</v>
      </c>
    </row>
    <row r="16" spans="1:37" ht="15.75" thickTop="1" x14ac:dyDescent="0.25">
      <c r="A16" s="32">
        <f t="shared" si="4"/>
        <v>13</v>
      </c>
      <c r="B16" s="246">
        <v>9</v>
      </c>
      <c r="C16" s="73">
        <v>12</v>
      </c>
      <c r="D16" s="73">
        <v>20</v>
      </c>
      <c r="E16" s="247">
        <v>23</v>
      </c>
      <c r="G16" s="32">
        <f t="shared" si="0"/>
        <v>13</v>
      </c>
      <c r="H16" s="66">
        <f t="shared" si="1"/>
        <v>3</v>
      </c>
      <c r="I16" s="56">
        <f t="shared" si="2"/>
        <v>8</v>
      </c>
      <c r="J16" s="67">
        <f t="shared" si="3"/>
        <v>3</v>
      </c>
      <c r="X16">
        <f t="shared" si="5"/>
        <v>11</v>
      </c>
      <c r="Y16" s="83">
        <f t="shared" si="6"/>
        <v>14</v>
      </c>
      <c r="Z16" s="37">
        <f t="shared" si="7"/>
        <v>25</v>
      </c>
      <c r="AA16" s="37">
        <f t="shared" si="8"/>
        <v>18</v>
      </c>
      <c r="AB16" s="84">
        <f t="shared" si="9"/>
        <v>21</v>
      </c>
      <c r="AC16">
        <f t="shared" si="10"/>
        <v>19.5</v>
      </c>
      <c r="AE16" s="94" t="s">
        <v>184</v>
      </c>
      <c r="AF16" s="94" t="s">
        <v>179</v>
      </c>
      <c r="AG16" s="94" t="s">
        <v>62</v>
      </c>
      <c r="AH16" s="94" t="s">
        <v>185</v>
      </c>
      <c r="AI16" s="94" t="s">
        <v>54</v>
      </c>
      <c r="AJ16" s="94" t="s">
        <v>186</v>
      </c>
      <c r="AK16" s="94" t="s">
        <v>643</v>
      </c>
    </row>
    <row r="17" spans="1:37" x14ac:dyDescent="0.25">
      <c r="A17" s="32">
        <f t="shared" si="4"/>
        <v>14</v>
      </c>
      <c r="B17" s="246">
        <v>3</v>
      </c>
      <c r="C17" s="73">
        <v>9</v>
      </c>
      <c r="D17" s="73">
        <v>13</v>
      </c>
      <c r="E17" s="247">
        <v>16</v>
      </c>
      <c r="G17" s="32">
        <f t="shared" si="0"/>
        <v>14</v>
      </c>
      <c r="H17" s="66">
        <f t="shared" si="1"/>
        <v>6</v>
      </c>
      <c r="I17" s="56">
        <f t="shared" si="2"/>
        <v>4</v>
      </c>
      <c r="J17" s="67">
        <f t="shared" si="3"/>
        <v>3</v>
      </c>
      <c r="X17">
        <f t="shared" si="5"/>
        <v>12</v>
      </c>
      <c r="Y17" s="83">
        <f t="shared" si="6"/>
        <v>24</v>
      </c>
      <c r="Z17" s="37">
        <f t="shared" si="7"/>
        <v>26</v>
      </c>
      <c r="AA17" s="37">
        <f t="shared" si="8"/>
        <v>21</v>
      </c>
      <c r="AB17" s="84">
        <f t="shared" si="9"/>
        <v>23</v>
      </c>
      <c r="AC17">
        <f t="shared" si="10"/>
        <v>23.5</v>
      </c>
      <c r="AE17" t="s">
        <v>176</v>
      </c>
      <c r="AF17">
        <f>AF6</f>
        <v>833.25000000000023</v>
      </c>
      <c r="AG17" t="e">
        <f ca="1">AG6*Y25</f>
        <v>#NAME?</v>
      </c>
      <c r="AH17" t="e">
        <f ca="1">AF17/AG17</f>
        <v>#NAME?</v>
      </c>
      <c r="AI17" t="e">
        <f ca="1">AH17/AH18</f>
        <v>#NAME?</v>
      </c>
      <c r="AJ17" t="e">
        <f ca="1">FDIST(AI17,AG17,AG18)</f>
        <v>#NAME?</v>
      </c>
      <c r="AK17" t="e">
        <f ca="1">FINV(AJ15,AG17,AG18)</f>
        <v>#NAME?</v>
      </c>
    </row>
    <row r="18" spans="1:37" x14ac:dyDescent="0.25">
      <c r="A18" s="32">
        <f t="shared" si="4"/>
        <v>15</v>
      </c>
      <c r="B18" s="248">
        <v>2</v>
      </c>
      <c r="C18" s="249">
        <v>8</v>
      </c>
      <c r="D18" s="249">
        <v>6</v>
      </c>
      <c r="E18" s="250">
        <v>10</v>
      </c>
      <c r="G18" s="32">
        <f t="shared" si="0"/>
        <v>15</v>
      </c>
      <c r="H18" s="57">
        <f t="shared" si="1"/>
        <v>6</v>
      </c>
      <c r="I18" s="58">
        <f t="shared" si="2"/>
        <v>-2</v>
      </c>
      <c r="J18" s="59">
        <f t="shared" si="3"/>
        <v>4</v>
      </c>
      <c r="X18">
        <f t="shared" si="5"/>
        <v>13</v>
      </c>
      <c r="Y18" s="83">
        <f t="shared" si="6"/>
        <v>9</v>
      </c>
      <c r="Z18" s="37">
        <f t="shared" si="7"/>
        <v>12</v>
      </c>
      <c r="AA18" s="37">
        <f t="shared" si="8"/>
        <v>20</v>
      </c>
      <c r="AB18" s="84">
        <f t="shared" si="9"/>
        <v>23</v>
      </c>
      <c r="AC18">
        <f t="shared" si="10"/>
        <v>16</v>
      </c>
      <c r="AE18" t="s">
        <v>641</v>
      </c>
      <c r="AF18">
        <f>AF7</f>
        <v>400.49999999999977</v>
      </c>
      <c r="AG18" t="e">
        <f ca="1">AG7*Y25</f>
        <v>#NAME?</v>
      </c>
      <c r="AH18" t="e">
        <f ca="1">AF18/AG18</f>
        <v>#NAME?</v>
      </c>
    </row>
    <row r="19" spans="1:37" x14ac:dyDescent="0.25">
      <c r="X19">
        <f t="shared" si="5"/>
        <v>14</v>
      </c>
      <c r="Y19" s="83">
        <f t="shared" si="6"/>
        <v>3</v>
      </c>
      <c r="Z19" s="37">
        <f t="shared" si="7"/>
        <v>9</v>
      </c>
      <c r="AA19" s="37">
        <f t="shared" si="8"/>
        <v>13</v>
      </c>
      <c r="AB19" s="84">
        <f t="shared" si="9"/>
        <v>16</v>
      </c>
      <c r="AC19">
        <f t="shared" si="10"/>
        <v>10.25</v>
      </c>
      <c r="AE19" s="218"/>
      <c r="AF19" s="218"/>
      <c r="AG19" s="218"/>
      <c r="AH19" s="218"/>
      <c r="AI19" s="218"/>
      <c r="AJ19" s="218"/>
      <c r="AK19" s="218"/>
    </row>
    <row r="20" spans="1:37" x14ac:dyDescent="0.25">
      <c r="X20">
        <f t="shared" si="5"/>
        <v>15</v>
      </c>
      <c r="Y20" s="85">
        <f t="shared" si="6"/>
        <v>2</v>
      </c>
      <c r="Z20" s="86">
        <f t="shared" si="7"/>
        <v>8</v>
      </c>
      <c r="AA20" s="86">
        <f t="shared" si="8"/>
        <v>6</v>
      </c>
      <c r="AB20" s="87">
        <f t="shared" si="9"/>
        <v>10</v>
      </c>
      <c r="AC20">
        <f t="shared" si="10"/>
        <v>6.5</v>
      </c>
    </row>
    <row r="21" spans="1:37" x14ac:dyDescent="0.25">
      <c r="X21" t="s">
        <v>34</v>
      </c>
      <c r="Y21">
        <f>AVERAGE(Y6:Y20)</f>
        <v>12.533333333333333</v>
      </c>
      <c r="Z21">
        <f>AVERAGE(Z6:Z20)</f>
        <v>18.333333333333332</v>
      </c>
      <c r="AA21">
        <f>AVERAGE(AA6:AA20)</f>
        <v>19.933333333333334</v>
      </c>
      <c r="AB21">
        <f>AVERAGE(AB6:AB20)</f>
        <v>22.733333333333334</v>
      </c>
      <c r="AC21">
        <f>AVERAGE(AC6:AC20)</f>
        <v>18.383333333333333</v>
      </c>
    </row>
    <row r="22" spans="1:37" x14ac:dyDescent="0.25">
      <c r="X22" t="s">
        <v>178</v>
      </c>
      <c r="Y22">
        <f>VAR(Y6:Y20)</f>
        <v>55.838095238095221</v>
      </c>
      <c r="Z22">
        <f>VAR(Z6:Z20)</f>
        <v>35.523809523809504</v>
      </c>
      <c r="AA22">
        <f>VAR(AA6:AA20)</f>
        <v>41.352380952380955</v>
      </c>
      <c r="AB22">
        <f>VAR(AB6:AB20)</f>
        <v>34.352380952380955</v>
      </c>
      <c r="AC22">
        <f>VAR(AC6:AC20)</f>
        <v>34.614880952380972</v>
      </c>
    </row>
    <row r="24" spans="1:37" x14ac:dyDescent="0.25">
      <c r="X24" t="s">
        <v>663</v>
      </c>
      <c r="Y24" s="206" t="e">
        <f ca="1">GGEpsilon(Y6:AB20)</f>
        <v>#NAME?</v>
      </c>
    </row>
    <row r="25" spans="1:37" x14ac:dyDescent="0.25">
      <c r="X25" t="s">
        <v>664</v>
      </c>
      <c r="Y25" s="99" t="e">
        <f ca="1">HFEpsilon(Y6:AB20)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BP59"/>
  <sheetViews>
    <sheetView workbookViewId="0"/>
  </sheetViews>
  <sheetFormatPr defaultRowHeight="15" x14ac:dyDescent="0.25"/>
  <cols>
    <col min="2" max="6" width="6.5703125" customWidth="1"/>
    <col min="14" max="14" width="14.28515625" customWidth="1"/>
  </cols>
  <sheetData>
    <row r="1" spans="1:68" x14ac:dyDescent="0.25">
      <c r="A1" s="42" t="s">
        <v>646</v>
      </c>
    </row>
    <row r="3" spans="1:68" x14ac:dyDescent="0.25">
      <c r="H3" t="s">
        <v>666</v>
      </c>
      <c r="N3" t="s">
        <v>147</v>
      </c>
      <c r="V3" t="s">
        <v>232</v>
      </c>
      <c r="AA3" t="s">
        <v>233</v>
      </c>
      <c r="AF3" t="s">
        <v>234</v>
      </c>
      <c r="AP3" t="s">
        <v>235</v>
      </c>
      <c r="AX3" t="s">
        <v>108</v>
      </c>
      <c r="BA3" t="s">
        <v>236</v>
      </c>
    </row>
    <row r="4" spans="1:68" ht="15.75" thickBot="1" x14ac:dyDescent="0.3"/>
    <row r="5" spans="1:68" ht="15.75" thickTop="1" x14ac:dyDescent="0.25">
      <c r="A5" s="74" t="s">
        <v>653</v>
      </c>
      <c r="B5" s="47" t="s">
        <v>654</v>
      </c>
      <c r="C5" s="47" t="s">
        <v>655</v>
      </c>
      <c r="D5" s="47" t="s">
        <v>656</v>
      </c>
      <c r="E5" s="47" t="s">
        <v>657</v>
      </c>
      <c r="F5" s="47" t="s">
        <v>658</v>
      </c>
      <c r="H5" s="32" t="str">
        <f>A5</f>
        <v>Age</v>
      </c>
      <c r="I5" s="47" t="s">
        <v>667</v>
      </c>
      <c r="J5" s="47" t="s">
        <v>668</v>
      </c>
      <c r="K5" s="47" t="s">
        <v>669</v>
      </c>
      <c r="L5" s="47" t="s">
        <v>670</v>
      </c>
      <c r="N5" s="94"/>
      <c r="O5" s="94" t="s">
        <v>148</v>
      </c>
      <c r="P5" s="94" t="s">
        <v>54</v>
      </c>
      <c r="Q5" s="94" t="s">
        <v>55</v>
      </c>
      <c r="R5" s="94" t="s">
        <v>56</v>
      </c>
      <c r="S5" s="94" t="s">
        <v>65</v>
      </c>
      <c r="T5" s="94" t="s">
        <v>149</v>
      </c>
      <c r="V5" t="s">
        <v>154</v>
      </c>
      <c r="AA5" t="s">
        <v>290</v>
      </c>
      <c r="AF5" t="s">
        <v>173</v>
      </c>
      <c r="AI5" t="str">
        <f>I5</f>
        <v>Diff  1</v>
      </c>
      <c r="AP5" s="32" t="s">
        <v>228</v>
      </c>
      <c r="AQ5" s="32" t="s">
        <v>65</v>
      </c>
      <c r="AS5" t="s">
        <v>227</v>
      </c>
      <c r="AX5" t="s">
        <v>113</v>
      </c>
      <c r="AY5" s="206" t="e">
        <f ca="1">boxm(H6:L26)</f>
        <v>#NAME?</v>
      </c>
      <c r="BB5" s="32" t="str">
        <f t="array" ref="BB5:BE5">$I$5:$L$5</f>
        <v>Diff  1</v>
      </c>
      <c r="BC5" s="32" t="str">
        <v>Diff  2</v>
      </c>
      <c r="BD5" s="32" t="str">
        <v>Diff  3</v>
      </c>
      <c r="BE5" s="32" t="str">
        <v>Diff  4</v>
      </c>
      <c r="BF5" s="32" t="s">
        <v>100</v>
      </c>
      <c r="BH5" s="32" t="s">
        <v>222</v>
      </c>
      <c r="BJ5" t="s">
        <v>218</v>
      </c>
      <c r="BO5" t="s">
        <v>194</v>
      </c>
      <c r="BP5" s="206" t="e">
        <f ca="1">MDETERM(BJ12:BM15)/MDETERM(BJ6:BM9+BJ12:BM15)</f>
        <v>#NAME?</v>
      </c>
    </row>
    <row r="6" spans="1:68" x14ac:dyDescent="0.25">
      <c r="A6" s="37" t="s">
        <v>287</v>
      </c>
      <c r="B6" s="254">
        <v>250</v>
      </c>
      <c r="C6" s="255">
        <v>278</v>
      </c>
      <c r="D6" s="255">
        <v>442</v>
      </c>
      <c r="E6" s="255">
        <v>368</v>
      </c>
      <c r="F6" s="256">
        <v>456</v>
      </c>
      <c r="H6" s="223" t="str">
        <f t="shared" ref="H6:H26" si="0">A6</f>
        <v>Young</v>
      </c>
      <c r="I6" s="203">
        <f>C6-B6</f>
        <v>28</v>
      </c>
      <c r="J6" s="264">
        <f>D6-C6</f>
        <v>164</v>
      </c>
      <c r="K6" s="264">
        <f>E6-D6</f>
        <v>-74</v>
      </c>
      <c r="L6" s="205">
        <f>F6-E6</f>
        <v>88</v>
      </c>
      <c r="N6" t="s">
        <v>150</v>
      </c>
      <c r="O6" t="e">
        <f ca="1">MANOVA_PillaiTrace(H6:L26)</f>
        <v>#NAME?</v>
      </c>
      <c r="P6" t="e">
        <f ca="1">MANOVA_PillaiF(H6:L26)</f>
        <v>#NAME?</v>
      </c>
      <c r="Q6" t="e">
        <f ca="1">MANOVA_Pillaidf1(H6:L26)</f>
        <v>#NAME?</v>
      </c>
      <c r="R6" t="e">
        <f ca="1">MANOVA_Pillaidf2(H6:L26)</f>
        <v>#NAME?</v>
      </c>
      <c r="S6" t="e">
        <f ca="1">FDIST(P6,Q6,R6)</f>
        <v>#NAME?</v>
      </c>
      <c r="T6" t="e">
        <f ca="1">P6*Q6/(P6*Q6+R6)</f>
        <v>#NAME?</v>
      </c>
      <c r="V6" s="203" t="e">
        <f t="array" aca="1" ref="V6:Y9" ca="1">COVP(I6:L26)*COUNT(I6:I26)</f>
        <v>#NAME?</v>
      </c>
      <c r="W6" s="264" t="e">
        <f ca="1"/>
        <v>#NAME?</v>
      </c>
      <c r="X6" s="264" t="e">
        <f ca="1"/>
        <v>#NAME?</v>
      </c>
      <c r="Y6" s="205" t="e">
        <f ca="1"/>
        <v>#NAME?</v>
      </c>
      <c r="AA6" s="203" t="e">
        <f t="array" aca="1" ref="AA6:AD9" ca="1">ExtractCov(H6:L26,AA5)</f>
        <v>#NAME?</v>
      </c>
      <c r="AB6" s="264" t="e">
        <f ca="1"/>
        <v>#NAME?</v>
      </c>
      <c r="AC6" s="264" t="e">
        <f ca="1"/>
        <v>#NAME?</v>
      </c>
      <c r="AD6" s="205" t="e">
        <f ca="1"/>
        <v>#NAME?</v>
      </c>
      <c r="AP6" s="203" t="e">
        <f t="array" aca="1" ref="AP6" ca="1">MMULT(I6:L6-$AS$18:$AV$18,MMULT($AS$12:$AV$15,TRANSPOSE(I6:L6-$AS$18:$AV$18)))</f>
        <v>#NAME?</v>
      </c>
      <c r="AQ6" s="205" t="e">
        <f ca="1">CHIDIST(AP6,COUNT($I$6:$L$6))</f>
        <v>#NAME?</v>
      </c>
      <c r="AR6" s="70" t="e">
        <f ca="1">IF(AQ6&lt;0.001,"*","")</f>
        <v>#NAME?</v>
      </c>
      <c r="AS6" s="203" t="e">
        <f t="array" aca="1" ref="AS6:AV9" ca="1">COV(I6:L26)</f>
        <v>#NAME?</v>
      </c>
      <c r="AT6" s="264" t="e">
        <f ca="1"/>
        <v>#NAME?</v>
      </c>
      <c r="AU6" s="264" t="e">
        <f ca="1"/>
        <v>#NAME?</v>
      </c>
      <c r="AV6" s="205" t="e">
        <f ca="1"/>
        <v>#NAME?</v>
      </c>
      <c r="AX6" t="s">
        <v>54</v>
      </c>
      <c r="AY6" s="98" t="e">
        <f ca="1">BOXF(H6:L26)</f>
        <v>#NAME?</v>
      </c>
      <c r="BA6" t="s">
        <v>290</v>
      </c>
      <c r="BB6" s="203">
        <f t="shared" ref="BB6:BE8" si="1">AVERAGEIF($H$6:$H$26,$BA6,I$6:I$26)</f>
        <v>64.714285714285708</v>
      </c>
      <c r="BC6" s="264">
        <f t="shared" si="1"/>
        <v>198.28571428571428</v>
      </c>
      <c r="BD6" s="264">
        <f t="shared" si="1"/>
        <v>-35.857142857142854</v>
      </c>
      <c r="BE6" s="205">
        <f t="shared" si="1"/>
        <v>28.285714285714285</v>
      </c>
      <c r="BF6" s="206">
        <f>COUNTIF($H$6:$H$26,BA6)</f>
        <v>7</v>
      </c>
      <c r="BH6" s="263">
        <v>1</v>
      </c>
      <c r="BJ6" s="203">
        <f t="array" ref="BJ6:BM9">MMULT(TRANSPOSE(BB12:BE12),BB12:BE12)/BF11</f>
        <v>26231.142857142855</v>
      </c>
      <c r="BK6" s="264">
        <v>-20430.857142857141</v>
      </c>
      <c r="BL6" s="264">
        <v>12293.142857142857</v>
      </c>
      <c r="BM6" s="205">
        <v>-13505.142857142857</v>
      </c>
      <c r="BO6" t="s">
        <v>223</v>
      </c>
      <c r="BP6" s="98">
        <f>COUNT($I$6:$I$26)</f>
        <v>21</v>
      </c>
    </row>
    <row r="7" spans="1:68" ht="15.75" thickBot="1" x14ac:dyDescent="0.3">
      <c r="A7" s="37" t="s">
        <v>287</v>
      </c>
      <c r="B7" s="257">
        <v>65</v>
      </c>
      <c r="C7" s="258">
        <v>207</v>
      </c>
      <c r="D7" s="258">
        <v>341</v>
      </c>
      <c r="E7" s="258">
        <v>382</v>
      </c>
      <c r="F7" s="259">
        <v>298</v>
      </c>
      <c r="H7" s="49" t="str">
        <f t="shared" si="0"/>
        <v>Young</v>
      </c>
      <c r="I7" s="83">
        <f t="shared" ref="I7:I26" si="2">C7-B7</f>
        <v>142</v>
      </c>
      <c r="J7" s="37">
        <f t="shared" ref="J7:J26" si="3">D7-C7</f>
        <v>134</v>
      </c>
      <c r="K7" s="37">
        <f t="shared" ref="K7:K26" si="4">E7-D7</f>
        <v>41</v>
      </c>
      <c r="L7" s="84">
        <f t="shared" ref="L7:L26" si="5">F7-E7</f>
        <v>-84</v>
      </c>
      <c r="N7" t="s">
        <v>151</v>
      </c>
      <c r="O7" t="e">
        <f ca="1">MANOVA_WilksLambda(H6:L26)</f>
        <v>#NAME?</v>
      </c>
      <c r="P7" t="e">
        <f ca="1">MANOVA_WilksF(H6:L26)</f>
        <v>#NAME?</v>
      </c>
      <c r="Q7" t="e">
        <f ca="1">MANOVA_Wilksdf1(H6:L26)</f>
        <v>#NAME?</v>
      </c>
      <c r="R7" t="e">
        <f ca="1">MANOVA_Wilksdf2(H6:L26)</f>
        <v>#NAME?</v>
      </c>
      <c r="S7" t="e">
        <f ca="1">FDIST(P7,Q7,R7)</f>
        <v>#NAME?</v>
      </c>
      <c r="T7" t="e">
        <f ca="1">P7*Q7/(P7*Q7+R7)</f>
        <v>#NAME?</v>
      </c>
      <c r="V7" s="83" t="e">
        <f ca="1"/>
        <v>#NAME?</v>
      </c>
      <c r="W7" s="37" t="e">
        <f ca="1"/>
        <v>#NAME?</v>
      </c>
      <c r="X7" s="37" t="e">
        <f ca="1"/>
        <v>#NAME?</v>
      </c>
      <c r="Y7" s="84" t="e">
        <f ca="1"/>
        <v>#NAME?</v>
      </c>
      <c r="AA7" s="83" t="e">
        <f ca="1"/>
        <v>#NAME?</v>
      </c>
      <c r="AB7" s="37" t="e">
        <f ca="1"/>
        <v>#NAME?</v>
      </c>
      <c r="AC7" s="37" t="e">
        <f ca="1"/>
        <v>#NAME?</v>
      </c>
      <c r="AD7" s="84" t="e">
        <f ca="1"/>
        <v>#NAME?</v>
      </c>
      <c r="AF7" t="s">
        <v>174</v>
      </c>
      <c r="AK7" t="s">
        <v>175</v>
      </c>
      <c r="AL7" s="122">
        <v>1.2500000000000001E-2</v>
      </c>
      <c r="AP7" s="83" t="e">
        <f t="array" aca="1" ref="AP7" ca="1">MMULT(I7:L7-$AS$18:$AV$18,MMULT($AS$12:$AV$15,TRANSPOSE(I7:L7-$AS$18:$AV$18)))</f>
        <v>#NAME?</v>
      </c>
      <c r="AQ7" s="84" t="e">
        <f t="shared" ref="AQ7:AQ26" ca="1" si="6">CHIDIST(AP7,COUNT($I$6:$L$6))</f>
        <v>#NAME?</v>
      </c>
      <c r="AR7" s="70" t="e">
        <f t="shared" ref="AR7:AR26" ca="1" si="7">IF(AQ7&lt;0.001,"*","")</f>
        <v>#NAME?</v>
      </c>
      <c r="AS7" s="83" t="e">
        <f ca="1"/>
        <v>#NAME?</v>
      </c>
      <c r="AT7" s="37" t="e">
        <f ca="1"/>
        <v>#NAME?</v>
      </c>
      <c r="AU7" s="37" t="e">
        <f ca="1"/>
        <v>#NAME?</v>
      </c>
      <c r="AV7" s="84" t="e">
        <f ca="1"/>
        <v>#NAME?</v>
      </c>
      <c r="AX7" t="s">
        <v>55</v>
      </c>
      <c r="AY7" s="98" t="e">
        <f ca="1">BOXdf1(H6:L26)</f>
        <v>#NAME?</v>
      </c>
      <c r="BA7" t="s">
        <v>288</v>
      </c>
      <c r="BB7" s="83">
        <f t="shared" si="1"/>
        <v>151.28571428571428</v>
      </c>
      <c r="BC7" s="37">
        <f t="shared" si="1"/>
        <v>130.85714285714286</v>
      </c>
      <c r="BD7" s="37">
        <f t="shared" si="1"/>
        <v>4.7142857142857144</v>
      </c>
      <c r="BE7" s="84">
        <f t="shared" si="1"/>
        <v>-16.285714285714285</v>
      </c>
      <c r="BF7" s="98">
        <f>COUNTIF($H$6:$H$26,BA7)</f>
        <v>7</v>
      </c>
      <c r="BH7" s="127">
        <v>-1</v>
      </c>
      <c r="BJ7" s="83">
        <v>-20430.857142857141</v>
      </c>
      <c r="BK7" s="37">
        <v>15913.142857142853</v>
      </c>
      <c r="BL7" s="37">
        <v>-9574.8571428571413</v>
      </c>
      <c r="BM7" s="84">
        <v>10518.857142857141</v>
      </c>
      <c r="BO7" t="s">
        <v>224</v>
      </c>
      <c r="BP7" s="98">
        <f>COUNT($I$6:$L$6)</f>
        <v>4</v>
      </c>
    </row>
    <row r="8" spans="1:68" ht="15.75" thickTop="1" x14ac:dyDescent="0.25">
      <c r="A8" s="37" t="s">
        <v>287</v>
      </c>
      <c r="B8" s="257">
        <v>251</v>
      </c>
      <c r="C8" s="258">
        <v>261</v>
      </c>
      <c r="D8" s="258">
        <v>384</v>
      </c>
      <c r="E8" s="258">
        <v>421</v>
      </c>
      <c r="F8" s="259">
        <v>342</v>
      </c>
      <c r="H8" s="49" t="str">
        <f t="shared" si="0"/>
        <v>Young</v>
      </c>
      <c r="I8" s="83">
        <f t="shared" si="2"/>
        <v>10</v>
      </c>
      <c r="J8" s="37">
        <f t="shared" si="3"/>
        <v>123</v>
      </c>
      <c r="K8" s="37">
        <f t="shared" si="4"/>
        <v>37</v>
      </c>
      <c r="L8" s="84">
        <f t="shared" si="5"/>
        <v>-79</v>
      </c>
      <c r="N8" t="s">
        <v>152</v>
      </c>
      <c r="O8" t="e">
        <f ca="1">MANOVA_HotelTrace(H6:L26)</f>
        <v>#NAME?</v>
      </c>
      <c r="P8" t="e">
        <f ca="1">MANOVA_HotelF(H6:L26)</f>
        <v>#NAME?</v>
      </c>
      <c r="Q8" t="e">
        <f ca="1">MANOVA_Hoteldf1(H6:L26)</f>
        <v>#NAME?</v>
      </c>
      <c r="R8" t="e">
        <f ca="1">MANOVA_Hoteldf2(H6:L26)</f>
        <v>#NAME?</v>
      </c>
      <c r="S8" t="e">
        <f ca="1">FDIST(P8,Q8,R8)</f>
        <v>#NAME?</v>
      </c>
      <c r="T8" t="e">
        <f ca="1">P8*Q8/(P8*Q8+R8)</f>
        <v>#NAME?</v>
      </c>
      <c r="V8" s="83" t="e">
        <f ca="1"/>
        <v>#NAME?</v>
      </c>
      <c r="W8" s="37" t="e">
        <f ca="1"/>
        <v>#NAME?</v>
      </c>
      <c r="X8" s="37" t="e">
        <f ca="1"/>
        <v>#NAME?</v>
      </c>
      <c r="Y8" s="84" t="e">
        <f ca="1"/>
        <v>#NAME?</v>
      </c>
      <c r="AA8" s="83" t="e">
        <f ca="1"/>
        <v>#NAME?</v>
      </c>
      <c r="AB8" s="37" t="e">
        <f ca="1"/>
        <v>#NAME?</v>
      </c>
      <c r="AC8" s="37" t="e">
        <f ca="1"/>
        <v>#NAME?</v>
      </c>
      <c r="AD8" s="84" t="e">
        <f ca="1"/>
        <v>#NAME?</v>
      </c>
      <c r="AF8" s="94" t="s">
        <v>176</v>
      </c>
      <c r="AG8" s="94" t="s">
        <v>100</v>
      </c>
      <c r="AH8" s="94" t="s">
        <v>177</v>
      </c>
      <c r="AI8" s="94" t="s">
        <v>34</v>
      </c>
      <c r="AJ8" s="94" t="s">
        <v>178</v>
      </c>
      <c r="AK8" s="94" t="s">
        <v>179</v>
      </c>
      <c r="AL8" s="94" t="s">
        <v>180</v>
      </c>
      <c r="AM8" s="94" t="s">
        <v>181</v>
      </c>
      <c r="AN8" s="94" t="s">
        <v>182</v>
      </c>
      <c r="AP8" s="83" t="e">
        <f t="array" aca="1" ref="AP8" ca="1">MMULT(I8:L8-$AS$18:$AV$18,MMULT($AS$12:$AV$15,TRANSPOSE(I8:L8-$AS$18:$AV$18)))</f>
        <v>#NAME?</v>
      </c>
      <c r="AQ8" s="84" t="e">
        <f t="shared" ca="1" si="6"/>
        <v>#NAME?</v>
      </c>
      <c r="AR8" s="70" t="e">
        <f t="shared" ca="1" si="7"/>
        <v>#NAME?</v>
      </c>
      <c r="AS8" s="83" t="e">
        <f ca="1"/>
        <v>#NAME?</v>
      </c>
      <c r="AT8" s="37" t="e">
        <f ca="1"/>
        <v>#NAME?</v>
      </c>
      <c r="AU8" s="37" t="e">
        <f ca="1"/>
        <v>#NAME?</v>
      </c>
      <c r="AV8" s="84" t="e">
        <f ca="1"/>
        <v>#NAME?</v>
      </c>
      <c r="AX8" t="s">
        <v>56</v>
      </c>
      <c r="AY8" s="98" t="e">
        <f ca="1">BOXdf2(H6:L26)</f>
        <v>#NAME?</v>
      </c>
      <c r="BA8" t="s">
        <v>287</v>
      </c>
      <c r="BB8" s="85">
        <f t="shared" si="1"/>
        <v>75</v>
      </c>
      <c r="BC8" s="86">
        <f t="shared" si="1"/>
        <v>123</v>
      </c>
      <c r="BD8" s="86">
        <f t="shared" si="1"/>
        <v>-20.285714285714285</v>
      </c>
      <c r="BE8" s="87">
        <f t="shared" si="1"/>
        <v>21.142857142857142</v>
      </c>
      <c r="BF8" s="99">
        <f>COUNTIF($H$6:$H$26,BA8)</f>
        <v>7</v>
      </c>
      <c r="BH8" s="128"/>
      <c r="BJ8" s="83">
        <v>12293.142857142857</v>
      </c>
      <c r="BK8" s="37">
        <v>-9574.8571428571413</v>
      </c>
      <c r="BL8" s="37">
        <v>5761.1428571428569</v>
      </c>
      <c r="BM8" s="84">
        <v>-6329.1428571428569</v>
      </c>
      <c r="BO8" t="s">
        <v>225</v>
      </c>
      <c r="BP8" s="98">
        <f>COUNT(BB6:BB8)</f>
        <v>3</v>
      </c>
    </row>
    <row r="9" spans="1:68" x14ac:dyDescent="0.25">
      <c r="A9" s="37" t="s">
        <v>287</v>
      </c>
      <c r="B9" s="257">
        <v>241</v>
      </c>
      <c r="C9" s="258">
        <v>314</v>
      </c>
      <c r="D9" s="258">
        <v>423</v>
      </c>
      <c r="E9" s="258">
        <v>415</v>
      </c>
      <c r="F9" s="259">
        <v>468</v>
      </c>
      <c r="H9" s="49" t="str">
        <f t="shared" si="0"/>
        <v>Young</v>
      </c>
      <c r="I9" s="83">
        <f t="shared" si="2"/>
        <v>73</v>
      </c>
      <c r="J9" s="37">
        <f t="shared" si="3"/>
        <v>109</v>
      </c>
      <c r="K9" s="37">
        <f t="shared" si="4"/>
        <v>-8</v>
      </c>
      <c r="L9" s="84">
        <f t="shared" si="5"/>
        <v>53</v>
      </c>
      <c r="N9" s="40" t="s">
        <v>153</v>
      </c>
      <c r="O9" s="40" t="e">
        <f ca="1">MANOVA_RoyRoot(H6:L26)</f>
        <v>#NAME?</v>
      </c>
      <c r="P9" s="40"/>
      <c r="Q9" s="40"/>
      <c r="R9" s="40"/>
      <c r="S9" s="40"/>
      <c r="T9" s="40"/>
      <c r="V9" s="85" t="e">
        <f ca="1"/>
        <v>#NAME?</v>
      </c>
      <c r="W9" s="86" t="e">
        <f ca="1"/>
        <v>#NAME?</v>
      </c>
      <c r="X9" s="86" t="e">
        <f ca="1"/>
        <v>#NAME?</v>
      </c>
      <c r="Y9" s="87" t="e">
        <f ca="1"/>
        <v>#NAME?</v>
      </c>
      <c r="AA9" s="85" t="e">
        <f ca="1"/>
        <v>#NAME?</v>
      </c>
      <c r="AB9" s="86" t="e">
        <f ca="1"/>
        <v>#NAME?</v>
      </c>
      <c r="AC9" s="86" t="e">
        <f ca="1"/>
        <v>#NAME?</v>
      </c>
      <c r="AD9" s="87" t="e">
        <f ca="1"/>
        <v>#NAME?</v>
      </c>
      <c r="AF9" t="e">
        <f t="array" aca="1" ref="AF9:AF11" ca="1">SortUnique(H6:H26)</f>
        <v>#NAME?</v>
      </c>
      <c r="AG9">
        <f ca="1">COUNTIF($H$6:$H$26,$AF9)</f>
        <v>0</v>
      </c>
      <c r="AH9">
        <f ca="1">SUMIF($H$6:$H$26,$AF9,$I$6:$I$26)</f>
        <v>0</v>
      </c>
      <c r="AI9" t="e">
        <f ca="1">AVERAGEIF($H$6:$H$26,$AF9,$I$6:$I$26)</f>
        <v>#DIV/0!</v>
      </c>
      <c r="AJ9" t="e">
        <f t="array" aca="1" ref="AJ9" ca="1">VAR(IF($H$6:$H$26=$AF9,$I$6:$I$26))</f>
        <v>#NAME?</v>
      </c>
      <c r="AK9" t="e">
        <f ca="1">($AG9-1)*AJ9</f>
        <v>#NAME?</v>
      </c>
      <c r="AL9" t="e">
        <f ca="1">SQRT(AI$16/AG9)</f>
        <v>#NAME?</v>
      </c>
      <c r="AM9" t="e">
        <f ca="1">AI9-AL9*TINV(AL$7,AG9-1)</f>
        <v>#DIV/0!</v>
      </c>
      <c r="AN9" t="e">
        <f ca="1">AI9+AL9*TINV(AL$7,AG9-1)</f>
        <v>#DIV/0!</v>
      </c>
      <c r="AP9" s="83" t="e">
        <f t="array" aca="1" ref="AP9" ca="1">MMULT(I9:L9-$AS$18:$AV$18,MMULT($AS$12:$AV$15,TRANSPOSE(I9:L9-$AS$18:$AV$18)))</f>
        <v>#NAME?</v>
      </c>
      <c r="AQ9" s="84" t="e">
        <f t="shared" ca="1" si="6"/>
        <v>#NAME?</v>
      </c>
      <c r="AR9" s="70" t="e">
        <f t="shared" ca="1" si="7"/>
        <v>#NAME?</v>
      </c>
      <c r="AS9" s="85" t="e">
        <f ca="1"/>
        <v>#NAME?</v>
      </c>
      <c r="AT9" s="86" t="e">
        <f ca="1"/>
        <v>#NAME?</v>
      </c>
      <c r="AU9" s="86" t="e">
        <f ca="1"/>
        <v>#NAME?</v>
      </c>
      <c r="AV9" s="87" t="e">
        <f ca="1"/>
        <v>#NAME?</v>
      </c>
      <c r="AX9" t="s">
        <v>65</v>
      </c>
      <c r="AY9" s="99" t="e">
        <f ca="1">BOXTEST(H6:L26)</f>
        <v>#NAME?</v>
      </c>
      <c r="BA9" t="s">
        <v>168</v>
      </c>
      <c r="BB9" s="207">
        <f>AVERAGE(I$6:I$26)</f>
        <v>97</v>
      </c>
      <c r="BC9" s="208">
        <f>AVERAGE(J$6:J$26)</f>
        <v>150.71428571428572</v>
      </c>
      <c r="BD9" s="208">
        <f>AVERAGE(K$6:K$26)</f>
        <v>-17.142857142857142</v>
      </c>
      <c r="BE9" s="209">
        <f>AVERAGE(L$6:L$26)</f>
        <v>11.047619047619047</v>
      </c>
      <c r="BF9" s="210">
        <f>SUM(BF6:BF8)</f>
        <v>21</v>
      </c>
      <c r="BJ9" s="85">
        <v>-13505.142857142857</v>
      </c>
      <c r="BK9" s="86">
        <v>10518.857142857141</v>
      </c>
      <c r="BL9" s="86">
        <v>-6329.1428571428569</v>
      </c>
      <c r="BM9" s="87">
        <v>6953.1428571428569</v>
      </c>
      <c r="BO9" t="s">
        <v>55</v>
      </c>
      <c r="BP9" s="98">
        <f>BP7</f>
        <v>4</v>
      </c>
    </row>
    <row r="10" spans="1:68" x14ac:dyDescent="0.25">
      <c r="A10" s="37" t="s">
        <v>287</v>
      </c>
      <c r="B10" s="257">
        <v>154</v>
      </c>
      <c r="C10" s="258">
        <v>167</v>
      </c>
      <c r="D10" s="258">
        <v>257</v>
      </c>
      <c r="E10" s="258">
        <v>275</v>
      </c>
      <c r="F10" s="259">
        <v>332</v>
      </c>
      <c r="H10" s="49" t="str">
        <f t="shared" si="0"/>
        <v>Young</v>
      </c>
      <c r="I10" s="83">
        <f t="shared" si="2"/>
        <v>13</v>
      </c>
      <c r="J10" s="37">
        <f t="shared" si="3"/>
        <v>90</v>
      </c>
      <c r="K10" s="37">
        <f t="shared" si="4"/>
        <v>18</v>
      </c>
      <c r="L10" s="84">
        <f t="shared" si="5"/>
        <v>57</v>
      </c>
      <c r="AF10" t="e">
        <f ca="1"/>
        <v>#NAME?</v>
      </c>
      <c r="AG10">
        <f ca="1">COUNTIF($H$6:$H$26,$AF10)</f>
        <v>0</v>
      </c>
      <c r="AH10">
        <f ca="1">SUMIF($H$6:$H$26,$AF10,$I$6:$I$26)</f>
        <v>0</v>
      </c>
      <c r="AI10" t="e">
        <f ca="1">AVERAGEIF($H$6:$H$26,$AF10,$I$6:$I$26)</f>
        <v>#DIV/0!</v>
      </c>
      <c r="AJ10" t="e">
        <f t="array" aca="1" ref="AJ10" ca="1">VAR(IF($H$6:$H$26=$AF10,$I$6:$I$26))</f>
        <v>#NAME?</v>
      </c>
      <c r="AK10" t="e">
        <f ca="1">($AG10-1)*AJ10</f>
        <v>#NAME?</v>
      </c>
      <c r="AL10" t="e">
        <f ca="1">SQRT(AI$16/AG10)</f>
        <v>#NAME?</v>
      </c>
      <c r="AM10" t="e">
        <f ca="1">AI10-AL10*TINV(AL$7,AG10-1)</f>
        <v>#DIV/0!</v>
      </c>
      <c r="AN10" t="e">
        <f ca="1">AI10+AL10*TINV(AL$7,AG10-1)</f>
        <v>#DIV/0!</v>
      </c>
      <c r="AP10" s="83" t="e">
        <f t="array" aca="1" ref="AP10" ca="1">MMULT(I10:L10-$AS$18:$AV$18,MMULT($AS$12:$AV$15,TRANSPOSE(I10:L10-$AS$18:$AV$18)))</f>
        <v>#NAME?</v>
      </c>
      <c r="AQ10" s="84" t="e">
        <f t="shared" ca="1" si="6"/>
        <v>#NAME?</v>
      </c>
      <c r="AR10" s="70" t="e">
        <f t="shared" ca="1" si="7"/>
        <v>#NAME?</v>
      </c>
      <c r="BO10" t="s">
        <v>56</v>
      </c>
      <c r="BP10" s="98">
        <f>BP6-BP7-BP8+1</f>
        <v>15</v>
      </c>
    </row>
    <row r="11" spans="1:68" x14ac:dyDescent="0.25">
      <c r="A11" s="37" t="s">
        <v>287</v>
      </c>
      <c r="B11" s="257">
        <v>103</v>
      </c>
      <c r="C11" s="258">
        <v>286</v>
      </c>
      <c r="D11" s="258">
        <v>401</v>
      </c>
      <c r="E11" s="258">
        <v>291</v>
      </c>
      <c r="F11" s="259">
        <v>367</v>
      </c>
      <c r="H11" s="49" t="str">
        <f t="shared" si="0"/>
        <v>Young</v>
      </c>
      <c r="I11" s="83">
        <f t="shared" si="2"/>
        <v>183</v>
      </c>
      <c r="J11" s="37">
        <f t="shared" si="3"/>
        <v>115</v>
      </c>
      <c r="K11" s="37">
        <f t="shared" si="4"/>
        <v>-110</v>
      </c>
      <c r="L11" s="84">
        <f t="shared" si="5"/>
        <v>76</v>
      </c>
      <c r="V11" t="s">
        <v>155</v>
      </c>
      <c r="AA11" t="s">
        <v>288</v>
      </c>
      <c r="AF11" t="e">
        <f ca="1"/>
        <v>#NAME?</v>
      </c>
      <c r="AG11">
        <f ca="1">COUNTIF($H$6:$H$26,$AF11)</f>
        <v>0</v>
      </c>
      <c r="AH11">
        <f ca="1">SUMIF($H$6:$H$26,$AF11,$I$6:$I$26)</f>
        <v>0</v>
      </c>
      <c r="AI11" t="e">
        <f ca="1">AVERAGEIF($H$6:$H$26,$AF11,$I$6:$I$26)</f>
        <v>#DIV/0!</v>
      </c>
      <c r="AJ11" t="e">
        <f t="array" aca="1" ref="AJ11" ca="1">VAR(IF($H$6:$H$26=$AF11,$I$6:$I$26))</f>
        <v>#NAME?</v>
      </c>
      <c r="AK11" t="e">
        <f ca="1">($AG11-1)*AJ11</f>
        <v>#NAME?</v>
      </c>
      <c r="AL11" t="e">
        <f ca="1">SQRT(AI$16/AG11)</f>
        <v>#NAME?</v>
      </c>
      <c r="AM11" t="e">
        <f ca="1">AI11-AL11*TINV(AL$7,AG11-1)</f>
        <v>#DIV/0!</v>
      </c>
      <c r="AN11" t="e">
        <f ca="1">AI11+AL11*TINV(AL$7,AG11-1)</f>
        <v>#DIV/0!</v>
      </c>
      <c r="AP11" s="83" t="e">
        <f t="array" aca="1" ref="AP11" ca="1">MMULT(I11:L11-$AS$18:$AV$18,MMULT($AS$12:$AV$15,TRANSPOSE(I11:L11-$AS$18:$AV$18)))</f>
        <v>#NAME?</v>
      </c>
      <c r="AQ11" s="84" t="e">
        <f t="shared" ca="1" si="6"/>
        <v>#NAME?</v>
      </c>
      <c r="AR11" s="70" t="e">
        <f t="shared" ca="1" si="7"/>
        <v>#NAME?</v>
      </c>
      <c r="AS11" t="s">
        <v>229</v>
      </c>
      <c r="BA11" t="s">
        <v>217</v>
      </c>
      <c r="BF11" s="210">
        <f>SUMPRODUCT(BH6:BH8^2/BF6:BF8)</f>
        <v>0.2857142857142857</v>
      </c>
      <c r="BJ11" t="s">
        <v>156</v>
      </c>
      <c r="BO11" t="s">
        <v>54</v>
      </c>
      <c r="BP11" s="98" t="e">
        <f ca="1">(1-BP5)/BP5*(BP10/BP9)</f>
        <v>#NAME?</v>
      </c>
    </row>
    <row r="12" spans="1:68" x14ac:dyDescent="0.25">
      <c r="A12" s="37" t="s">
        <v>287</v>
      </c>
      <c r="B12" s="260">
        <v>230</v>
      </c>
      <c r="C12" s="258">
        <v>306</v>
      </c>
      <c r="D12" s="261">
        <v>432</v>
      </c>
      <c r="E12" s="261">
        <v>386</v>
      </c>
      <c r="F12" s="262">
        <v>423</v>
      </c>
      <c r="H12" s="49" t="str">
        <f t="shared" si="0"/>
        <v>Young</v>
      </c>
      <c r="I12" s="83">
        <f t="shared" si="2"/>
        <v>76</v>
      </c>
      <c r="J12" s="37">
        <f t="shared" si="3"/>
        <v>126</v>
      </c>
      <c r="K12" s="37">
        <f t="shared" si="4"/>
        <v>-46</v>
      </c>
      <c r="L12" s="84">
        <f t="shared" si="5"/>
        <v>37</v>
      </c>
      <c r="V12" s="203" t="e">
        <f t="array" ref="V12:Y15" ca="1">V6:Y9-V18:Y21</f>
        <v>#NAME?</v>
      </c>
      <c r="W12" s="264" t="e">
        <f ca="1"/>
        <v>#NAME?</v>
      </c>
      <c r="X12" s="264" t="e">
        <f ca="1"/>
        <v>#NAME?</v>
      </c>
      <c r="Y12" s="205" t="e">
        <f ca="1"/>
        <v>#NAME?</v>
      </c>
      <c r="AA12" s="203" t="e">
        <f t="array" aca="1" ref="AA12:AD15" ca="1">ExtractCov(H6:L26,AA11)</f>
        <v>#NAME?</v>
      </c>
      <c r="AB12" s="264" t="e">
        <f ca="1"/>
        <v>#NAME?</v>
      </c>
      <c r="AC12" s="264" t="e">
        <f ca="1"/>
        <v>#NAME?</v>
      </c>
      <c r="AD12" s="205" t="e">
        <f ca="1"/>
        <v>#NAME?</v>
      </c>
      <c r="AF12" s="218"/>
      <c r="AG12" s="218"/>
      <c r="AH12" s="218"/>
      <c r="AI12" s="218"/>
      <c r="AJ12" s="218"/>
      <c r="AK12" s="218"/>
      <c r="AL12" s="218"/>
      <c r="AM12" s="218"/>
      <c r="AN12" s="218"/>
      <c r="AP12" s="83" t="e">
        <f t="array" aca="1" ref="AP12" ca="1">MMULT(I12:L12-$AS$18:$AV$18,MMULT($AS$12:$AV$15,TRANSPOSE(I12:L12-$AS$18:$AV$18)))</f>
        <v>#NAME?</v>
      </c>
      <c r="AQ12" s="84" t="e">
        <f t="shared" ca="1" si="6"/>
        <v>#NAME?</v>
      </c>
      <c r="AR12" s="70" t="e">
        <f t="shared" ca="1" si="7"/>
        <v>#NAME?</v>
      </c>
      <c r="AS12" s="203" t="e">
        <f t="array" aca="1" ref="AS12:AV15" ca="1">MINVERSE(AS6:AV9)</f>
        <v>#NAME?</v>
      </c>
      <c r="AT12" s="264" t="e">
        <f ca="1"/>
        <v>#NAME?</v>
      </c>
      <c r="AU12" s="264" t="e">
        <f ca="1"/>
        <v>#NAME?</v>
      </c>
      <c r="AV12" s="205" t="e">
        <f ca="1"/>
        <v>#NAME?</v>
      </c>
      <c r="BA12" t="s">
        <v>48</v>
      </c>
      <c r="BB12" s="203">
        <f>SUMPRODUCT(BB6:BB8,$BH6:$BH8)</f>
        <v>-86.571428571428569</v>
      </c>
      <c r="BC12" s="264">
        <f>SUMPRODUCT(BC6:BC8,$BH6:$BH8)</f>
        <v>67.428571428571416</v>
      </c>
      <c r="BD12" s="264">
        <f>SUMPRODUCT(BD6:BD8,$BH6:$BH8)</f>
        <v>-40.571428571428569</v>
      </c>
      <c r="BE12" s="205">
        <f>SUMPRODUCT(BE6:BE8,$BH6:$BH8)</f>
        <v>44.571428571428569</v>
      </c>
      <c r="BJ12" s="203" t="e">
        <f t="array" ref="BJ12:BM15" ca="1">$V$18:$Y$21</f>
        <v>#NAME?</v>
      </c>
      <c r="BK12" s="264" t="e">
        <f ca="1"/>
        <v>#NAME?</v>
      </c>
      <c r="BL12" s="264" t="e">
        <f ca="1"/>
        <v>#NAME?</v>
      </c>
      <c r="BM12" s="205" t="e">
        <f ca="1"/>
        <v>#NAME?</v>
      </c>
      <c r="BO12" t="s">
        <v>65</v>
      </c>
      <c r="BP12" s="98" t="e">
        <f ca="1">FDIST(BP11,BP9,BP10)</f>
        <v>#NAME?</v>
      </c>
    </row>
    <row r="13" spans="1:68" ht="15.75" thickBot="1" x14ac:dyDescent="0.3">
      <c r="A13" s="223" t="s">
        <v>290</v>
      </c>
      <c r="B13" s="254">
        <v>54</v>
      </c>
      <c r="C13" s="255">
        <v>172</v>
      </c>
      <c r="D13" s="255">
        <v>307</v>
      </c>
      <c r="E13" s="255">
        <v>261</v>
      </c>
      <c r="F13" s="256">
        <v>360</v>
      </c>
      <c r="H13" s="223" t="str">
        <f t="shared" si="0"/>
        <v>Middle</v>
      </c>
      <c r="I13" s="217">
        <f t="shared" si="2"/>
        <v>118</v>
      </c>
      <c r="J13" s="218">
        <f t="shared" si="3"/>
        <v>135</v>
      </c>
      <c r="K13" s="218">
        <f t="shared" si="4"/>
        <v>-46</v>
      </c>
      <c r="L13" s="219">
        <f t="shared" si="5"/>
        <v>99</v>
      </c>
      <c r="V13" s="83" t="e">
        <f ca="1"/>
        <v>#NAME?</v>
      </c>
      <c r="W13" s="37" t="e">
        <f ca="1"/>
        <v>#NAME?</v>
      </c>
      <c r="X13" s="37" t="e">
        <f ca="1"/>
        <v>#NAME?</v>
      </c>
      <c r="Y13" s="84" t="e">
        <f ca="1"/>
        <v>#NAME?</v>
      </c>
      <c r="AA13" s="83" t="e">
        <f ca="1"/>
        <v>#NAME?</v>
      </c>
      <c r="AB13" s="37" t="e">
        <f ca="1"/>
        <v>#NAME?</v>
      </c>
      <c r="AC13" s="37" t="e">
        <f ca="1"/>
        <v>#NAME?</v>
      </c>
      <c r="AD13" s="84" t="e">
        <f ca="1"/>
        <v>#NAME?</v>
      </c>
      <c r="AF13" t="s">
        <v>183</v>
      </c>
      <c r="AP13" s="83" t="e">
        <f t="array" aca="1" ref="AP13" ca="1">MMULT(I13:L13-$AS$18:$AV$18,MMULT($AS$12:$AV$15,TRANSPOSE(I13:L13-$AS$18:$AV$18)))</f>
        <v>#NAME?</v>
      </c>
      <c r="AQ13" s="84" t="e">
        <f t="shared" ca="1" si="6"/>
        <v>#NAME?</v>
      </c>
      <c r="AR13" s="70" t="e">
        <f t="shared" ca="1" si="7"/>
        <v>#NAME?</v>
      </c>
      <c r="AS13" s="83" t="e">
        <f ca="1"/>
        <v>#NAME?</v>
      </c>
      <c r="AT13" s="37" t="e">
        <f ca="1"/>
        <v>#NAME?</v>
      </c>
      <c r="AU13" s="37" t="e">
        <f ca="1"/>
        <v>#NAME?</v>
      </c>
      <c r="AV13" s="84" t="e">
        <f ca="1"/>
        <v>#NAME?</v>
      </c>
      <c r="BA13" t="s">
        <v>219</v>
      </c>
      <c r="BB13" s="85" t="e">
        <f t="array" aca="1" ref="BB13:BE13" ca="1">SQRT(DIAG(BJ12:BM15)*BF11/(BP6-BP8))</f>
        <v>#NAME?</v>
      </c>
      <c r="BC13" s="86" t="e">
        <f ca="1"/>
        <v>#NAME?</v>
      </c>
      <c r="BD13" s="86" t="e">
        <f ca="1"/>
        <v>#NAME?</v>
      </c>
      <c r="BE13" s="87" t="e">
        <f ca="1"/>
        <v>#NAME?</v>
      </c>
      <c r="BJ13" s="83" t="e">
        <f ca="1"/>
        <v>#NAME?</v>
      </c>
      <c r="BK13" s="37" t="e">
        <f ca="1"/>
        <v>#NAME?</v>
      </c>
      <c r="BL13" s="37" t="e">
        <f ca="1"/>
        <v>#NAME?</v>
      </c>
      <c r="BM13" s="84" t="e">
        <f ca="1"/>
        <v>#NAME?</v>
      </c>
      <c r="BO13" t="s">
        <v>226</v>
      </c>
      <c r="BP13" s="99" t="e">
        <f ca="1">(BP6-BP8)*(1-BP5)*BF11/BP5</f>
        <v>#NAME?</v>
      </c>
    </row>
    <row r="14" spans="1:68" ht="15.75" thickTop="1" x14ac:dyDescent="0.25">
      <c r="A14" s="49" t="s">
        <v>290</v>
      </c>
      <c r="B14" s="257">
        <v>20</v>
      </c>
      <c r="C14" s="258">
        <v>116</v>
      </c>
      <c r="D14" s="258">
        <v>425</v>
      </c>
      <c r="E14" s="258">
        <v>398</v>
      </c>
      <c r="F14" s="259">
        <v>268</v>
      </c>
      <c r="H14" s="49" t="str">
        <f t="shared" si="0"/>
        <v>Middle</v>
      </c>
      <c r="I14" s="36">
        <f t="shared" si="2"/>
        <v>96</v>
      </c>
      <c r="J14" s="37">
        <f t="shared" si="3"/>
        <v>309</v>
      </c>
      <c r="K14" s="37">
        <f t="shared" si="4"/>
        <v>-27</v>
      </c>
      <c r="L14" s="38">
        <f t="shared" si="5"/>
        <v>-130</v>
      </c>
      <c r="V14" s="83" t="e">
        <f ca="1"/>
        <v>#NAME?</v>
      </c>
      <c r="W14" s="37" t="e">
        <f ca="1"/>
        <v>#NAME?</v>
      </c>
      <c r="X14" s="37" t="e">
        <f ca="1"/>
        <v>#NAME?</v>
      </c>
      <c r="Y14" s="84" t="e">
        <f ca="1"/>
        <v>#NAME?</v>
      </c>
      <c r="AA14" s="83" t="e">
        <f ca="1"/>
        <v>#NAME?</v>
      </c>
      <c r="AB14" s="37" t="e">
        <f ca="1"/>
        <v>#NAME?</v>
      </c>
      <c r="AC14" s="37" t="e">
        <f ca="1"/>
        <v>#NAME?</v>
      </c>
      <c r="AD14" s="84" t="e">
        <f ca="1"/>
        <v>#NAME?</v>
      </c>
      <c r="AF14" s="94" t="s">
        <v>184</v>
      </c>
      <c r="AG14" s="94" t="s">
        <v>179</v>
      </c>
      <c r="AH14" s="94" t="s">
        <v>62</v>
      </c>
      <c r="AI14" s="94" t="s">
        <v>185</v>
      </c>
      <c r="AJ14" s="94" t="s">
        <v>54</v>
      </c>
      <c r="AK14" s="94" t="s">
        <v>186</v>
      </c>
      <c r="AL14" s="94" t="s">
        <v>187</v>
      </c>
      <c r="AM14" s="94" t="s">
        <v>188</v>
      </c>
      <c r="AN14" s="94" t="s">
        <v>189</v>
      </c>
      <c r="AP14" s="83" t="e">
        <f t="array" aca="1" ref="AP14" ca="1">MMULT(I14:L14-$AS$18:$AV$18,MMULT($AS$12:$AV$15,TRANSPOSE(I14:L14-$AS$18:$AV$18)))</f>
        <v>#NAME?</v>
      </c>
      <c r="AQ14" s="84" t="e">
        <f t="shared" ca="1" si="6"/>
        <v>#NAME?</v>
      </c>
      <c r="AR14" s="70" t="e">
        <f t="shared" ca="1" si="7"/>
        <v>#NAME?</v>
      </c>
      <c r="AS14" s="83" t="e">
        <f ca="1"/>
        <v>#NAME?</v>
      </c>
      <c r="AT14" s="37" t="e">
        <f ca="1"/>
        <v>#NAME?</v>
      </c>
      <c r="AU14" s="37" t="e">
        <f ca="1"/>
        <v>#NAME?</v>
      </c>
      <c r="AV14" s="84" t="e">
        <f ca="1"/>
        <v>#NAME?</v>
      </c>
      <c r="BJ14" s="83" t="e">
        <f ca="1"/>
        <v>#NAME?</v>
      </c>
      <c r="BK14" s="37" t="e">
        <f ca="1"/>
        <v>#NAME?</v>
      </c>
      <c r="BL14" s="37" t="e">
        <f ca="1"/>
        <v>#NAME?</v>
      </c>
      <c r="BM14" s="84" t="e">
        <f ca="1"/>
        <v>#NAME?</v>
      </c>
    </row>
    <row r="15" spans="1:68" x14ac:dyDescent="0.25">
      <c r="A15" s="49" t="s">
        <v>290</v>
      </c>
      <c r="B15" s="257">
        <v>41</v>
      </c>
      <c r="C15" s="258">
        <v>168</v>
      </c>
      <c r="D15" s="258">
        <v>378</v>
      </c>
      <c r="E15" s="258">
        <v>317</v>
      </c>
      <c r="F15" s="259">
        <v>470</v>
      </c>
      <c r="H15" s="49" t="str">
        <f t="shared" si="0"/>
        <v>Middle</v>
      </c>
      <c r="I15" s="36">
        <f t="shared" si="2"/>
        <v>127</v>
      </c>
      <c r="J15" s="37">
        <f t="shared" si="3"/>
        <v>210</v>
      </c>
      <c r="K15" s="37">
        <f t="shared" si="4"/>
        <v>-61</v>
      </c>
      <c r="L15" s="38">
        <f t="shared" si="5"/>
        <v>153</v>
      </c>
      <c r="V15" s="85" t="e">
        <f ca="1"/>
        <v>#NAME?</v>
      </c>
      <c r="W15" s="86" t="e">
        <f ca="1"/>
        <v>#NAME?</v>
      </c>
      <c r="X15" s="86" t="e">
        <f ca="1"/>
        <v>#NAME?</v>
      </c>
      <c r="Y15" s="87" t="e">
        <f ca="1"/>
        <v>#NAME?</v>
      </c>
      <c r="AA15" s="85" t="e">
        <f ca="1"/>
        <v>#NAME?</v>
      </c>
      <c r="AB15" s="86" t="e">
        <f ca="1"/>
        <v>#NAME?</v>
      </c>
      <c r="AC15" s="86" t="e">
        <f ca="1"/>
        <v>#NAME?</v>
      </c>
      <c r="AD15" s="87" t="e">
        <f ca="1"/>
        <v>#NAME?</v>
      </c>
      <c r="AF15" t="s">
        <v>190</v>
      </c>
      <c r="AG15" t="e">
        <f ca="1">AG17-AG16</f>
        <v>#NAME?</v>
      </c>
      <c r="AH15" t="e">
        <f ca="1">COUNTAU(H6:H26)-1</f>
        <v>#NAME?</v>
      </c>
      <c r="AI15" t="e">
        <f ca="1">AG15/AH15</f>
        <v>#NAME?</v>
      </c>
      <c r="AJ15" t="e">
        <f ca="1">AI15/AI16</f>
        <v>#NAME?</v>
      </c>
      <c r="AK15" t="e">
        <f ca="1">FDIST(AJ15,AH15,AH16)</f>
        <v>#NAME?</v>
      </c>
      <c r="AL15" t="e">
        <f ca="1">FINV(AL7,AH15,AH16)</f>
        <v>#NAME?</v>
      </c>
      <c r="AM15" t="e">
        <f ca="1">SQRT(DEVSQ(AI9:AI11)/(AI16*AH15))</f>
        <v>#DIV/0!</v>
      </c>
      <c r="AN15" t="e">
        <f ca="1">(AG17-AH17*AI16)/(AG17+AI16)</f>
        <v>#NAME?</v>
      </c>
      <c r="AP15" s="83" t="e">
        <f t="array" aca="1" ref="AP15" ca="1">MMULT(I15:L15-$AS$18:$AV$18,MMULT($AS$12:$AV$15,TRANSPOSE(I15:L15-$AS$18:$AV$18)))</f>
        <v>#NAME?</v>
      </c>
      <c r="AQ15" s="84" t="e">
        <f t="shared" ca="1" si="6"/>
        <v>#NAME?</v>
      </c>
      <c r="AR15" s="70" t="e">
        <f t="shared" ca="1" si="7"/>
        <v>#NAME?</v>
      </c>
      <c r="AS15" s="85" t="e">
        <f ca="1"/>
        <v>#NAME?</v>
      </c>
      <c r="AT15" s="86" t="e">
        <f ca="1"/>
        <v>#NAME?</v>
      </c>
      <c r="AU15" s="86" t="e">
        <f ca="1"/>
        <v>#NAME?</v>
      </c>
      <c r="AV15" s="87" t="e">
        <f ca="1"/>
        <v>#NAME?</v>
      </c>
      <c r="BA15" t="s">
        <v>69</v>
      </c>
      <c r="BJ15" s="85" t="e">
        <f ca="1"/>
        <v>#NAME?</v>
      </c>
      <c r="BK15" s="86" t="e">
        <f ca="1"/>
        <v>#NAME?</v>
      </c>
      <c r="BL15" s="86" t="e">
        <f ca="1"/>
        <v>#NAME?</v>
      </c>
      <c r="BM15" s="87" t="e">
        <f ca="1"/>
        <v>#NAME?</v>
      </c>
    </row>
    <row r="16" spans="1:68" x14ac:dyDescent="0.25">
      <c r="A16" s="49" t="s">
        <v>290</v>
      </c>
      <c r="B16" s="257">
        <v>200</v>
      </c>
      <c r="C16" s="258">
        <v>157</v>
      </c>
      <c r="D16" s="258">
        <v>283</v>
      </c>
      <c r="E16" s="258">
        <v>259</v>
      </c>
      <c r="F16" s="259">
        <v>273</v>
      </c>
      <c r="H16" s="49" t="str">
        <f t="shared" si="0"/>
        <v>Middle</v>
      </c>
      <c r="I16" s="36">
        <f t="shared" si="2"/>
        <v>-43</v>
      </c>
      <c r="J16" s="37">
        <f t="shared" si="3"/>
        <v>126</v>
      </c>
      <c r="K16" s="37">
        <f t="shared" si="4"/>
        <v>-24</v>
      </c>
      <c r="L16" s="38">
        <f t="shared" si="5"/>
        <v>14</v>
      </c>
      <c r="AF16" t="s">
        <v>191</v>
      </c>
      <c r="AG16" t="e">
        <f ca="1">SUM(AK9:AK11)</f>
        <v>#NAME?</v>
      </c>
      <c r="AH16" t="e">
        <f ca="1">AH17-AH15</f>
        <v>#NAME?</v>
      </c>
      <c r="AI16" t="e">
        <f ca="1">AG16/AH16</f>
        <v>#NAME?</v>
      </c>
      <c r="AP16" s="83" t="e">
        <f t="array" aca="1" ref="AP16" ca="1">MMULT(I16:L16-$AS$18:$AV$18,MMULT($AS$12:$AV$15,TRANSPOSE(I16:L16-$AS$18:$AV$18)))</f>
        <v>#NAME?</v>
      </c>
      <c r="AQ16" s="84" t="e">
        <f t="shared" ca="1" si="6"/>
        <v>#NAME?</v>
      </c>
      <c r="AR16" s="70" t="e">
        <f t="shared" ca="1" si="7"/>
        <v>#NAME?</v>
      </c>
      <c r="BG16" t="s">
        <v>175</v>
      </c>
      <c r="BH16" s="206">
        <v>0.05</v>
      </c>
    </row>
    <row r="17" spans="1:60" x14ac:dyDescent="0.25">
      <c r="A17" s="49" t="s">
        <v>290</v>
      </c>
      <c r="B17" s="257">
        <v>34</v>
      </c>
      <c r="C17" s="258">
        <v>86</v>
      </c>
      <c r="D17" s="258">
        <v>351</v>
      </c>
      <c r="E17" s="258">
        <v>280</v>
      </c>
      <c r="F17" s="259">
        <v>320</v>
      </c>
      <c r="H17" s="49" t="str">
        <f t="shared" si="0"/>
        <v>Middle</v>
      </c>
      <c r="I17" s="36">
        <f t="shared" si="2"/>
        <v>52</v>
      </c>
      <c r="J17" s="37">
        <f t="shared" si="3"/>
        <v>265</v>
      </c>
      <c r="K17" s="37">
        <f t="shared" si="4"/>
        <v>-71</v>
      </c>
      <c r="L17" s="38">
        <f t="shared" si="5"/>
        <v>40</v>
      </c>
      <c r="V17" t="s">
        <v>156</v>
      </c>
      <c r="AA17" t="s">
        <v>287</v>
      </c>
      <c r="AF17" s="40" t="s">
        <v>168</v>
      </c>
      <c r="AG17" s="40">
        <f>DEVSQ(I6:I26)</f>
        <v>107416</v>
      </c>
      <c r="AH17" s="40">
        <f>COUNT(I6:I26)-1</f>
        <v>20</v>
      </c>
      <c r="AI17" s="40">
        <f>AG17/AH17</f>
        <v>5370.8</v>
      </c>
      <c r="AJ17" s="40"/>
      <c r="AK17" s="40"/>
      <c r="AL17" s="40"/>
      <c r="AM17" s="40"/>
      <c r="AN17" s="40"/>
      <c r="AP17" s="83" t="e">
        <f t="array" aca="1" ref="AP17" ca="1">MMULT(I17:L17-$AS$18:$AV$18,MMULT($AS$12:$AV$15,TRANSPOSE(I17:L17-$AS$18:$AV$18)))</f>
        <v>#NAME?</v>
      </c>
      <c r="AQ17" s="84" t="e">
        <f t="shared" ca="1" si="6"/>
        <v>#NAME?</v>
      </c>
      <c r="AR17" s="70" t="e">
        <f t="shared" ca="1" si="7"/>
        <v>#NAME?</v>
      </c>
      <c r="AS17" t="s">
        <v>230</v>
      </c>
      <c r="BA17" t="s">
        <v>66</v>
      </c>
      <c r="BB17" s="203" t="e">
        <f ca="1">BB12-BB13*$BH18</f>
        <v>#NAME?</v>
      </c>
      <c r="BC17" s="264" t="e">
        <f ca="1">BC12-BC13*$BH18</f>
        <v>#NAME?</v>
      </c>
      <c r="BD17" s="264" t="e">
        <f ca="1">BD12-BD13*$BH18</f>
        <v>#NAME?</v>
      </c>
      <c r="BE17" s="205" t="e">
        <f ca="1">BE12-BE13*$BH18</f>
        <v>#NAME?</v>
      </c>
      <c r="BG17" t="s">
        <v>58</v>
      </c>
      <c r="BH17" s="98">
        <f>FINV(BH16,BP9,BP10)</f>
        <v>3.055568275906595</v>
      </c>
    </row>
    <row r="18" spans="1:60" x14ac:dyDescent="0.25">
      <c r="A18" s="49" t="s">
        <v>290</v>
      </c>
      <c r="B18" s="257">
        <v>29</v>
      </c>
      <c r="C18" s="258">
        <v>81</v>
      </c>
      <c r="D18" s="258">
        <v>193</v>
      </c>
      <c r="E18" s="258">
        <v>240</v>
      </c>
      <c r="F18" s="259">
        <v>233</v>
      </c>
      <c r="H18" s="49" t="str">
        <f t="shared" si="0"/>
        <v>Middle</v>
      </c>
      <c r="I18" s="36">
        <f t="shared" si="2"/>
        <v>52</v>
      </c>
      <c r="J18" s="37">
        <f t="shared" si="3"/>
        <v>112</v>
      </c>
      <c r="K18" s="37">
        <f t="shared" si="4"/>
        <v>47</v>
      </c>
      <c r="L18" s="38">
        <f t="shared" si="5"/>
        <v>-7</v>
      </c>
      <c r="V18" s="203" t="e">
        <f t="array" aca="1" ref="V18:Y21" ca="1">COVPooled(H6:L26)*(COUNT(I6:I26)-COUNTAU(H6:H26))</f>
        <v>#NAME?</v>
      </c>
      <c r="W18" s="264" t="e">
        <f ca="1"/>
        <v>#NAME?</v>
      </c>
      <c r="X18" s="264" t="e">
        <f ca="1"/>
        <v>#NAME?</v>
      </c>
      <c r="Y18" s="205" t="e">
        <f ca="1"/>
        <v>#NAME?</v>
      </c>
      <c r="AA18" s="203" t="e">
        <f t="array" aca="1" ref="AA18:AD21" ca="1">ExtractCov(H6:L26,AA17)</f>
        <v>#NAME?</v>
      </c>
      <c r="AB18" s="264" t="e">
        <f ca="1"/>
        <v>#NAME?</v>
      </c>
      <c r="AC18" s="264" t="e">
        <f ca="1"/>
        <v>#NAME?</v>
      </c>
      <c r="AD18" s="205" t="e">
        <f ca="1"/>
        <v>#NAME?</v>
      </c>
      <c r="AP18" s="83" t="e">
        <f t="array" aca="1" ref="AP18" ca="1">MMULT(I18:L18-$AS$18:$AV$18,MMULT($AS$12:$AV$15,TRANSPOSE(I18:L18-$AS$18:$AV$18)))</f>
        <v>#NAME?</v>
      </c>
      <c r="AQ18" s="84" t="e">
        <f t="shared" ca="1" si="6"/>
        <v>#NAME?</v>
      </c>
      <c r="AR18" s="70" t="e">
        <f t="shared" ca="1" si="7"/>
        <v>#NAME?</v>
      </c>
      <c r="AS18" s="207">
        <f>AVERAGE(I6:I26)</f>
        <v>97</v>
      </c>
      <c r="AT18" s="208">
        <f>AVERAGE(J6:J26)</f>
        <v>150.71428571428572</v>
      </c>
      <c r="AU18" s="208">
        <f>AVERAGE(K6:K26)</f>
        <v>-17.142857142857142</v>
      </c>
      <c r="AV18" s="209">
        <f>AVERAGE(L6:L26)</f>
        <v>11.047619047619047</v>
      </c>
      <c r="BA18" t="s">
        <v>67</v>
      </c>
      <c r="BB18" s="85" t="e">
        <f ca="1">BB12+BB13*$BH18</f>
        <v>#NAME?</v>
      </c>
      <c r="BC18" s="86" t="e">
        <f ca="1">BC12+BC13*$BH18</f>
        <v>#NAME?</v>
      </c>
      <c r="BD18" s="86" t="e">
        <f ca="1">BD12+BD13*$BH18</f>
        <v>#NAME?</v>
      </c>
      <c r="BE18" s="87" t="e">
        <f ca="1">BE12+BE13*$BH18</f>
        <v>#NAME?</v>
      </c>
      <c r="BG18" t="s">
        <v>113</v>
      </c>
      <c r="BH18" s="99">
        <f>SQRT(BP9*(BP6-BP8)*BH17/BP10)</f>
        <v>3.8297164026010666</v>
      </c>
    </row>
    <row r="19" spans="1:60" x14ac:dyDescent="0.25">
      <c r="A19" s="52" t="s">
        <v>290</v>
      </c>
      <c r="B19" s="260">
        <v>3</v>
      </c>
      <c r="C19" s="261">
        <v>54</v>
      </c>
      <c r="D19" s="261">
        <v>285</v>
      </c>
      <c r="E19" s="261">
        <v>216</v>
      </c>
      <c r="F19" s="262">
        <v>245</v>
      </c>
      <c r="H19" s="52" t="str">
        <f t="shared" si="0"/>
        <v>Middle</v>
      </c>
      <c r="I19" s="39">
        <f t="shared" si="2"/>
        <v>51</v>
      </c>
      <c r="J19" s="40">
        <f t="shared" si="3"/>
        <v>231</v>
      </c>
      <c r="K19" s="40">
        <f t="shared" si="4"/>
        <v>-69</v>
      </c>
      <c r="L19" s="41">
        <f t="shared" si="5"/>
        <v>29</v>
      </c>
      <c r="V19" s="83" t="e">
        <f ca="1"/>
        <v>#NAME?</v>
      </c>
      <c r="W19" s="37" t="e">
        <f ca="1"/>
        <v>#NAME?</v>
      </c>
      <c r="X19" s="37" t="e">
        <f ca="1"/>
        <v>#NAME?</v>
      </c>
      <c r="Y19" s="84" t="e">
        <f ca="1"/>
        <v>#NAME?</v>
      </c>
      <c r="AA19" s="83" t="e">
        <f ca="1"/>
        <v>#NAME?</v>
      </c>
      <c r="AB19" s="37" t="e">
        <f ca="1"/>
        <v>#NAME?</v>
      </c>
      <c r="AC19" s="37" t="e">
        <f ca="1"/>
        <v>#NAME?</v>
      </c>
      <c r="AD19" s="84" t="e">
        <f ca="1"/>
        <v>#NAME?</v>
      </c>
      <c r="AF19" t="s">
        <v>173</v>
      </c>
      <c r="AI19" t="str">
        <f>J5</f>
        <v>Diff  2</v>
      </c>
      <c r="AP19" s="83" t="e">
        <f t="array" aca="1" ref="AP19" ca="1">MMULT(I19:L19-$AS$18:$AV$18,MMULT($AS$12:$AV$15,TRANSPOSE(I19:L19-$AS$18:$AV$18)))</f>
        <v>#NAME?</v>
      </c>
      <c r="AQ19" s="84" t="e">
        <f t="shared" ca="1" si="6"/>
        <v>#NAME?</v>
      </c>
      <c r="AR19" s="70" t="e">
        <f t="shared" ca="1" si="7"/>
        <v>#NAME?</v>
      </c>
    </row>
    <row r="20" spans="1:60" x14ac:dyDescent="0.25">
      <c r="A20" s="223" t="s">
        <v>288</v>
      </c>
      <c r="B20" s="257">
        <v>118</v>
      </c>
      <c r="C20" s="258">
        <v>124</v>
      </c>
      <c r="D20" s="258">
        <v>365</v>
      </c>
      <c r="E20" s="258">
        <v>311</v>
      </c>
      <c r="F20" s="259">
        <v>331</v>
      </c>
      <c r="H20" s="49" t="str">
        <f t="shared" si="0"/>
        <v>Old</v>
      </c>
      <c r="I20" s="83">
        <f t="shared" si="2"/>
        <v>6</v>
      </c>
      <c r="J20" s="37">
        <f t="shared" si="3"/>
        <v>241</v>
      </c>
      <c r="K20" s="37">
        <f t="shared" si="4"/>
        <v>-54</v>
      </c>
      <c r="L20" s="84">
        <f t="shared" si="5"/>
        <v>20</v>
      </c>
      <c r="V20" s="83" t="e">
        <f ca="1"/>
        <v>#NAME?</v>
      </c>
      <c r="W20" s="37" t="e">
        <f ca="1"/>
        <v>#NAME?</v>
      </c>
      <c r="X20" s="37" t="e">
        <f ca="1"/>
        <v>#NAME?</v>
      </c>
      <c r="Y20" s="84" t="e">
        <f ca="1"/>
        <v>#NAME?</v>
      </c>
      <c r="AA20" s="83" t="e">
        <f ca="1"/>
        <v>#NAME?</v>
      </c>
      <c r="AB20" s="37" t="e">
        <f ca="1"/>
        <v>#NAME?</v>
      </c>
      <c r="AC20" s="37" t="e">
        <f ca="1"/>
        <v>#NAME?</v>
      </c>
      <c r="AD20" s="84" t="e">
        <f ca="1"/>
        <v>#NAME?</v>
      </c>
      <c r="AP20" s="83" t="e">
        <f t="array" aca="1" ref="AP20" ca="1">MMULT(I20:L20-$AS$18:$AV$18,MMULT($AS$12:$AV$15,TRANSPOSE(I20:L20-$AS$18:$AV$18)))</f>
        <v>#NAME?</v>
      </c>
      <c r="AQ20" s="84" t="e">
        <f t="shared" ca="1" si="6"/>
        <v>#NAME?</v>
      </c>
      <c r="AR20" s="70" t="e">
        <f t="shared" ca="1" si="7"/>
        <v>#NAME?</v>
      </c>
      <c r="BA20" t="s">
        <v>221</v>
      </c>
    </row>
    <row r="21" spans="1:60" ht="15.75" thickBot="1" x14ac:dyDescent="0.3">
      <c r="A21" s="49" t="s">
        <v>288</v>
      </c>
      <c r="B21" s="257">
        <v>83</v>
      </c>
      <c r="C21" s="258">
        <v>266</v>
      </c>
      <c r="D21" s="258">
        <v>382</v>
      </c>
      <c r="E21" s="258">
        <v>369</v>
      </c>
      <c r="F21" s="259">
        <v>295</v>
      </c>
      <c r="H21" s="49" t="str">
        <f t="shared" si="0"/>
        <v>Old</v>
      </c>
      <c r="I21" s="83">
        <f t="shared" si="2"/>
        <v>183</v>
      </c>
      <c r="J21" s="37">
        <f t="shared" si="3"/>
        <v>116</v>
      </c>
      <c r="K21" s="37">
        <f t="shared" si="4"/>
        <v>-13</v>
      </c>
      <c r="L21" s="84">
        <f t="shared" si="5"/>
        <v>-74</v>
      </c>
      <c r="V21" s="85" t="e">
        <f ca="1"/>
        <v>#NAME?</v>
      </c>
      <c r="W21" s="86" t="e">
        <f ca="1"/>
        <v>#NAME?</v>
      </c>
      <c r="X21" s="86" t="e">
        <f ca="1"/>
        <v>#NAME?</v>
      </c>
      <c r="Y21" s="87" t="e">
        <f ca="1"/>
        <v>#NAME?</v>
      </c>
      <c r="AA21" s="85" t="e">
        <f ca="1"/>
        <v>#NAME?</v>
      </c>
      <c r="AB21" s="86" t="e">
        <f ca="1"/>
        <v>#NAME?</v>
      </c>
      <c r="AC21" s="86" t="e">
        <f ca="1"/>
        <v>#NAME?</v>
      </c>
      <c r="AD21" s="87" t="e">
        <f ca="1"/>
        <v>#NAME?</v>
      </c>
      <c r="AF21" t="s">
        <v>174</v>
      </c>
      <c r="AK21" t="s">
        <v>175</v>
      </c>
      <c r="AL21" s="122">
        <v>1.2500000000000001E-2</v>
      </c>
      <c r="AP21" s="83" t="e">
        <f t="array" aca="1" ref="AP21" ca="1">MMULT(I21:L21-$AS$18:$AV$18,MMULT($AS$12:$AV$15,TRANSPOSE(I21:L21-$AS$18:$AV$18)))</f>
        <v>#NAME?</v>
      </c>
      <c r="AQ21" s="84" t="e">
        <f t="shared" ca="1" si="6"/>
        <v>#NAME?</v>
      </c>
      <c r="AR21" s="70" t="e">
        <f t="shared" ca="1" si="7"/>
        <v>#NAME?</v>
      </c>
      <c r="BG21" t="s">
        <v>175</v>
      </c>
      <c r="BH21" s="206">
        <f>BH16/BP7</f>
        <v>1.2500000000000001E-2</v>
      </c>
    </row>
    <row r="22" spans="1:60" ht="15.75" thickTop="1" x14ac:dyDescent="0.25">
      <c r="A22" s="49" t="s">
        <v>288</v>
      </c>
      <c r="B22" s="257">
        <v>38</v>
      </c>
      <c r="C22" s="258">
        <v>207</v>
      </c>
      <c r="D22" s="258">
        <v>289</v>
      </c>
      <c r="E22" s="258">
        <v>385</v>
      </c>
      <c r="F22" s="259">
        <v>373</v>
      </c>
      <c r="H22" s="49" t="str">
        <f t="shared" si="0"/>
        <v>Old</v>
      </c>
      <c r="I22" s="83">
        <f t="shared" si="2"/>
        <v>169</v>
      </c>
      <c r="J22" s="37">
        <f t="shared" si="3"/>
        <v>82</v>
      </c>
      <c r="K22" s="37">
        <f t="shared" si="4"/>
        <v>96</v>
      </c>
      <c r="L22" s="84">
        <f t="shared" si="5"/>
        <v>-12</v>
      </c>
      <c r="AF22" s="94" t="s">
        <v>176</v>
      </c>
      <c r="AG22" s="94" t="s">
        <v>100</v>
      </c>
      <c r="AH22" s="94" t="s">
        <v>177</v>
      </c>
      <c r="AI22" s="94" t="s">
        <v>34</v>
      </c>
      <c r="AJ22" s="94" t="s">
        <v>178</v>
      </c>
      <c r="AK22" s="94" t="s">
        <v>179</v>
      </c>
      <c r="AL22" s="94" t="s">
        <v>180</v>
      </c>
      <c r="AM22" s="94" t="s">
        <v>181</v>
      </c>
      <c r="AN22" s="94" t="s">
        <v>182</v>
      </c>
      <c r="AP22" s="83" t="e">
        <f t="array" aca="1" ref="AP22" ca="1">MMULT(I22:L22-$AS$18:$AV$18,MMULT($AS$12:$AV$15,TRANSPOSE(I22:L22-$AS$18:$AV$18)))</f>
        <v>#NAME?</v>
      </c>
      <c r="AQ22" s="84" t="e">
        <f t="shared" ca="1" si="6"/>
        <v>#NAME?</v>
      </c>
      <c r="AR22" s="70" t="e">
        <f t="shared" ca="1" si="7"/>
        <v>#NAME?</v>
      </c>
      <c r="BA22" t="s">
        <v>66</v>
      </c>
      <c r="BB22" s="203" t="e">
        <f ca="1">BB12-BB13*$BH23</f>
        <v>#NAME?</v>
      </c>
      <c r="BC22" s="264" t="e">
        <f ca="1">BC12-BC13*$BH23</f>
        <v>#NAME?</v>
      </c>
      <c r="BD22" s="264" t="e">
        <f ca="1">BD12-BD13*$BH23</f>
        <v>#NAME?</v>
      </c>
      <c r="BE22" s="205" t="e">
        <f ca="1">BE12-BE13*$BH23</f>
        <v>#NAME?</v>
      </c>
      <c r="BG22" t="s">
        <v>62</v>
      </c>
      <c r="BH22" s="98">
        <f>BP6-BP8</f>
        <v>18</v>
      </c>
    </row>
    <row r="23" spans="1:60" x14ac:dyDescent="0.25">
      <c r="A23" s="49" t="s">
        <v>288</v>
      </c>
      <c r="B23" s="257">
        <v>71</v>
      </c>
      <c r="C23" s="258">
        <v>211</v>
      </c>
      <c r="D23" s="258">
        <v>356</v>
      </c>
      <c r="E23" s="258">
        <v>380</v>
      </c>
      <c r="F23" s="259">
        <v>305</v>
      </c>
      <c r="H23" s="49" t="str">
        <f t="shared" si="0"/>
        <v>Old</v>
      </c>
      <c r="I23" s="83">
        <f t="shared" si="2"/>
        <v>140</v>
      </c>
      <c r="J23" s="37">
        <f t="shared" si="3"/>
        <v>145</v>
      </c>
      <c r="K23" s="37">
        <f t="shared" si="4"/>
        <v>24</v>
      </c>
      <c r="L23" s="84">
        <f t="shared" si="5"/>
        <v>-75</v>
      </c>
      <c r="AA23" t="s">
        <v>157</v>
      </c>
      <c r="AF23" t="e">
        <f t="array" aca="1" ref="AF23:AF25" ca="1">SortUnique(H6:H26)</f>
        <v>#NAME?</v>
      </c>
      <c r="AG23">
        <f ca="1">COUNTIF($H$6:$H$26,$AF23)</f>
        <v>0</v>
      </c>
      <c r="AH23">
        <f ca="1">SUMIF($H$6:$H$26,$AF23,$J$6:$J$26)</f>
        <v>0</v>
      </c>
      <c r="AI23" t="e">
        <f ca="1">AVERAGEIF($H$6:$H$26,$AF23,$J$6:$J$26)</f>
        <v>#DIV/0!</v>
      </c>
      <c r="AJ23" t="e">
        <f t="array" aca="1" ref="AJ23" ca="1">VAR(IF($H$6:$H$26=$AF23,$J$6:$J$26))</f>
        <v>#NAME?</v>
      </c>
      <c r="AK23" t="e">
        <f ca="1">($AG23-1)*AJ23</f>
        <v>#NAME?</v>
      </c>
      <c r="AL23" t="e">
        <f ca="1">SQRT(AI$30/AG23)</f>
        <v>#NAME?</v>
      </c>
      <c r="AM23" t="e">
        <f ca="1">AI23-AL23*TINV(AL$21,AG23-1)</f>
        <v>#DIV/0!</v>
      </c>
      <c r="AN23" t="e">
        <f ca="1">AI23+AL23*TINV(AL$21,AG23-1)</f>
        <v>#DIV/0!</v>
      </c>
      <c r="AP23" s="83" t="e">
        <f t="array" aca="1" ref="AP23" ca="1">MMULT(I23:L23-$AS$18:$AV$18,MMULT($AS$12:$AV$15,TRANSPOSE(I23:L23-$AS$18:$AV$18)))</f>
        <v>#NAME?</v>
      </c>
      <c r="AQ23" s="84" t="e">
        <f t="shared" ca="1" si="6"/>
        <v>#NAME?</v>
      </c>
      <c r="AR23" s="70" t="e">
        <f t="shared" ca="1" si="7"/>
        <v>#NAME?</v>
      </c>
      <c r="BA23" t="s">
        <v>67</v>
      </c>
      <c r="BB23" s="85" t="e">
        <f ca="1">BB12+BB13*$BH23</f>
        <v>#NAME?</v>
      </c>
      <c r="BC23" s="86" t="e">
        <f ca="1">BC12+BC13*$BH23</f>
        <v>#NAME?</v>
      </c>
      <c r="BD23" s="86" t="e">
        <f ca="1">BD12+BD13*$BH23</f>
        <v>#NAME?</v>
      </c>
      <c r="BE23" s="87" t="e">
        <f ca="1">BE12+BE13*$BH23</f>
        <v>#NAME?</v>
      </c>
      <c r="BG23" t="s">
        <v>63</v>
      </c>
      <c r="BH23" s="99">
        <f>TINV(BH21,BH22)</f>
        <v>2.7745287719336948</v>
      </c>
    </row>
    <row r="24" spans="1:60" x14ac:dyDescent="0.25">
      <c r="A24" s="49" t="s">
        <v>288</v>
      </c>
      <c r="B24" s="257">
        <v>123</v>
      </c>
      <c r="C24" s="258">
        <v>331</v>
      </c>
      <c r="D24" s="258">
        <v>407</v>
      </c>
      <c r="E24" s="258">
        <v>461</v>
      </c>
      <c r="F24" s="259">
        <v>445</v>
      </c>
      <c r="H24" s="49" t="str">
        <f t="shared" si="0"/>
        <v>Old</v>
      </c>
      <c r="I24" s="83">
        <f t="shared" si="2"/>
        <v>208</v>
      </c>
      <c r="J24" s="37">
        <f t="shared" si="3"/>
        <v>76</v>
      </c>
      <c r="K24" s="37">
        <f t="shared" si="4"/>
        <v>54</v>
      </c>
      <c r="L24" s="84">
        <f t="shared" si="5"/>
        <v>-16</v>
      </c>
      <c r="AA24" s="203" t="e">
        <f t="array" aca="1" ref="AA24:AD27" ca="1">COVPooled(H6:L26)</f>
        <v>#NAME?</v>
      </c>
      <c r="AB24" s="264" t="e">
        <f ca="1"/>
        <v>#NAME?</v>
      </c>
      <c r="AC24" s="264" t="e">
        <f ca="1"/>
        <v>#NAME?</v>
      </c>
      <c r="AD24" s="205" t="e">
        <f ca="1"/>
        <v>#NAME?</v>
      </c>
      <c r="AF24" t="e">
        <f ca="1"/>
        <v>#NAME?</v>
      </c>
      <c r="AG24">
        <f ca="1">COUNTIF($H$6:$H$26,$AF24)</f>
        <v>0</v>
      </c>
      <c r="AH24">
        <f ca="1">SUMIF($H$6:$H$26,$AF24,$J$6:$J$26)</f>
        <v>0</v>
      </c>
      <c r="AI24" t="e">
        <f ca="1">AVERAGEIF($H$6:$H$26,$AF24,$J$6:$J$26)</f>
        <v>#DIV/0!</v>
      </c>
      <c r="AJ24" t="e">
        <f t="array" aca="1" ref="AJ24" ca="1">VAR(IF($H$6:$H$26=$AF24,$J$6:$J$26))</f>
        <v>#NAME?</v>
      </c>
      <c r="AK24" t="e">
        <f ca="1">($AG24-1)*AJ24</f>
        <v>#NAME?</v>
      </c>
      <c r="AL24" t="e">
        <f ca="1">SQRT(AI$30/AG24)</f>
        <v>#NAME?</v>
      </c>
      <c r="AM24" t="e">
        <f ca="1">AI24-AL24*TINV(AL$21,AG24-1)</f>
        <v>#DIV/0!</v>
      </c>
      <c r="AN24" t="e">
        <f ca="1">AI24+AL24*TINV(AL$21,AG24-1)</f>
        <v>#DIV/0!</v>
      </c>
      <c r="AP24" s="83" t="e">
        <f t="array" aca="1" ref="AP24" ca="1">MMULT(I24:L24-$AS$18:$AV$18,MMULT($AS$12:$AV$15,TRANSPOSE(I24:L24-$AS$18:$AV$18)))</f>
        <v>#NAME?</v>
      </c>
      <c r="AQ24" s="84" t="e">
        <f t="shared" ca="1" si="6"/>
        <v>#NAME?</v>
      </c>
      <c r="AR24" s="70" t="e">
        <f t="shared" ca="1" si="7"/>
        <v>#NAME?</v>
      </c>
    </row>
    <row r="25" spans="1:60" x14ac:dyDescent="0.25">
      <c r="A25" s="49" t="s">
        <v>288</v>
      </c>
      <c r="B25" s="257">
        <v>71</v>
      </c>
      <c r="C25" s="258">
        <v>285</v>
      </c>
      <c r="D25" s="258">
        <v>471</v>
      </c>
      <c r="E25" s="258">
        <v>407</v>
      </c>
      <c r="F25" s="259">
        <v>433</v>
      </c>
      <c r="H25" s="49" t="str">
        <f t="shared" si="0"/>
        <v>Old</v>
      </c>
      <c r="I25" s="83">
        <f t="shared" si="2"/>
        <v>214</v>
      </c>
      <c r="J25" s="37">
        <f t="shared" si="3"/>
        <v>186</v>
      </c>
      <c r="K25" s="37">
        <f t="shared" si="4"/>
        <v>-64</v>
      </c>
      <c r="L25" s="84">
        <f t="shared" si="5"/>
        <v>26</v>
      </c>
      <c r="AA25" s="83" t="e">
        <f ca="1"/>
        <v>#NAME?</v>
      </c>
      <c r="AB25" s="37" t="e">
        <f ca="1"/>
        <v>#NAME?</v>
      </c>
      <c r="AC25" s="37" t="e">
        <f ca="1"/>
        <v>#NAME?</v>
      </c>
      <c r="AD25" s="84" t="e">
        <f ca="1"/>
        <v>#NAME?</v>
      </c>
      <c r="AF25" t="e">
        <f ca="1"/>
        <v>#NAME?</v>
      </c>
      <c r="AG25">
        <f ca="1">COUNTIF($H$6:$H$26,$AF25)</f>
        <v>0</v>
      </c>
      <c r="AH25">
        <f ca="1">SUMIF($H$6:$H$26,$AF25,$J$6:$J$26)</f>
        <v>0</v>
      </c>
      <c r="AI25" t="e">
        <f ca="1">AVERAGEIF($H$6:$H$26,$AF25,$J$6:$J$26)</f>
        <v>#DIV/0!</v>
      </c>
      <c r="AJ25" t="e">
        <f t="array" aca="1" ref="AJ25" ca="1">VAR(IF($H$6:$H$26=$AF25,$J$6:$J$26))</f>
        <v>#NAME?</v>
      </c>
      <c r="AK25" t="e">
        <f ca="1">($AG25-1)*AJ25</f>
        <v>#NAME?</v>
      </c>
      <c r="AL25" t="e">
        <f ca="1">SQRT(AI$30/AG25)</f>
        <v>#NAME?</v>
      </c>
      <c r="AM25" t="e">
        <f ca="1">AI25-AL25*TINV(AL$21,AG25-1)</f>
        <v>#DIV/0!</v>
      </c>
      <c r="AN25" t="e">
        <f ca="1">AI25+AL25*TINV(AL$21,AG25-1)</f>
        <v>#DIV/0!</v>
      </c>
      <c r="AP25" s="83" t="e">
        <f t="array" aca="1" ref="AP25" ca="1">MMULT(I25:L25-$AS$18:$AV$18,MMULT($AS$12:$AV$15,TRANSPOSE(I25:L25-$AS$18:$AV$18)))</f>
        <v>#NAME?</v>
      </c>
      <c r="AQ25" s="84" t="e">
        <f t="shared" ca="1" si="6"/>
        <v>#NAME?</v>
      </c>
      <c r="AR25" s="70" t="e">
        <f t="shared" ca="1" si="7"/>
        <v>#NAME?</v>
      </c>
    </row>
    <row r="26" spans="1:60" x14ac:dyDescent="0.25">
      <c r="A26" s="52" t="s">
        <v>288</v>
      </c>
      <c r="B26" s="260">
        <v>108</v>
      </c>
      <c r="C26" s="261">
        <v>247</v>
      </c>
      <c r="D26" s="261">
        <v>317</v>
      </c>
      <c r="E26" s="261">
        <v>307</v>
      </c>
      <c r="F26" s="262">
        <v>324</v>
      </c>
      <c r="H26" s="52" t="str">
        <f t="shared" si="0"/>
        <v>Old</v>
      </c>
      <c r="I26" s="85">
        <f t="shared" si="2"/>
        <v>139</v>
      </c>
      <c r="J26" s="86">
        <f t="shared" si="3"/>
        <v>70</v>
      </c>
      <c r="K26" s="86">
        <f t="shared" si="4"/>
        <v>-10</v>
      </c>
      <c r="L26" s="87">
        <f t="shared" si="5"/>
        <v>17</v>
      </c>
      <c r="AA26" s="83" t="e">
        <f ca="1"/>
        <v>#NAME?</v>
      </c>
      <c r="AB26" s="37" t="e">
        <f ca="1"/>
        <v>#NAME?</v>
      </c>
      <c r="AC26" s="37" t="e">
        <f ca="1"/>
        <v>#NAME?</v>
      </c>
      <c r="AD26" s="84" t="e">
        <f ca="1"/>
        <v>#NAME?</v>
      </c>
      <c r="AF26" s="218"/>
      <c r="AG26" s="218"/>
      <c r="AH26" s="218"/>
      <c r="AI26" s="218"/>
      <c r="AJ26" s="218"/>
      <c r="AK26" s="218"/>
      <c r="AL26" s="218"/>
      <c r="AM26" s="218"/>
      <c r="AN26" s="218"/>
      <c r="AP26" s="85" t="e">
        <f t="array" aca="1" ref="AP26" ca="1">MMULT(I26:L26-$AS$18:$AV$18,MMULT($AS$12:$AV$15,TRANSPOSE(I26:L26-$AS$18:$AV$18)))</f>
        <v>#NAME?</v>
      </c>
      <c r="AQ26" s="87" t="e">
        <f t="shared" ca="1" si="6"/>
        <v>#NAME?</v>
      </c>
      <c r="AR26" s="70" t="e">
        <f t="shared" ca="1" si="7"/>
        <v>#NAME?</v>
      </c>
    </row>
    <row r="27" spans="1:60" ht="15.75" thickBot="1" x14ac:dyDescent="0.3">
      <c r="AA27" s="85" t="e">
        <f ca="1"/>
        <v>#NAME?</v>
      </c>
      <c r="AB27" s="86" t="e">
        <f ca="1"/>
        <v>#NAME?</v>
      </c>
      <c r="AC27" s="86" t="e">
        <f ca="1"/>
        <v>#NAME?</v>
      </c>
      <c r="AD27" s="87" t="e">
        <f ca="1"/>
        <v>#NAME?</v>
      </c>
      <c r="AF27" t="s">
        <v>183</v>
      </c>
    </row>
    <row r="28" spans="1:60" ht="15.75" thickTop="1" x14ac:dyDescent="0.25">
      <c r="AF28" s="94" t="s">
        <v>184</v>
      </c>
      <c r="AG28" s="94" t="s">
        <v>179</v>
      </c>
      <c r="AH28" s="94" t="s">
        <v>62</v>
      </c>
      <c r="AI28" s="94" t="s">
        <v>185</v>
      </c>
      <c r="AJ28" s="94" t="s">
        <v>54</v>
      </c>
      <c r="AK28" s="94" t="s">
        <v>186</v>
      </c>
      <c r="AL28" s="94" t="s">
        <v>187</v>
      </c>
      <c r="AM28" s="94" t="s">
        <v>188</v>
      </c>
      <c r="AN28" s="94" t="s">
        <v>189</v>
      </c>
    </row>
    <row r="29" spans="1:60" x14ac:dyDescent="0.25">
      <c r="AA29" t="s">
        <v>231</v>
      </c>
      <c r="AF29" t="s">
        <v>190</v>
      </c>
      <c r="AG29" t="e">
        <f ca="1">AG31-AG30</f>
        <v>#NAME?</v>
      </c>
      <c r="AH29" t="e">
        <f ca="1">COUNTAU(H6:H26)-1</f>
        <v>#NAME?</v>
      </c>
      <c r="AI29" t="e">
        <f ca="1">AG29/AH29</f>
        <v>#NAME?</v>
      </c>
      <c r="AJ29" t="e">
        <f ca="1">AI29/AI30</f>
        <v>#NAME?</v>
      </c>
      <c r="AK29" t="e">
        <f ca="1">FDIST(AJ29,AH29,AH30)</f>
        <v>#NAME?</v>
      </c>
      <c r="AL29" t="e">
        <f ca="1">FINV(AL21,AH29,AH30)</f>
        <v>#NAME?</v>
      </c>
      <c r="AM29" t="e">
        <f ca="1">SQRT(DEVSQ(AI23:AI25)/(AI30*AH29))</f>
        <v>#DIV/0!</v>
      </c>
      <c r="AN29" t="e">
        <f ca="1">(AG31-AH31*AI30)/(AG31+AI30)</f>
        <v>#NAME?</v>
      </c>
    </row>
    <row r="30" spans="1:60" x14ac:dyDescent="0.25">
      <c r="AA30" s="203" t="e">
        <f t="array" aca="1" ref="AA30:AD33" ca="1">CORR(I6:L26)</f>
        <v>#NAME?</v>
      </c>
      <c r="AB30" s="264" t="e">
        <f ca="1"/>
        <v>#NAME?</v>
      </c>
      <c r="AC30" s="264" t="e">
        <f ca="1"/>
        <v>#NAME?</v>
      </c>
      <c r="AD30" s="205" t="e">
        <f ca="1"/>
        <v>#NAME?</v>
      </c>
      <c r="AF30" t="s">
        <v>191</v>
      </c>
      <c r="AG30" t="e">
        <f ca="1">SUM(AK23:AK25)</f>
        <v>#NAME?</v>
      </c>
      <c r="AH30" t="e">
        <f ca="1">AH31-AH29</f>
        <v>#NAME?</v>
      </c>
      <c r="AI30" t="e">
        <f ca="1">AG30/AH30</f>
        <v>#NAME?</v>
      </c>
    </row>
    <row r="31" spans="1:60" x14ac:dyDescent="0.25">
      <c r="AA31" s="83" t="e">
        <f ca="1"/>
        <v>#NAME?</v>
      </c>
      <c r="AB31" s="37" t="e">
        <f ca="1"/>
        <v>#NAME?</v>
      </c>
      <c r="AC31" s="37" t="e">
        <f ca="1"/>
        <v>#NAME?</v>
      </c>
      <c r="AD31" s="84" t="e">
        <f ca="1"/>
        <v>#NAME?</v>
      </c>
      <c r="AF31" s="40" t="s">
        <v>168</v>
      </c>
      <c r="AG31" s="40">
        <f>DEVSQ(J6:J26)</f>
        <v>86422.285714285725</v>
      </c>
      <c r="AH31" s="40">
        <f>COUNT(J6:J26)-1</f>
        <v>20</v>
      </c>
      <c r="AI31" s="40">
        <f>AG31/AH31</f>
        <v>4321.1142857142859</v>
      </c>
      <c r="AJ31" s="40"/>
      <c r="AK31" s="40"/>
      <c r="AL31" s="40"/>
      <c r="AM31" s="40"/>
      <c r="AN31" s="40"/>
    </row>
    <row r="32" spans="1:60" x14ac:dyDescent="0.25">
      <c r="AA32" s="83" t="e">
        <f ca="1"/>
        <v>#NAME?</v>
      </c>
      <c r="AB32" s="37" t="e">
        <f ca="1"/>
        <v>#NAME?</v>
      </c>
      <c r="AC32" s="37" t="e">
        <f ca="1"/>
        <v>#NAME?</v>
      </c>
      <c r="AD32" s="84" t="e">
        <f ca="1"/>
        <v>#NAME?</v>
      </c>
    </row>
    <row r="33" spans="27:40" x14ac:dyDescent="0.25">
      <c r="AA33" s="85" t="e">
        <f ca="1"/>
        <v>#NAME?</v>
      </c>
      <c r="AB33" s="86" t="e">
        <f ca="1"/>
        <v>#NAME?</v>
      </c>
      <c r="AC33" s="86" t="e">
        <f ca="1"/>
        <v>#NAME?</v>
      </c>
      <c r="AD33" s="87" t="e">
        <f ca="1"/>
        <v>#NAME?</v>
      </c>
      <c r="AF33" t="s">
        <v>173</v>
      </c>
      <c r="AI33" t="str">
        <f>K5</f>
        <v>Diff  3</v>
      </c>
    </row>
    <row r="35" spans="27:40" ht="15.75" thickBot="1" x14ac:dyDescent="0.3">
      <c r="AF35" t="s">
        <v>174</v>
      </c>
      <c r="AK35" t="s">
        <v>175</v>
      </c>
      <c r="AL35" s="122">
        <v>1.2500000000000001E-2</v>
      </c>
    </row>
    <row r="36" spans="27:40" ht="15.75" thickTop="1" x14ac:dyDescent="0.25">
      <c r="AF36" s="94" t="s">
        <v>176</v>
      </c>
      <c r="AG36" s="94" t="s">
        <v>100</v>
      </c>
      <c r="AH36" s="94" t="s">
        <v>177</v>
      </c>
      <c r="AI36" s="94" t="s">
        <v>34</v>
      </c>
      <c r="AJ36" s="94" t="s">
        <v>178</v>
      </c>
      <c r="AK36" s="94" t="s">
        <v>179</v>
      </c>
      <c r="AL36" s="94" t="s">
        <v>180</v>
      </c>
      <c r="AM36" s="94" t="s">
        <v>181</v>
      </c>
      <c r="AN36" s="94" t="s">
        <v>182</v>
      </c>
    </row>
    <row r="37" spans="27:40" x14ac:dyDescent="0.25">
      <c r="AF37" t="e">
        <f t="array" aca="1" ref="AF37:AF39" ca="1">SortUnique(H6:H26)</f>
        <v>#NAME?</v>
      </c>
      <c r="AG37">
        <f ca="1">COUNTIF($H$6:$H$26,$AF37)</f>
        <v>0</v>
      </c>
      <c r="AH37">
        <f ca="1">SUMIF($H$6:$H$26,$AF37,$K$6:$K$26)</f>
        <v>0</v>
      </c>
      <c r="AI37" t="e">
        <f ca="1">AVERAGEIF($H$6:$H$26,$AF37,$K$6:$K$26)</f>
        <v>#DIV/0!</v>
      </c>
      <c r="AJ37" t="e">
        <f t="array" aca="1" ref="AJ37" ca="1">VAR(IF($H$6:$H$26=$AF37,$K$6:$K$26))</f>
        <v>#NAME?</v>
      </c>
      <c r="AK37" t="e">
        <f ca="1">($AG37-1)*AJ37</f>
        <v>#NAME?</v>
      </c>
      <c r="AL37" t="e">
        <f ca="1">SQRT(AI$44/AG37)</f>
        <v>#NAME?</v>
      </c>
      <c r="AM37" t="e">
        <f ca="1">AI37-AL37*TINV(AL$35,AG37-1)</f>
        <v>#DIV/0!</v>
      </c>
      <c r="AN37" t="e">
        <f ca="1">AI37+AL37*TINV(AL$35,AG37-1)</f>
        <v>#DIV/0!</v>
      </c>
    </row>
    <row r="38" spans="27:40" x14ac:dyDescent="0.25">
      <c r="AF38" t="e">
        <f ca="1"/>
        <v>#NAME?</v>
      </c>
      <c r="AG38">
        <f ca="1">COUNTIF($H$6:$H$26,$AF38)</f>
        <v>0</v>
      </c>
      <c r="AH38">
        <f ca="1">SUMIF($H$6:$H$26,$AF38,$K$6:$K$26)</f>
        <v>0</v>
      </c>
      <c r="AI38" t="e">
        <f ca="1">AVERAGEIF($H$6:$H$26,$AF38,$K$6:$K$26)</f>
        <v>#DIV/0!</v>
      </c>
      <c r="AJ38" t="e">
        <f t="array" aca="1" ref="AJ38" ca="1">VAR(IF($H$6:$H$26=$AF38,$K$6:$K$26))</f>
        <v>#NAME?</v>
      </c>
      <c r="AK38" t="e">
        <f ca="1">($AG38-1)*AJ38</f>
        <v>#NAME?</v>
      </c>
      <c r="AL38" t="e">
        <f ca="1">SQRT(AI$44/AG38)</f>
        <v>#NAME?</v>
      </c>
      <c r="AM38" t="e">
        <f ca="1">AI38-AL38*TINV(AL$35,AG38-1)</f>
        <v>#DIV/0!</v>
      </c>
      <c r="AN38" t="e">
        <f ca="1">AI38+AL38*TINV(AL$35,AG38-1)</f>
        <v>#DIV/0!</v>
      </c>
    </row>
    <row r="39" spans="27:40" x14ac:dyDescent="0.25">
      <c r="AF39" t="e">
        <f ca="1"/>
        <v>#NAME?</v>
      </c>
      <c r="AG39">
        <f ca="1">COUNTIF($H$6:$H$26,$AF39)</f>
        <v>0</v>
      </c>
      <c r="AH39">
        <f ca="1">SUMIF($H$6:$H$26,$AF39,$K$6:$K$26)</f>
        <v>0</v>
      </c>
      <c r="AI39" t="e">
        <f ca="1">AVERAGEIF($H$6:$H$26,$AF39,$K$6:$K$26)</f>
        <v>#DIV/0!</v>
      </c>
      <c r="AJ39" t="e">
        <f t="array" aca="1" ref="AJ39" ca="1">VAR(IF($H$6:$H$26=$AF39,$K$6:$K$26))</f>
        <v>#NAME?</v>
      </c>
      <c r="AK39" t="e">
        <f ca="1">($AG39-1)*AJ39</f>
        <v>#NAME?</v>
      </c>
      <c r="AL39" t="e">
        <f ca="1">SQRT(AI$44/AG39)</f>
        <v>#NAME?</v>
      </c>
      <c r="AM39" t="e">
        <f ca="1">AI39-AL39*TINV(AL$35,AG39-1)</f>
        <v>#DIV/0!</v>
      </c>
      <c r="AN39" t="e">
        <f ca="1">AI39+AL39*TINV(AL$35,AG39-1)</f>
        <v>#DIV/0!</v>
      </c>
    </row>
    <row r="40" spans="27:40" x14ac:dyDescent="0.25">
      <c r="AF40" s="218"/>
      <c r="AG40" s="218"/>
      <c r="AH40" s="218"/>
      <c r="AI40" s="218"/>
      <c r="AJ40" s="218"/>
      <c r="AK40" s="218"/>
      <c r="AL40" s="218"/>
      <c r="AM40" s="218"/>
      <c r="AN40" s="218"/>
    </row>
    <row r="41" spans="27:40" ht="15.75" thickBot="1" x14ac:dyDescent="0.3">
      <c r="AF41" t="s">
        <v>183</v>
      </c>
    </row>
    <row r="42" spans="27:40" ht="15.75" thickTop="1" x14ac:dyDescent="0.25">
      <c r="AF42" s="94" t="s">
        <v>184</v>
      </c>
      <c r="AG42" s="94" t="s">
        <v>179</v>
      </c>
      <c r="AH42" s="94" t="s">
        <v>62</v>
      </c>
      <c r="AI42" s="94" t="s">
        <v>185</v>
      </c>
      <c r="AJ42" s="94" t="s">
        <v>54</v>
      </c>
      <c r="AK42" s="94" t="s">
        <v>186</v>
      </c>
      <c r="AL42" s="94" t="s">
        <v>187</v>
      </c>
      <c r="AM42" s="94" t="s">
        <v>188</v>
      </c>
      <c r="AN42" s="94" t="s">
        <v>189</v>
      </c>
    </row>
    <row r="43" spans="27:40" x14ac:dyDescent="0.25">
      <c r="AF43" t="s">
        <v>190</v>
      </c>
      <c r="AG43" t="e">
        <f ca="1">AG45-AG44</f>
        <v>#NAME?</v>
      </c>
      <c r="AH43" t="e">
        <f ca="1">COUNTAU(H6:H26)-1</f>
        <v>#NAME?</v>
      </c>
      <c r="AI43" t="e">
        <f ca="1">AG43/AH43</f>
        <v>#NAME?</v>
      </c>
      <c r="AJ43" t="e">
        <f ca="1">AI43/AI44</f>
        <v>#NAME?</v>
      </c>
      <c r="AK43" t="e">
        <f ca="1">FDIST(AJ43,AH43,AH44)</f>
        <v>#NAME?</v>
      </c>
      <c r="AL43" t="e">
        <f ca="1">FINV(AL35,AH43,AH44)</f>
        <v>#NAME?</v>
      </c>
      <c r="AM43" t="e">
        <f ca="1">SQRT(DEVSQ(AI37:AI39)/(AI44*AH43))</f>
        <v>#DIV/0!</v>
      </c>
      <c r="AN43" t="e">
        <f ca="1">(AG45-AH45*AI44)/(AG45+AI44)</f>
        <v>#NAME?</v>
      </c>
    </row>
    <row r="44" spans="27:40" x14ac:dyDescent="0.25">
      <c r="AF44" t="s">
        <v>191</v>
      </c>
      <c r="AG44" t="e">
        <f ca="1">SUM(AK37:AK39)</f>
        <v>#NAME?</v>
      </c>
      <c r="AH44" t="e">
        <f ca="1">AH45-AH43</f>
        <v>#NAME?</v>
      </c>
      <c r="AI44" t="e">
        <f ca="1">AG44/AH44</f>
        <v>#NAME?</v>
      </c>
    </row>
    <row r="45" spans="27:40" x14ac:dyDescent="0.25">
      <c r="AF45" s="40" t="s">
        <v>168</v>
      </c>
      <c r="AG45" s="40">
        <f>DEVSQ(K6:K26)</f>
        <v>56100.571428571428</v>
      </c>
      <c r="AH45" s="40">
        <f>COUNT(K6:K26)-1</f>
        <v>20</v>
      </c>
      <c r="AI45" s="40">
        <f>AG45/AH45</f>
        <v>2805.0285714285715</v>
      </c>
      <c r="AJ45" s="40"/>
      <c r="AK45" s="40"/>
      <c r="AL45" s="40"/>
      <c r="AM45" s="40"/>
      <c r="AN45" s="40"/>
    </row>
    <row r="47" spans="27:40" x14ac:dyDescent="0.25">
      <c r="AF47" t="s">
        <v>173</v>
      </c>
      <c r="AI47" t="str">
        <f>L5</f>
        <v>Diff  4</v>
      </c>
    </row>
    <row r="49" spans="32:40" ht="15.75" thickBot="1" x14ac:dyDescent="0.3">
      <c r="AF49" t="s">
        <v>174</v>
      </c>
      <c r="AK49" t="s">
        <v>175</v>
      </c>
      <c r="AL49" s="122">
        <v>1.2500000000000001E-2</v>
      </c>
    </row>
    <row r="50" spans="32:40" ht="15.75" thickTop="1" x14ac:dyDescent="0.25">
      <c r="AF50" s="94" t="s">
        <v>176</v>
      </c>
      <c r="AG50" s="94" t="s">
        <v>100</v>
      </c>
      <c r="AH50" s="94" t="s">
        <v>177</v>
      </c>
      <c r="AI50" s="94" t="s">
        <v>34</v>
      </c>
      <c r="AJ50" s="94" t="s">
        <v>178</v>
      </c>
      <c r="AK50" s="94" t="s">
        <v>179</v>
      </c>
      <c r="AL50" s="94" t="s">
        <v>180</v>
      </c>
      <c r="AM50" s="94" t="s">
        <v>181</v>
      </c>
      <c r="AN50" s="94" t="s">
        <v>182</v>
      </c>
    </row>
    <row r="51" spans="32:40" x14ac:dyDescent="0.25">
      <c r="AF51" t="e">
        <f t="array" aca="1" ref="AF51:AF53" ca="1">SortUnique(H6:H26)</f>
        <v>#NAME?</v>
      </c>
      <c r="AG51">
        <f ca="1">COUNTIF($H$6:$H$26,$AF51)</f>
        <v>0</v>
      </c>
      <c r="AH51">
        <f ca="1">SUMIF($H$6:$H$26,$AF51,$L$6:$L$26)</f>
        <v>0</v>
      </c>
      <c r="AI51" t="e">
        <f ca="1">AVERAGEIF($H$6:$H$26,$AF51,$L$6:$L$26)</f>
        <v>#DIV/0!</v>
      </c>
      <c r="AJ51" t="e">
        <f t="array" aca="1" ref="AJ51" ca="1">VAR(IF($H$6:$H$26=$AF51,$L$6:$L$26))</f>
        <v>#NAME?</v>
      </c>
      <c r="AK51" t="e">
        <f ca="1">($AG51-1)*AJ51</f>
        <v>#NAME?</v>
      </c>
      <c r="AL51" t="e">
        <f ca="1">SQRT(AI$58/AG51)</f>
        <v>#NAME?</v>
      </c>
      <c r="AM51" t="e">
        <f ca="1">AI51-AL51*TINV(AL$49,AG51-1)</f>
        <v>#DIV/0!</v>
      </c>
      <c r="AN51" t="e">
        <f ca="1">AI51+AL51*TINV(AL$49,AG51-1)</f>
        <v>#DIV/0!</v>
      </c>
    </row>
    <row r="52" spans="32:40" x14ac:dyDescent="0.25">
      <c r="AF52" t="e">
        <f ca="1"/>
        <v>#NAME?</v>
      </c>
      <c r="AG52">
        <f ca="1">COUNTIF($H$6:$H$26,$AF52)</f>
        <v>0</v>
      </c>
      <c r="AH52">
        <f ca="1">SUMIF($H$6:$H$26,$AF52,$L$6:$L$26)</f>
        <v>0</v>
      </c>
      <c r="AI52" t="e">
        <f ca="1">AVERAGEIF($H$6:$H$26,$AF52,$L$6:$L$26)</f>
        <v>#DIV/0!</v>
      </c>
      <c r="AJ52" t="e">
        <f t="array" aca="1" ref="AJ52" ca="1">VAR(IF($H$6:$H$26=$AF52,$L$6:$L$26))</f>
        <v>#NAME?</v>
      </c>
      <c r="AK52" t="e">
        <f ca="1">($AG52-1)*AJ52</f>
        <v>#NAME?</v>
      </c>
      <c r="AL52" t="e">
        <f ca="1">SQRT(AI$58/AG52)</f>
        <v>#NAME?</v>
      </c>
      <c r="AM52" t="e">
        <f ca="1">AI52-AL52*TINV(AL$49,AG52-1)</f>
        <v>#DIV/0!</v>
      </c>
      <c r="AN52" t="e">
        <f ca="1">AI52+AL52*TINV(AL$49,AG52-1)</f>
        <v>#DIV/0!</v>
      </c>
    </row>
    <row r="53" spans="32:40" x14ac:dyDescent="0.25">
      <c r="AF53" t="e">
        <f ca="1"/>
        <v>#NAME?</v>
      </c>
      <c r="AG53">
        <f ca="1">COUNTIF($H$6:$H$26,$AF53)</f>
        <v>0</v>
      </c>
      <c r="AH53">
        <f ca="1">SUMIF($H$6:$H$26,$AF53,$L$6:$L$26)</f>
        <v>0</v>
      </c>
      <c r="AI53" t="e">
        <f ca="1">AVERAGEIF($H$6:$H$26,$AF53,$L$6:$L$26)</f>
        <v>#DIV/0!</v>
      </c>
      <c r="AJ53" t="e">
        <f t="array" aca="1" ref="AJ53" ca="1">VAR(IF($H$6:$H$26=$AF53,$L$6:$L$26))</f>
        <v>#NAME?</v>
      </c>
      <c r="AK53" t="e">
        <f ca="1">($AG53-1)*AJ53</f>
        <v>#NAME?</v>
      </c>
      <c r="AL53" t="e">
        <f ca="1">SQRT(AI$58/AG53)</f>
        <v>#NAME?</v>
      </c>
      <c r="AM53" t="e">
        <f ca="1">AI53-AL53*TINV(AL$49,AG53-1)</f>
        <v>#DIV/0!</v>
      </c>
      <c r="AN53" t="e">
        <f ca="1">AI53+AL53*TINV(AL$49,AG53-1)</f>
        <v>#DIV/0!</v>
      </c>
    </row>
    <row r="54" spans="32:40" x14ac:dyDescent="0.25">
      <c r="AF54" s="218"/>
      <c r="AG54" s="218"/>
      <c r="AH54" s="218"/>
      <c r="AI54" s="218"/>
      <c r="AJ54" s="218"/>
      <c r="AK54" s="218"/>
      <c r="AL54" s="218"/>
      <c r="AM54" s="218"/>
      <c r="AN54" s="218"/>
    </row>
    <row r="55" spans="32:40" ht="15.75" thickBot="1" x14ac:dyDescent="0.3">
      <c r="AF55" t="s">
        <v>183</v>
      </c>
    </row>
    <row r="56" spans="32:40" ht="15.75" thickTop="1" x14ac:dyDescent="0.25">
      <c r="AF56" s="94" t="s">
        <v>184</v>
      </c>
      <c r="AG56" s="94" t="s">
        <v>179</v>
      </c>
      <c r="AH56" s="94" t="s">
        <v>62</v>
      </c>
      <c r="AI56" s="94" t="s">
        <v>185</v>
      </c>
      <c r="AJ56" s="94" t="s">
        <v>54</v>
      </c>
      <c r="AK56" s="94" t="s">
        <v>186</v>
      </c>
      <c r="AL56" s="94" t="s">
        <v>187</v>
      </c>
      <c r="AM56" s="94" t="s">
        <v>188</v>
      </c>
      <c r="AN56" s="94" t="s">
        <v>189</v>
      </c>
    </row>
    <row r="57" spans="32:40" x14ac:dyDescent="0.25">
      <c r="AF57" t="s">
        <v>190</v>
      </c>
      <c r="AG57" t="e">
        <f ca="1">AG59-AG58</f>
        <v>#NAME?</v>
      </c>
      <c r="AH57" t="e">
        <f ca="1">COUNTAU(H6:H26)-1</f>
        <v>#NAME?</v>
      </c>
      <c r="AI57" t="e">
        <f ca="1">AG57/AH57</f>
        <v>#NAME?</v>
      </c>
      <c r="AJ57" t="e">
        <f ca="1">AI57/AI58</f>
        <v>#NAME?</v>
      </c>
      <c r="AK57" t="e">
        <f ca="1">FDIST(AJ57,AH57,AH58)</f>
        <v>#NAME?</v>
      </c>
      <c r="AL57" t="e">
        <f ca="1">FINV(AL49,AH57,AH58)</f>
        <v>#NAME?</v>
      </c>
      <c r="AM57" t="e">
        <f ca="1">SQRT(DEVSQ(AI51:AI53)/(AI58*AH57))</f>
        <v>#DIV/0!</v>
      </c>
      <c r="AN57" t="e">
        <f ca="1">(AG59-AH59*AI58)/(AG59+AI58)</f>
        <v>#NAME?</v>
      </c>
    </row>
    <row r="58" spans="32:40" x14ac:dyDescent="0.25">
      <c r="AF58" t="s">
        <v>191</v>
      </c>
      <c r="AG58" t="e">
        <f ca="1">SUM(AK51:AK53)</f>
        <v>#NAME?</v>
      </c>
      <c r="AH58" t="e">
        <f ca="1">AH59-AH57</f>
        <v>#NAME?</v>
      </c>
      <c r="AI58" t="e">
        <f ca="1">AG58/AH58</f>
        <v>#NAME?</v>
      </c>
    </row>
    <row r="59" spans="32:40" x14ac:dyDescent="0.25">
      <c r="AF59" s="40" t="s">
        <v>168</v>
      </c>
      <c r="AG59" s="40">
        <f>DEVSQ(L6:L26)</f>
        <v>97342.952380952382</v>
      </c>
      <c r="AH59" s="40">
        <f>COUNT(L6:L26)-1</f>
        <v>20</v>
      </c>
      <c r="AI59" s="40">
        <f>AG59/AH59</f>
        <v>4867.1476190476187</v>
      </c>
      <c r="AJ59" s="40"/>
      <c r="AK59" s="40"/>
      <c r="AL59" s="40"/>
      <c r="AM59" s="40"/>
      <c r="AN59" s="4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AB26"/>
  <sheetViews>
    <sheetView workbookViewId="0">
      <selection activeCell="M13" sqref="M13"/>
    </sheetView>
  </sheetViews>
  <sheetFormatPr defaultRowHeight="15" x14ac:dyDescent="0.25"/>
  <cols>
    <col min="2" max="3" width="6.5703125" customWidth="1"/>
    <col min="8" max="8" width="15.7109375" customWidth="1"/>
    <col min="19" max="19" width="6.42578125" customWidth="1"/>
    <col min="20" max="20" width="15.7109375" customWidth="1"/>
  </cols>
  <sheetData>
    <row r="1" spans="1:28" x14ac:dyDescent="0.25">
      <c r="A1" s="42" t="s">
        <v>678</v>
      </c>
    </row>
    <row r="3" spans="1:28" x14ac:dyDescent="0.25">
      <c r="E3" t="s">
        <v>666</v>
      </c>
      <c r="H3" t="s">
        <v>147</v>
      </c>
      <c r="P3" t="s">
        <v>671</v>
      </c>
    </row>
    <row r="4" spans="1:28" ht="15.75" thickBot="1" x14ac:dyDescent="0.3"/>
    <row r="5" spans="1:28" ht="15.75" thickTop="1" x14ac:dyDescent="0.25">
      <c r="A5" s="74" t="s">
        <v>653</v>
      </c>
      <c r="B5" s="47" t="s">
        <v>654</v>
      </c>
      <c r="C5" s="47" t="s">
        <v>655</v>
      </c>
      <c r="E5" t="str">
        <f>A5</f>
        <v>Age</v>
      </c>
      <c r="F5" s="47" t="s">
        <v>667</v>
      </c>
      <c r="H5" s="94"/>
      <c r="I5" s="94" t="s">
        <v>148</v>
      </c>
      <c r="J5" s="94" t="s">
        <v>54</v>
      </c>
      <c r="K5" s="94" t="s">
        <v>55</v>
      </c>
      <c r="L5" s="94" t="s">
        <v>56</v>
      </c>
      <c r="M5" s="94" t="s">
        <v>65</v>
      </c>
      <c r="N5" s="94" t="s">
        <v>149</v>
      </c>
      <c r="P5" t="e">
        <f t="array" aca="1" ref="P5:R12" ca="1">StdAnova1(E6:F26)</f>
        <v>#NAME?</v>
      </c>
      <c r="Q5" t="e">
        <f ca="1"/>
        <v>#NAME?</v>
      </c>
      <c r="R5" t="e">
        <f ca="1"/>
        <v>#NAME?</v>
      </c>
      <c r="T5" t="s">
        <v>173</v>
      </c>
    </row>
    <row r="6" spans="1:28" x14ac:dyDescent="0.25">
      <c r="A6" s="37" t="s">
        <v>287</v>
      </c>
      <c r="B6" s="254">
        <v>250</v>
      </c>
      <c r="C6" s="256">
        <v>278</v>
      </c>
      <c r="E6" t="str">
        <f t="shared" ref="E6:E26" si="0">A6</f>
        <v>Young</v>
      </c>
      <c r="F6" s="206">
        <f>C6-B6</f>
        <v>28</v>
      </c>
      <c r="H6" t="s">
        <v>150</v>
      </c>
      <c r="I6" t="e">
        <f ca="1">MANOVA_PillaiTrace(E6:F26)</f>
        <v>#NAME?</v>
      </c>
      <c r="J6" t="e">
        <f ca="1">MANOVA_PillaiF(E6:F26)</f>
        <v>#NAME?</v>
      </c>
      <c r="K6" t="e">
        <f ca="1">MANOVA_Pillaidf1(E6:F26)</f>
        <v>#NAME?</v>
      </c>
      <c r="L6" t="e">
        <f ca="1">MANOVA_Pillaidf2(E6:F26)</f>
        <v>#NAME?</v>
      </c>
      <c r="M6" t="e">
        <f ca="1">F_DIST_RT(J6,K6,L6)</f>
        <v>#NAME?</v>
      </c>
      <c r="N6" t="e">
        <f ca="1">J6*K6/(J6*K6+L6)</f>
        <v>#NAME?</v>
      </c>
      <c r="P6" s="203" t="e">
        <f ca="1"/>
        <v>#NAME?</v>
      </c>
      <c r="Q6" s="264" t="e">
        <f ca="1"/>
        <v>#NAME?</v>
      </c>
      <c r="R6" s="205" t="e">
        <f ca="1"/>
        <v>#NAME?</v>
      </c>
    </row>
    <row r="7" spans="1:28" ht="15.75" thickBot="1" x14ac:dyDescent="0.3">
      <c r="A7" s="37" t="s">
        <v>287</v>
      </c>
      <c r="B7" s="257">
        <v>65</v>
      </c>
      <c r="C7" s="259">
        <v>207</v>
      </c>
      <c r="E7" t="str">
        <f t="shared" si="0"/>
        <v>Young</v>
      </c>
      <c r="F7" s="98">
        <f t="shared" ref="F7:F26" si="1">C7-B7</f>
        <v>142</v>
      </c>
      <c r="H7" t="s">
        <v>151</v>
      </c>
      <c r="I7" t="e">
        <f ca="1">MANOVA_WilksLambda(E6:F26)</f>
        <v>#NAME?</v>
      </c>
      <c r="J7" t="e">
        <f t="array" aca="1" ref="J7" ca="1">MANOVA_WilksF(E6:F26)</f>
        <v>#NAME?</v>
      </c>
      <c r="K7" t="e">
        <f ca="1">MANOVA_Wilksdf1(E6:F26)</f>
        <v>#NAME?</v>
      </c>
      <c r="L7" t="e">
        <f ca="1">MANOVA_Wilksdf2(E6:F26)</f>
        <v>#NAME?</v>
      </c>
      <c r="M7" t="e">
        <f ca="1">F_DIST_RT(J7,K7,L7)</f>
        <v>#NAME?</v>
      </c>
      <c r="N7" t="e">
        <f ca="1">J7*K7/(J7*K7+L7)</f>
        <v>#NAME?</v>
      </c>
      <c r="P7" s="83" t="e">
        <f ca="1"/>
        <v>#NAME?</v>
      </c>
      <c r="Q7" s="37" t="e">
        <f ca="1"/>
        <v>#NAME?</v>
      </c>
      <c r="R7" s="84" t="e">
        <f ca="1"/>
        <v>#NAME?</v>
      </c>
      <c r="T7" t="s">
        <v>174</v>
      </c>
      <c r="Y7" t="s">
        <v>175</v>
      </c>
      <c r="Z7">
        <v>0.05</v>
      </c>
    </row>
    <row r="8" spans="1:28" ht="15.75" thickTop="1" x14ac:dyDescent="0.25">
      <c r="A8" s="37" t="s">
        <v>287</v>
      </c>
      <c r="B8" s="257">
        <v>251</v>
      </c>
      <c r="C8" s="259">
        <v>261</v>
      </c>
      <c r="E8" t="str">
        <f t="shared" si="0"/>
        <v>Young</v>
      </c>
      <c r="F8" s="98">
        <f t="shared" si="1"/>
        <v>10</v>
      </c>
      <c r="H8" t="s">
        <v>152</v>
      </c>
      <c r="I8" t="e">
        <f ca="1">MANOVA_HotelTrace(E6:F26)</f>
        <v>#NAME?</v>
      </c>
      <c r="J8" t="e">
        <f ca="1">MANOVA_HotelF(E6:F26)</f>
        <v>#NAME?</v>
      </c>
      <c r="K8" t="e">
        <f ca="1">MANOVA_Hoteldf1(E6:F26)</f>
        <v>#NAME?</v>
      </c>
      <c r="L8" t="e">
        <f ca="1">MANOVA_Hoteldf2(E6:F26)</f>
        <v>#NAME?</v>
      </c>
      <c r="M8" t="e">
        <f ca="1">F_DIST_RT(J8,K8,L8)</f>
        <v>#NAME?</v>
      </c>
      <c r="N8" t="e">
        <f ca="1">J8*K8/(J8*K8+L8)</f>
        <v>#NAME?</v>
      </c>
      <c r="P8" s="83" t="e">
        <f ca="1"/>
        <v>#NAME?</v>
      </c>
      <c r="Q8" s="37" t="e">
        <f ca="1"/>
        <v>#NAME?</v>
      </c>
      <c r="R8" s="84" t="e">
        <f ca="1"/>
        <v>#NAME?</v>
      </c>
      <c r="T8" s="94" t="s">
        <v>176</v>
      </c>
      <c r="U8" s="94" t="s">
        <v>100</v>
      </c>
      <c r="V8" s="94" t="s">
        <v>177</v>
      </c>
      <c r="W8" s="94" t="s">
        <v>34</v>
      </c>
      <c r="X8" s="94" t="s">
        <v>178</v>
      </c>
      <c r="Y8" s="94" t="s">
        <v>179</v>
      </c>
      <c r="Z8" s="94" t="s">
        <v>180</v>
      </c>
      <c r="AA8" s="94" t="s">
        <v>181</v>
      </c>
      <c r="AB8" s="94" t="s">
        <v>182</v>
      </c>
    </row>
    <row r="9" spans="1:28" x14ac:dyDescent="0.25">
      <c r="A9" s="37" t="s">
        <v>287</v>
      </c>
      <c r="B9" s="257">
        <v>241</v>
      </c>
      <c r="C9" s="259">
        <v>314</v>
      </c>
      <c r="E9" t="str">
        <f t="shared" si="0"/>
        <v>Young</v>
      </c>
      <c r="F9" s="98">
        <f t="shared" si="1"/>
        <v>73</v>
      </c>
      <c r="H9" s="40" t="s">
        <v>153</v>
      </c>
      <c r="I9" s="40" t="e">
        <f ca="1">MANOVA_RoyRoot(E6:F26)</f>
        <v>#NAME?</v>
      </c>
      <c r="J9" s="40"/>
      <c r="K9" s="40"/>
      <c r="L9" s="40"/>
      <c r="M9" s="40"/>
      <c r="N9" s="40"/>
      <c r="P9" s="83" t="e">
        <f ca="1"/>
        <v>#NAME?</v>
      </c>
      <c r="Q9" s="37" t="e">
        <f ca="1"/>
        <v>#NAME?</v>
      </c>
      <c r="R9" s="84" t="e">
        <f ca="1"/>
        <v>#NAME?</v>
      </c>
      <c r="T9" t="e">
        <f ca="1">P5</f>
        <v>#NAME?</v>
      </c>
      <c r="U9">
        <f ca="1">COUNT(P6:P12)</f>
        <v>0</v>
      </c>
      <c r="V9" t="e">
        <f ca="1">SUM(P6:P12)</f>
        <v>#NAME?</v>
      </c>
      <c r="W9" t="e">
        <f ca="1">AVERAGE(P6:P12)</f>
        <v>#NAME?</v>
      </c>
      <c r="X9" t="e">
        <f ca="1">VAR(P6:P12)</f>
        <v>#NAME?</v>
      </c>
      <c r="Y9" t="e">
        <f ca="1">DEVSQ(P6:P12)</f>
        <v>#NAME?</v>
      </c>
      <c r="Z9" t="e">
        <f ca="1">SQRT(W16/U9)</f>
        <v>#NAME?</v>
      </c>
      <c r="AA9" t="e">
        <f ca="1">W9-Z9*TINV(Z7,U9-1)</f>
        <v>#NAME?</v>
      </c>
      <c r="AB9" t="e">
        <f ca="1">W9+Z9*TINV(Z7,U9-1)</f>
        <v>#NAME?</v>
      </c>
    </row>
    <row r="10" spans="1:28" x14ac:dyDescent="0.25">
      <c r="A10" s="37" t="s">
        <v>287</v>
      </c>
      <c r="B10" s="257">
        <v>154</v>
      </c>
      <c r="C10" s="259">
        <v>167</v>
      </c>
      <c r="E10" t="str">
        <f t="shared" si="0"/>
        <v>Young</v>
      </c>
      <c r="F10" s="98">
        <f t="shared" si="1"/>
        <v>13</v>
      </c>
      <c r="P10" s="83" t="e">
        <f ca="1"/>
        <v>#NAME?</v>
      </c>
      <c r="Q10" s="37" t="e">
        <f ca="1"/>
        <v>#NAME?</v>
      </c>
      <c r="R10" s="84" t="e">
        <f ca="1"/>
        <v>#NAME?</v>
      </c>
      <c r="T10" t="e">
        <f ca="1">Q5</f>
        <v>#NAME?</v>
      </c>
      <c r="U10">
        <f ca="1">COUNT(Q6:Q12)</f>
        <v>0</v>
      </c>
      <c r="V10" t="e">
        <f ca="1">SUM(Q6:Q12)</f>
        <v>#NAME?</v>
      </c>
      <c r="W10" t="e">
        <f ca="1">AVERAGE(Q6:Q12)</f>
        <v>#NAME?</v>
      </c>
      <c r="X10" t="e">
        <f ca="1">VAR(Q6:Q12)</f>
        <v>#NAME?</v>
      </c>
      <c r="Y10" t="e">
        <f ca="1">DEVSQ(Q6:Q12)</f>
        <v>#NAME?</v>
      </c>
      <c r="Z10" t="e">
        <f ca="1">SQRT(W16/U10)</f>
        <v>#NAME?</v>
      </c>
      <c r="AA10" t="e">
        <f ca="1">W10-Z10*TINV(Z7,U10-1)</f>
        <v>#NAME?</v>
      </c>
      <c r="AB10" t="e">
        <f ca="1">W10+Z10*TINV(Z7,U10-1)</f>
        <v>#NAME?</v>
      </c>
    </row>
    <row r="11" spans="1:28" x14ac:dyDescent="0.25">
      <c r="A11" s="37" t="s">
        <v>287</v>
      </c>
      <c r="B11" s="257">
        <v>103</v>
      </c>
      <c r="C11" s="259">
        <v>286</v>
      </c>
      <c r="E11" t="str">
        <f t="shared" si="0"/>
        <v>Young</v>
      </c>
      <c r="F11" s="98">
        <f t="shared" si="1"/>
        <v>183</v>
      </c>
      <c r="P11" s="83" t="e">
        <f ca="1"/>
        <v>#NAME?</v>
      </c>
      <c r="Q11" s="37" t="e">
        <f ca="1"/>
        <v>#NAME?</v>
      </c>
      <c r="R11" s="84" t="e">
        <f ca="1"/>
        <v>#NAME?</v>
      </c>
      <c r="T11" t="e">
        <f ca="1">R5</f>
        <v>#NAME?</v>
      </c>
      <c r="U11">
        <f ca="1">COUNT(R6:R12)</f>
        <v>0</v>
      </c>
      <c r="V11" t="e">
        <f ca="1">SUM(R6:R12)</f>
        <v>#NAME?</v>
      </c>
      <c r="W11" t="e">
        <f ca="1">AVERAGE(R6:R12)</f>
        <v>#NAME?</v>
      </c>
      <c r="X11" t="e">
        <f ca="1">VAR(R6:R12)</f>
        <v>#NAME?</v>
      </c>
      <c r="Y11" t="e">
        <f ca="1">DEVSQ(R6:R12)</f>
        <v>#NAME?</v>
      </c>
      <c r="Z11" t="e">
        <f ca="1">SQRT(W16/U11)</f>
        <v>#NAME?</v>
      </c>
      <c r="AA11" t="e">
        <f ca="1">W11-Z11*TINV(Z7,U11-1)</f>
        <v>#NAME?</v>
      </c>
      <c r="AB11" t="e">
        <f ca="1">W11+Z11*TINV(Z7,U11-1)</f>
        <v>#NAME?</v>
      </c>
    </row>
    <row r="12" spans="1:28" x14ac:dyDescent="0.25">
      <c r="A12" s="37" t="s">
        <v>287</v>
      </c>
      <c r="B12" s="260">
        <v>230</v>
      </c>
      <c r="C12" s="259">
        <v>306</v>
      </c>
      <c r="E12" t="str">
        <f t="shared" si="0"/>
        <v>Young</v>
      </c>
      <c r="F12" s="98">
        <f t="shared" si="1"/>
        <v>76</v>
      </c>
      <c r="P12" s="85" t="e">
        <f ca="1"/>
        <v>#NAME?</v>
      </c>
      <c r="Q12" s="86" t="e">
        <f ca="1"/>
        <v>#NAME?</v>
      </c>
      <c r="R12" s="87" t="e">
        <f ca="1"/>
        <v>#NAME?</v>
      </c>
      <c r="T12" s="218"/>
      <c r="U12" s="218"/>
      <c r="V12" s="218"/>
      <c r="W12" s="218"/>
      <c r="X12" s="218"/>
      <c r="Y12" s="218"/>
      <c r="Z12" s="218"/>
      <c r="AA12" s="218"/>
      <c r="AB12" s="218"/>
    </row>
    <row r="13" spans="1:28" ht="15.75" thickBot="1" x14ac:dyDescent="0.3">
      <c r="A13" s="223" t="s">
        <v>290</v>
      </c>
      <c r="B13" s="254">
        <v>54</v>
      </c>
      <c r="C13" s="256">
        <v>172</v>
      </c>
      <c r="E13" t="str">
        <f t="shared" si="0"/>
        <v>Middle</v>
      </c>
      <c r="F13" s="98">
        <f t="shared" si="1"/>
        <v>118</v>
      </c>
      <c r="T13" t="s">
        <v>183</v>
      </c>
    </row>
    <row r="14" spans="1:28" ht="15.75" thickTop="1" x14ac:dyDescent="0.25">
      <c r="A14" s="49" t="s">
        <v>290</v>
      </c>
      <c r="B14" s="257">
        <v>20</v>
      </c>
      <c r="C14" s="259">
        <v>116</v>
      </c>
      <c r="E14" t="str">
        <f t="shared" si="0"/>
        <v>Middle</v>
      </c>
      <c r="F14" s="98">
        <f t="shared" si="1"/>
        <v>96</v>
      </c>
      <c r="T14" s="94" t="s">
        <v>184</v>
      </c>
      <c r="U14" s="94" t="s">
        <v>179</v>
      </c>
      <c r="V14" s="94" t="s">
        <v>62</v>
      </c>
      <c r="W14" s="94" t="s">
        <v>185</v>
      </c>
      <c r="X14" s="94" t="s">
        <v>54</v>
      </c>
      <c r="Y14" s="94" t="s">
        <v>186</v>
      </c>
      <c r="Z14" s="94" t="s">
        <v>187</v>
      </c>
      <c r="AA14" s="94" t="s">
        <v>188</v>
      </c>
      <c r="AB14" s="94" t="s">
        <v>189</v>
      </c>
    </row>
    <row r="15" spans="1:28" x14ac:dyDescent="0.25">
      <c r="A15" s="49" t="s">
        <v>290</v>
      </c>
      <c r="B15" s="257">
        <v>41</v>
      </c>
      <c r="C15" s="259">
        <v>168</v>
      </c>
      <c r="E15" t="str">
        <f t="shared" si="0"/>
        <v>Middle</v>
      </c>
      <c r="F15" s="98">
        <f t="shared" si="1"/>
        <v>127</v>
      </c>
      <c r="T15" t="s">
        <v>190</v>
      </c>
      <c r="U15" t="e">
        <f ca="1">U17-U16</f>
        <v>#NAME?</v>
      </c>
      <c r="V15">
        <f ca="1">COUNTA(T9:T11)-1</f>
        <v>2</v>
      </c>
      <c r="W15" t="e">
        <f ca="1">U15/V15</f>
        <v>#NAME?</v>
      </c>
      <c r="X15" t="e">
        <f ca="1">W15/W16</f>
        <v>#NAME?</v>
      </c>
      <c r="Y15" t="e">
        <f ca="1">FDIST(X15,V15,V16)</f>
        <v>#NAME?</v>
      </c>
      <c r="Z15" t="e">
        <f ca="1">FINV(Z7,V15,V16)</f>
        <v>#NUM!</v>
      </c>
      <c r="AA15" t="e">
        <f ca="1">SQRT(DEVSQ(W9:W11)/(W16*V15))</f>
        <v>#NAME?</v>
      </c>
      <c r="AB15" t="e">
        <f ca="1">(U17-V17*W16)/(U17+W16)</f>
        <v>#NAME?</v>
      </c>
    </row>
    <row r="16" spans="1:28" x14ac:dyDescent="0.25">
      <c r="A16" s="49" t="s">
        <v>290</v>
      </c>
      <c r="B16" s="257">
        <v>200</v>
      </c>
      <c r="C16" s="259">
        <v>157</v>
      </c>
      <c r="E16" t="str">
        <f t="shared" si="0"/>
        <v>Middle</v>
      </c>
      <c r="F16" s="98">
        <f t="shared" si="1"/>
        <v>-43</v>
      </c>
      <c r="T16" t="s">
        <v>191</v>
      </c>
      <c r="U16" t="e">
        <f ca="1">SUM(Y9:Y11)</f>
        <v>#NAME?</v>
      </c>
      <c r="V16">
        <f ca="1">V17-V15</f>
        <v>-3</v>
      </c>
      <c r="W16" t="e">
        <f ca="1">U16/V16</f>
        <v>#NAME?</v>
      </c>
    </row>
    <row r="17" spans="1:28" x14ac:dyDescent="0.25">
      <c r="A17" s="49" t="s">
        <v>290</v>
      </c>
      <c r="B17" s="257">
        <v>34</v>
      </c>
      <c r="C17" s="259">
        <v>86</v>
      </c>
      <c r="E17" t="str">
        <f t="shared" si="0"/>
        <v>Middle</v>
      </c>
      <c r="F17" s="98">
        <f t="shared" si="1"/>
        <v>52</v>
      </c>
      <c r="T17" s="40" t="s">
        <v>168</v>
      </c>
      <c r="U17" s="40" t="e">
        <f ca="1">DEVSQ(P6:R12)</f>
        <v>#NAME?</v>
      </c>
      <c r="V17" s="40">
        <f ca="1">COUNT(P6:R12)-1</f>
        <v>-1</v>
      </c>
      <c r="W17" s="40" t="e">
        <f ca="1">U17/V17</f>
        <v>#NAME?</v>
      </c>
      <c r="X17" s="40"/>
      <c r="Y17" s="40"/>
      <c r="Z17" s="40"/>
      <c r="AA17" s="40"/>
      <c r="AB17" s="40"/>
    </row>
    <row r="18" spans="1:28" x14ac:dyDescent="0.25">
      <c r="A18" s="49" t="s">
        <v>290</v>
      </c>
      <c r="B18" s="257">
        <v>29</v>
      </c>
      <c r="C18" s="259">
        <v>81</v>
      </c>
      <c r="E18" t="str">
        <f t="shared" si="0"/>
        <v>Middle</v>
      </c>
      <c r="F18" s="98">
        <f t="shared" si="1"/>
        <v>52</v>
      </c>
    </row>
    <row r="19" spans="1:28" x14ac:dyDescent="0.25">
      <c r="A19" s="52" t="s">
        <v>290</v>
      </c>
      <c r="B19" s="260">
        <v>3</v>
      </c>
      <c r="C19" s="262">
        <v>54</v>
      </c>
      <c r="E19" t="str">
        <f t="shared" si="0"/>
        <v>Middle</v>
      </c>
      <c r="F19" s="98">
        <f t="shared" si="1"/>
        <v>51</v>
      </c>
    </row>
    <row r="20" spans="1:28" x14ac:dyDescent="0.25">
      <c r="A20" s="223" t="s">
        <v>288</v>
      </c>
      <c r="B20" s="257">
        <v>118</v>
      </c>
      <c r="C20" s="259">
        <v>124</v>
      </c>
      <c r="E20" t="str">
        <f t="shared" si="0"/>
        <v>Old</v>
      </c>
      <c r="F20" s="98">
        <f t="shared" si="1"/>
        <v>6</v>
      </c>
    </row>
    <row r="21" spans="1:28" x14ac:dyDescent="0.25">
      <c r="A21" s="49" t="s">
        <v>288</v>
      </c>
      <c r="B21" s="257">
        <v>83</v>
      </c>
      <c r="C21" s="259">
        <v>266</v>
      </c>
      <c r="E21" t="str">
        <f t="shared" si="0"/>
        <v>Old</v>
      </c>
      <c r="F21" s="98">
        <f t="shared" si="1"/>
        <v>183</v>
      </c>
    </row>
    <row r="22" spans="1:28" x14ac:dyDescent="0.25">
      <c r="A22" s="49" t="s">
        <v>288</v>
      </c>
      <c r="B22" s="257">
        <v>38</v>
      </c>
      <c r="C22" s="259">
        <v>207</v>
      </c>
      <c r="E22" t="str">
        <f t="shared" si="0"/>
        <v>Old</v>
      </c>
      <c r="F22" s="98">
        <f t="shared" si="1"/>
        <v>169</v>
      </c>
    </row>
    <row r="23" spans="1:28" x14ac:dyDescent="0.25">
      <c r="A23" s="49" t="s">
        <v>288</v>
      </c>
      <c r="B23" s="257">
        <v>71</v>
      </c>
      <c r="C23" s="259">
        <v>211</v>
      </c>
      <c r="E23" t="str">
        <f t="shared" si="0"/>
        <v>Old</v>
      </c>
      <c r="F23" s="98">
        <f t="shared" si="1"/>
        <v>140</v>
      </c>
    </row>
    <row r="24" spans="1:28" x14ac:dyDescent="0.25">
      <c r="A24" s="49" t="s">
        <v>288</v>
      </c>
      <c r="B24" s="257">
        <v>123</v>
      </c>
      <c r="C24" s="259">
        <v>331</v>
      </c>
      <c r="E24" t="str">
        <f t="shared" si="0"/>
        <v>Old</v>
      </c>
      <c r="F24" s="98">
        <f t="shared" si="1"/>
        <v>208</v>
      </c>
    </row>
    <row r="25" spans="1:28" x14ac:dyDescent="0.25">
      <c r="A25" s="49" t="s">
        <v>288</v>
      </c>
      <c r="B25" s="257">
        <v>71</v>
      </c>
      <c r="C25" s="259">
        <v>285</v>
      </c>
      <c r="E25" t="str">
        <f t="shared" si="0"/>
        <v>Old</v>
      </c>
      <c r="F25" s="98">
        <f t="shared" si="1"/>
        <v>214</v>
      </c>
    </row>
    <row r="26" spans="1:28" x14ac:dyDescent="0.25">
      <c r="A26" s="52" t="s">
        <v>288</v>
      </c>
      <c r="B26" s="260">
        <v>108</v>
      </c>
      <c r="C26" s="262">
        <v>247</v>
      </c>
      <c r="E26" t="str">
        <f t="shared" si="0"/>
        <v>Old</v>
      </c>
      <c r="F26" s="99">
        <f t="shared" si="1"/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0"/>
  <sheetViews>
    <sheetView workbookViewId="0">
      <selection activeCell="I18" sqref="I18"/>
    </sheetView>
  </sheetViews>
  <sheetFormatPr defaultRowHeight="15" x14ac:dyDescent="0.25"/>
  <cols>
    <col min="4" max="4" width="5.7109375" customWidth="1"/>
    <col min="5" max="6" width="10.85546875" customWidth="1"/>
    <col min="7" max="7" width="5.28515625" customWidth="1"/>
    <col min="8" max="13" width="10.85546875" customWidth="1"/>
  </cols>
  <sheetData>
    <row r="1" spans="1:14" x14ac:dyDescent="0.25">
      <c r="A1" s="42" t="s">
        <v>108</v>
      </c>
    </row>
    <row r="3" spans="1:14" x14ac:dyDescent="0.25">
      <c r="A3" t="str">
        <f>'Hotel 2a'!I9</f>
        <v>Covariance - Drug</v>
      </c>
      <c r="E3" t="s">
        <v>108</v>
      </c>
      <c r="I3" s="32" t="s">
        <v>121</v>
      </c>
      <c r="J3" s="32" t="s">
        <v>123</v>
      </c>
      <c r="K3" s="32" t="s">
        <v>124</v>
      </c>
      <c r="L3" s="32" t="s">
        <v>109</v>
      </c>
      <c r="M3" s="32" t="s">
        <v>110</v>
      </c>
      <c r="N3" s="32" t="s">
        <v>122</v>
      </c>
    </row>
    <row r="4" spans="1:14" x14ac:dyDescent="0.25">
      <c r="H4" t="s">
        <v>90</v>
      </c>
      <c r="I4" s="72">
        <f>'Hotel 2a'!J7-1</f>
        <v>19</v>
      </c>
      <c r="J4" s="34">
        <f>1/I4</f>
        <v>5.2631578947368418E-2</v>
      </c>
      <c r="K4" s="34">
        <f>J4^2</f>
        <v>2.7700831024930744E-3</v>
      </c>
      <c r="L4" s="34" t="e">
        <f ca="1">MDETERM(A5:C7)</f>
        <v>#NAME?</v>
      </c>
      <c r="M4" s="34" t="e">
        <f ca="1">LN(L4)</f>
        <v>#NAME?</v>
      </c>
      <c r="N4" s="34" t="e">
        <f ca="1">M4*I4</f>
        <v>#NAME?</v>
      </c>
    </row>
    <row r="5" spans="1:14" x14ac:dyDescent="0.25">
      <c r="A5" s="33" t="e">
        <f ca="1">'Hotel 2'!I11</f>
        <v>#NAME?</v>
      </c>
      <c r="B5" s="34" t="e">
        <f ca="1">'Hotel 2'!J11</f>
        <v>#NAME?</v>
      </c>
      <c r="C5" s="35" t="e">
        <f ca="1">'Hotel 2'!K11</f>
        <v>#NAME?</v>
      </c>
      <c r="E5" t="s">
        <v>203</v>
      </c>
      <c r="F5" s="48">
        <f>COUNTA(H4:H5)</f>
        <v>2</v>
      </c>
      <c r="H5" t="s">
        <v>94</v>
      </c>
      <c r="I5" s="73">
        <f>'Hotel 2a'!K7-1</f>
        <v>17</v>
      </c>
      <c r="J5" s="37">
        <f>1/I5</f>
        <v>5.8823529411764705E-2</v>
      </c>
      <c r="K5" s="37">
        <f>J5^2</f>
        <v>3.4602076124567475E-3</v>
      </c>
      <c r="L5" s="37" t="e">
        <f ca="1">MDETERM(A11:C13)</f>
        <v>#NAME?</v>
      </c>
      <c r="M5" s="37" t="e">
        <f ca="1">LN(L5)</f>
        <v>#NAME?</v>
      </c>
      <c r="N5" s="37" t="e">
        <f ca="1">M5*I5</f>
        <v>#NAME?</v>
      </c>
    </row>
    <row r="6" spans="1:14" x14ac:dyDescent="0.25">
      <c r="A6" s="36" t="e">
        <f ca="1">'Hotel 2'!I12</f>
        <v>#NAME?</v>
      </c>
      <c r="B6" s="37" t="e">
        <f ca="1">'Hotel 2'!J12</f>
        <v>#NAME?</v>
      </c>
      <c r="C6" s="38" t="e">
        <f ca="1">'Hotel 2'!K12</f>
        <v>#NAME?</v>
      </c>
      <c r="E6" t="s">
        <v>53</v>
      </c>
      <c r="F6" s="52">
        <f ca="1">COUNT(A5:C5)</f>
        <v>0</v>
      </c>
      <c r="H6" t="s">
        <v>112</v>
      </c>
      <c r="I6" s="74">
        <f>SUM(I4:I5)</f>
        <v>36</v>
      </c>
      <c r="J6" s="40">
        <f>1/I6</f>
        <v>2.7777777777777776E-2</v>
      </c>
      <c r="K6" s="40">
        <f>J6^2</f>
        <v>7.716049382716049E-4</v>
      </c>
      <c r="L6" s="40" t="e">
        <f ca="1">MDETERM(A17:C19)</f>
        <v>#NAME?</v>
      </c>
      <c r="M6" s="40" t="e">
        <f ca="1">LN(L6)</f>
        <v>#NAME?</v>
      </c>
      <c r="N6" s="37" t="e">
        <f ca="1">M6*I6</f>
        <v>#NAME?</v>
      </c>
    </row>
    <row r="7" spans="1:14" x14ac:dyDescent="0.25">
      <c r="A7" s="39" t="e">
        <f ca="1">'Hotel 2'!I13</f>
        <v>#NAME?</v>
      </c>
      <c r="B7" s="40" t="e">
        <f ca="1">'Hotel 2'!J13</f>
        <v>#NAME?</v>
      </c>
      <c r="C7" s="41" t="e">
        <f ca="1">'Hotel 2'!K13</f>
        <v>#NAME?</v>
      </c>
      <c r="H7" t="s">
        <v>96</v>
      </c>
      <c r="I7" s="47"/>
      <c r="J7" s="34">
        <f>SUM(J4:J5)-J6</f>
        <v>8.3677330581355347E-2</v>
      </c>
      <c r="K7" s="34">
        <f>SUM(K4:K5)-K6</f>
        <v>5.458685776678217E-3</v>
      </c>
      <c r="L7" s="34"/>
      <c r="M7" s="64"/>
      <c r="N7" s="34" t="e">
        <f ca="1">N6-SUM(N4:N5)</f>
        <v>#NAME?</v>
      </c>
    </row>
    <row r="9" spans="1:14" x14ac:dyDescent="0.25">
      <c r="A9" t="str">
        <f>'Hotel 2a'!M9</f>
        <v>Covariance - Placebo</v>
      </c>
    </row>
    <row r="11" spans="1:14" x14ac:dyDescent="0.25">
      <c r="A11" s="33" t="e">
        <f ca="1">'Hotel 2'!M11</f>
        <v>#NAME?</v>
      </c>
      <c r="B11" s="34" t="e">
        <f ca="1">'Hotel 2'!N11</f>
        <v>#NAME?</v>
      </c>
      <c r="C11" s="35" t="e">
        <f ca="1">'Hotel 2'!O11</f>
        <v>#NAME?</v>
      </c>
      <c r="E11" t="s">
        <v>113</v>
      </c>
      <c r="F11" s="48" t="e">
        <f ca="1">N7</f>
        <v>#NAME?</v>
      </c>
      <c r="H11" t="s">
        <v>283</v>
      </c>
      <c r="I11" s="48">
        <f ca="1">(F6-1)*(F6+2)/(6*(F5-1))*K7</f>
        <v>-1.8195619255594055E-3</v>
      </c>
    </row>
    <row r="12" spans="1:14" x14ac:dyDescent="0.25">
      <c r="A12" s="36" t="e">
        <f ca="1">'Hotel 2'!M12</f>
        <v>#NAME?</v>
      </c>
      <c r="B12" s="37" t="e">
        <f ca="1">'Hotel 2'!N12</f>
        <v>#NAME?</v>
      </c>
      <c r="C12" s="38" t="e">
        <f ca="1">'Hotel 2'!O12</f>
        <v>#NAME?</v>
      </c>
      <c r="E12" t="s">
        <v>114</v>
      </c>
      <c r="F12" s="49">
        <f ca="1">(2*F6^2+3*F6-1)/(6*(F6+1)*(F5-1))*J7</f>
        <v>-1.3946221763559224E-2</v>
      </c>
      <c r="H12" t="s">
        <v>56</v>
      </c>
      <c r="I12" s="49">
        <f ca="1">(F14+2)/ABS(I11-F12^2)</f>
        <v>993.01955560932277</v>
      </c>
    </row>
    <row r="13" spans="1:14" x14ac:dyDescent="0.25">
      <c r="A13" s="39" t="e">
        <f ca="1">'Hotel 2'!M13</f>
        <v>#NAME?</v>
      </c>
      <c r="B13" s="40" t="e">
        <f ca="1">'Hotel 2'!N13</f>
        <v>#NAME?</v>
      </c>
      <c r="C13" s="41" t="e">
        <f ca="1">'Hotel 2'!O13</f>
        <v>#NAME?</v>
      </c>
      <c r="E13" s="71" t="s">
        <v>115</v>
      </c>
      <c r="F13" s="49" t="e">
        <f ca="1">F11*(1-F12)</f>
        <v>#NAME?</v>
      </c>
      <c r="H13" t="s">
        <v>116</v>
      </c>
      <c r="I13" s="49">
        <f ca="1">F14/(1-F12-F14/I12)</f>
        <v>0</v>
      </c>
    </row>
    <row r="14" spans="1:14" x14ac:dyDescent="0.25">
      <c r="E14" s="71" t="s">
        <v>62</v>
      </c>
      <c r="F14" s="49">
        <f ca="1">F6*(F6+1)*(F5-1)/2</f>
        <v>0</v>
      </c>
      <c r="H14" t="s">
        <v>117</v>
      </c>
      <c r="I14" s="49">
        <f ca="1">I12/(1-F12+2/I12)</f>
        <v>977.41966333228845</v>
      </c>
    </row>
    <row r="15" spans="1:14" x14ac:dyDescent="0.25">
      <c r="A15" t="str">
        <f>'Hotel 2a'!Q9</f>
        <v>Covariance - Pooled</v>
      </c>
      <c r="E15" s="71" t="s">
        <v>65</v>
      </c>
      <c r="F15" s="49" t="e">
        <f ca="1">CHIDIST(F13,F14)</f>
        <v>#NAME?</v>
      </c>
      <c r="H15" t="s">
        <v>118</v>
      </c>
      <c r="I15" s="49" t="e">
        <f ca="1">F11/I13</f>
        <v>#NAME?</v>
      </c>
    </row>
    <row r="16" spans="1:14" x14ac:dyDescent="0.25">
      <c r="E16" s="71" t="s">
        <v>57</v>
      </c>
      <c r="F16" s="49">
        <v>1E-3</v>
      </c>
      <c r="H16" t="s">
        <v>119</v>
      </c>
      <c r="I16" s="49" t="e">
        <f ca="1">I12*F11/(F14*(I14-F11))</f>
        <v>#NAME?</v>
      </c>
    </row>
    <row r="17" spans="1:9" x14ac:dyDescent="0.25">
      <c r="A17" s="33" t="e">
        <f ca="1">'Hotel 2'!Q11</f>
        <v>#NAME?</v>
      </c>
      <c r="B17" s="34" t="e">
        <f ca="1">'Hotel 2'!R11</f>
        <v>#NAME?</v>
      </c>
      <c r="C17" s="35" t="e">
        <f ca="1">'Hotel 2'!S11</f>
        <v>#NAME?</v>
      </c>
      <c r="E17" s="71" t="s">
        <v>120</v>
      </c>
      <c r="F17" s="49" t="e">
        <f ca="1">CHIINV(F16,F14)</f>
        <v>#NUM!</v>
      </c>
      <c r="H17" t="s">
        <v>54</v>
      </c>
      <c r="I17" s="49" t="e">
        <f ca="1">IF(I11&gt;F12^2,I15,I16)</f>
        <v>#NAME?</v>
      </c>
    </row>
    <row r="18" spans="1:9" x14ac:dyDescent="0.25">
      <c r="A18" s="36" t="e">
        <f ca="1">'Hotel 2'!Q12</f>
        <v>#NAME?</v>
      </c>
      <c r="B18" s="37" t="e">
        <f ca="1">'Hotel 2'!R12</f>
        <v>#NAME?</v>
      </c>
      <c r="C18" s="38" t="e">
        <f ca="1">'Hotel 2'!S12</f>
        <v>#NAME?</v>
      </c>
      <c r="E18" s="71" t="s">
        <v>60</v>
      </c>
      <c r="F18" s="51" t="e">
        <f ca="1">IF(F15&lt;F16,"yes","no")</f>
        <v>#NAME?</v>
      </c>
      <c r="H18" t="s">
        <v>65</v>
      </c>
      <c r="I18" s="49" t="e">
        <f ca="1">FDIST(I17,F14,I12)</f>
        <v>#NAME?</v>
      </c>
    </row>
    <row r="19" spans="1:9" x14ac:dyDescent="0.25">
      <c r="A19" s="39" t="e">
        <f ca="1">'Hotel 2'!Q13</f>
        <v>#NAME?</v>
      </c>
      <c r="B19" s="40" t="e">
        <f ca="1">'Hotel 2'!R13</f>
        <v>#NAME?</v>
      </c>
      <c r="C19" s="41" t="e">
        <f ca="1">'Hotel 2'!S13</f>
        <v>#NAME?</v>
      </c>
      <c r="H19" t="s">
        <v>58</v>
      </c>
      <c r="I19" s="49" t="e">
        <f ca="1">FINV(F16,F14,I12)</f>
        <v>#NUM!</v>
      </c>
    </row>
    <row r="20" spans="1:9" x14ac:dyDescent="0.25">
      <c r="H20" t="s">
        <v>60</v>
      </c>
      <c r="I20" s="51" t="e">
        <f ca="1">IF(I18&lt;F16,"yes","no")</f>
        <v>#NAME?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20"/>
  <sheetViews>
    <sheetView workbookViewId="0"/>
  </sheetViews>
  <sheetFormatPr defaultRowHeight="15" x14ac:dyDescent="0.25"/>
  <cols>
    <col min="4" max="4" width="5.7109375" customWidth="1"/>
    <col min="5" max="6" width="10.85546875" customWidth="1"/>
    <col min="7" max="7" width="6.42578125" customWidth="1"/>
    <col min="8" max="13" width="10.85546875" customWidth="1"/>
  </cols>
  <sheetData>
    <row r="1" spans="1:14" x14ac:dyDescent="0.25">
      <c r="A1" s="42" t="s">
        <v>108</v>
      </c>
    </row>
    <row r="3" spans="1:14" x14ac:dyDescent="0.25">
      <c r="A3" t="str">
        <f>'Hotel 2a'!I9</f>
        <v>Covariance - Drug</v>
      </c>
      <c r="E3" t="s">
        <v>108</v>
      </c>
      <c r="I3" s="32" t="s">
        <v>121</v>
      </c>
      <c r="J3" s="32" t="s">
        <v>123</v>
      </c>
      <c r="K3" s="32" t="s">
        <v>124</v>
      </c>
      <c r="L3" s="32" t="s">
        <v>109</v>
      </c>
      <c r="M3" s="32" t="s">
        <v>110</v>
      </c>
      <c r="N3" s="32" t="s">
        <v>122</v>
      </c>
    </row>
    <row r="4" spans="1:14" x14ac:dyDescent="0.25">
      <c r="H4" t="s">
        <v>90</v>
      </c>
      <c r="I4" s="72">
        <f>'Hotel 2a'!J7-1</f>
        <v>19</v>
      </c>
      <c r="J4" s="34">
        <f>1/I4</f>
        <v>5.2631578947368418E-2</v>
      </c>
      <c r="K4" s="34">
        <f>J4^2</f>
        <v>2.7700831024930744E-3</v>
      </c>
      <c r="L4" s="34" t="e">
        <f ca="1">MDETERM(A5:C7)</f>
        <v>#NAME?</v>
      </c>
      <c r="M4" s="34" t="e">
        <f ca="1">LN(L4)</f>
        <v>#NAME?</v>
      </c>
      <c r="N4" s="34" t="e">
        <f ca="1">M4*I4</f>
        <v>#NAME?</v>
      </c>
    </row>
    <row r="5" spans="1:14" x14ac:dyDescent="0.25">
      <c r="A5" s="33" t="e">
        <f ca="1">'Hotel 2a'!I11</f>
        <v>#NAME?</v>
      </c>
      <c r="B5" s="34" t="e">
        <f ca="1">'Hotel 2a'!J11</f>
        <v>#NAME?</v>
      </c>
      <c r="C5" s="35" t="e">
        <f ca="1">'Hotel 2a'!K11</f>
        <v>#NAME?</v>
      </c>
      <c r="E5" t="s">
        <v>203</v>
      </c>
      <c r="F5" s="48">
        <f>COUNTA(H4:H5)</f>
        <v>2</v>
      </c>
      <c r="H5" t="s">
        <v>94</v>
      </c>
      <c r="I5" s="73">
        <f>'Hotel 2a'!K7-1</f>
        <v>17</v>
      </c>
      <c r="J5" s="37">
        <f>1/I5</f>
        <v>5.8823529411764705E-2</v>
      </c>
      <c r="K5" s="37">
        <f>J5^2</f>
        <v>3.4602076124567475E-3</v>
      </c>
      <c r="L5" s="37" t="e">
        <f ca="1">MDETERM(A11:C13)</f>
        <v>#NAME?</v>
      </c>
      <c r="M5" s="37" t="e">
        <f ca="1">LN(L5)</f>
        <v>#NAME?</v>
      </c>
      <c r="N5" s="37" t="e">
        <f ca="1">M5*I5</f>
        <v>#NAME?</v>
      </c>
    </row>
    <row r="6" spans="1:14" x14ac:dyDescent="0.25">
      <c r="A6" s="36" t="e">
        <f ca="1">'Hotel 2a'!I12</f>
        <v>#NAME?</v>
      </c>
      <c r="B6" s="37" t="e">
        <f ca="1">'Hotel 2a'!J12</f>
        <v>#NAME?</v>
      </c>
      <c r="C6" s="38" t="e">
        <f ca="1">'Hotel 2a'!K12</f>
        <v>#NAME?</v>
      </c>
      <c r="E6" t="s">
        <v>53</v>
      </c>
      <c r="F6" s="52">
        <f ca="1">COUNT(A5:C5)</f>
        <v>0</v>
      </c>
      <c r="H6" t="s">
        <v>112</v>
      </c>
      <c r="I6" s="74">
        <f>SUM(I4:I5)</f>
        <v>36</v>
      </c>
      <c r="J6" s="40">
        <f>1/I6</f>
        <v>2.7777777777777776E-2</v>
      </c>
      <c r="K6" s="40">
        <f>J6^2</f>
        <v>7.716049382716049E-4</v>
      </c>
      <c r="L6" s="40" t="e">
        <f ca="1">MDETERM(A17:C19)</f>
        <v>#NAME?</v>
      </c>
      <c r="M6" s="40" t="e">
        <f ca="1">LN(L6)</f>
        <v>#NAME?</v>
      </c>
      <c r="N6" s="37" t="e">
        <f ca="1">M6*I6</f>
        <v>#NAME?</v>
      </c>
    </row>
    <row r="7" spans="1:14" x14ac:dyDescent="0.25">
      <c r="A7" s="39" t="e">
        <f ca="1">'Hotel 2a'!I13</f>
        <v>#NAME?</v>
      </c>
      <c r="B7" s="40" t="e">
        <f ca="1">'Hotel 2a'!J13</f>
        <v>#NAME?</v>
      </c>
      <c r="C7" s="41" t="e">
        <f ca="1">'Hotel 2a'!K13</f>
        <v>#NAME?</v>
      </c>
      <c r="H7" t="s">
        <v>96</v>
      </c>
      <c r="I7" s="47"/>
      <c r="J7" s="34">
        <f>SUM(J4:J5)-J6</f>
        <v>8.3677330581355347E-2</v>
      </c>
      <c r="K7" s="34">
        <f>SUM(K4:K5)-K6</f>
        <v>5.458685776678217E-3</v>
      </c>
      <c r="L7" s="34"/>
      <c r="M7" s="64"/>
      <c r="N7" s="34" t="e">
        <f ca="1">N6-SUM(N4:N5)</f>
        <v>#NAME?</v>
      </c>
    </row>
    <row r="9" spans="1:14" x14ac:dyDescent="0.25">
      <c r="A9" t="str">
        <f>'Hotel 2a'!M9</f>
        <v>Covariance - Placebo</v>
      </c>
    </row>
    <row r="11" spans="1:14" x14ac:dyDescent="0.25">
      <c r="A11" s="33" t="e">
        <f ca="1">'Hotel 2a'!M11</f>
        <v>#NAME?</v>
      </c>
      <c r="B11" s="34" t="e">
        <f ca="1">'Hotel 2a'!N11</f>
        <v>#NAME?</v>
      </c>
      <c r="C11" s="35" t="e">
        <f ca="1">'Hotel 2a'!O11</f>
        <v>#NAME?</v>
      </c>
      <c r="E11" t="s">
        <v>113</v>
      </c>
      <c r="F11" s="48" t="e">
        <f ca="1">N7</f>
        <v>#NAME?</v>
      </c>
      <c r="H11" t="s">
        <v>283</v>
      </c>
      <c r="I11" s="48">
        <f ca="1">(F6-1)*(F6+2)/(6*(F5-1))*K7</f>
        <v>-1.8195619255594055E-3</v>
      </c>
    </row>
    <row r="12" spans="1:14" x14ac:dyDescent="0.25">
      <c r="A12" s="36" t="e">
        <f ca="1">'Hotel 2a'!M12</f>
        <v>#NAME?</v>
      </c>
      <c r="B12" s="37" t="e">
        <f ca="1">'Hotel 2a'!N12</f>
        <v>#NAME?</v>
      </c>
      <c r="C12" s="38" t="e">
        <f ca="1">'Hotel 2a'!O12</f>
        <v>#NAME?</v>
      </c>
      <c r="E12" t="s">
        <v>114</v>
      </c>
      <c r="F12" s="49">
        <f ca="1">(2*F6^2+3*F6-1)/(6*(F6+1)*(F5-1))*J7</f>
        <v>-1.3946221763559224E-2</v>
      </c>
      <c r="H12" t="s">
        <v>56</v>
      </c>
      <c r="I12" s="49">
        <f ca="1">(F14+2)/ABS(I11-F12^2)</f>
        <v>993.01955560932277</v>
      </c>
    </row>
    <row r="13" spans="1:14" x14ac:dyDescent="0.25">
      <c r="A13" s="39" t="e">
        <f ca="1">'Hotel 2a'!M13</f>
        <v>#NAME?</v>
      </c>
      <c r="B13" s="40" t="e">
        <f ca="1">'Hotel 2a'!N13</f>
        <v>#NAME?</v>
      </c>
      <c r="C13" s="41" t="e">
        <f ca="1">'Hotel 2a'!O13</f>
        <v>#NAME?</v>
      </c>
      <c r="E13" s="71" t="s">
        <v>115</v>
      </c>
      <c r="F13" s="49" t="e">
        <f ca="1">F11*(1-F12)</f>
        <v>#NAME?</v>
      </c>
      <c r="H13" t="s">
        <v>116</v>
      </c>
      <c r="I13" s="49">
        <f ca="1">F14/(1-F12-F14/I12)</f>
        <v>0</v>
      </c>
    </row>
    <row r="14" spans="1:14" x14ac:dyDescent="0.25">
      <c r="E14" s="71" t="s">
        <v>62</v>
      </c>
      <c r="F14" s="49">
        <f ca="1">F6*(F6+1)*(F5-1)/2</f>
        <v>0</v>
      </c>
      <c r="H14" t="s">
        <v>117</v>
      </c>
      <c r="I14" s="49">
        <f ca="1">I12/(1-F12+2/I12)</f>
        <v>977.41966333228845</v>
      </c>
    </row>
    <row r="15" spans="1:14" x14ac:dyDescent="0.25">
      <c r="A15" t="str">
        <f>'Hotel 2a'!Q9</f>
        <v>Covariance - Pooled</v>
      </c>
      <c r="E15" s="71" t="s">
        <v>65</v>
      </c>
      <c r="F15" s="49" t="e">
        <f ca="1">CHIDIST(F13,F14)</f>
        <v>#NAME?</v>
      </c>
      <c r="H15" t="s">
        <v>118</v>
      </c>
      <c r="I15" s="49" t="e">
        <f ca="1">F11/I13</f>
        <v>#NAME?</v>
      </c>
    </row>
    <row r="16" spans="1:14" x14ac:dyDescent="0.25">
      <c r="E16" s="71" t="s">
        <v>57</v>
      </c>
      <c r="F16" s="49">
        <v>1E-3</v>
      </c>
      <c r="H16" t="s">
        <v>119</v>
      </c>
      <c r="I16" s="49" t="e">
        <f ca="1">I12*F11/(F14*(I14-F11))</f>
        <v>#NAME?</v>
      </c>
    </row>
    <row r="17" spans="1:9" x14ac:dyDescent="0.25">
      <c r="A17" s="33" t="e">
        <f ca="1">'Hotel 2a'!Q11</f>
        <v>#NAME?</v>
      </c>
      <c r="B17" s="34" t="e">
        <f ca="1">'Hotel 2a'!R11</f>
        <v>#NAME?</v>
      </c>
      <c r="C17" s="35" t="e">
        <f ca="1">'Hotel 2a'!S11</f>
        <v>#NAME?</v>
      </c>
      <c r="E17" s="71" t="s">
        <v>120</v>
      </c>
      <c r="F17" s="49" t="e">
        <f ca="1">CHIINV(F16,F14)</f>
        <v>#NUM!</v>
      </c>
      <c r="H17" t="s">
        <v>54</v>
      </c>
      <c r="I17" s="49" t="e">
        <f ca="1">IF(I11&gt;F12^2,I15,I16)</f>
        <v>#NAME?</v>
      </c>
    </row>
    <row r="18" spans="1:9" x14ac:dyDescent="0.25">
      <c r="A18" s="36" t="e">
        <f ca="1">'Hotel 2a'!Q12</f>
        <v>#NAME?</v>
      </c>
      <c r="B18" s="37" t="e">
        <f ca="1">'Hotel 2a'!R12</f>
        <v>#NAME?</v>
      </c>
      <c r="C18" s="38" t="e">
        <f ca="1">'Hotel 2a'!S12</f>
        <v>#NAME?</v>
      </c>
      <c r="E18" s="71" t="s">
        <v>60</v>
      </c>
      <c r="F18" s="51" t="e">
        <f ca="1">IF(F15&lt;F16,"yes","no")</f>
        <v>#NAME?</v>
      </c>
      <c r="H18" t="s">
        <v>65</v>
      </c>
      <c r="I18" s="49" t="e">
        <f ca="1">FDIST(I17,F14,I12)</f>
        <v>#NAME?</v>
      </c>
    </row>
    <row r="19" spans="1:9" x14ac:dyDescent="0.25">
      <c r="A19" s="39" t="e">
        <f ca="1">'Hotel 2a'!Q13</f>
        <v>#NAME?</v>
      </c>
      <c r="B19" s="40" t="e">
        <f ca="1">'Hotel 2a'!R13</f>
        <v>#NAME?</v>
      </c>
      <c r="C19" s="41" t="e">
        <f ca="1">'Hotel 2a'!S13</f>
        <v>#NAME?</v>
      </c>
      <c r="H19" t="s">
        <v>58</v>
      </c>
      <c r="I19" s="49" t="e">
        <f ca="1">FINV(F16,F14,I12)</f>
        <v>#NUM!</v>
      </c>
    </row>
    <row r="20" spans="1:9" x14ac:dyDescent="0.25">
      <c r="H20" t="s">
        <v>60</v>
      </c>
      <c r="I20" s="51" t="e">
        <f ca="1">IF(I18&lt;F16,"yes","no")</f>
        <v>#NAME?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20"/>
  <sheetViews>
    <sheetView workbookViewId="0"/>
  </sheetViews>
  <sheetFormatPr defaultRowHeight="15" x14ac:dyDescent="0.25"/>
  <cols>
    <col min="5" max="6" width="10.85546875" customWidth="1"/>
    <col min="7" max="7" width="6.42578125" customWidth="1"/>
    <col min="8" max="8" width="10.85546875" customWidth="1"/>
    <col min="9" max="13" width="8.5703125" customWidth="1"/>
    <col min="15" max="15" width="9.7109375" customWidth="1"/>
    <col min="16" max="17" width="7.5703125" customWidth="1"/>
  </cols>
  <sheetData>
    <row r="1" spans="1:23" x14ac:dyDescent="0.25">
      <c r="A1" s="42" t="s">
        <v>108</v>
      </c>
      <c r="P1" t="s">
        <v>126</v>
      </c>
    </row>
    <row r="3" spans="1:23" x14ac:dyDescent="0.25">
      <c r="A3" t="str">
        <f>'Hotel 2a'!I9</f>
        <v>Covariance - Drug</v>
      </c>
      <c r="E3" t="s">
        <v>108</v>
      </c>
      <c r="I3" s="32" t="s">
        <v>121</v>
      </c>
      <c r="J3" s="32" t="s">
        <v>123</v>
      </c>
      <c r="K3" s="32" t="s">
        <v>124</v>
      </c>
      <c r="L3" s="32" t="s">
        <v>109</v>
      </c>
      <c r="M3" s="32" t="s">
        <v>110</v>
      </c>
      <c r="N3" s="32" t="s">
        <v>122</v>
      </c>
      <c r="P3" t="s">
        <v>128</v>
      </c>
      <c r="S3" t="s">
        <v>295</v>
      </c>
      <c r="V3" t="s">
        <v>294</v>
      </c>
    </row>
    <row r="4" spans="1:23" x14ac:dyDescent="0.25">
      <c r="H4" t="s">
        <v>90</v>
      </c>
      <c r="I4" s="72">
        <f>'Hotel 2a'!J7-1</f>
        <v>19</v>
      </c>
      <c r="J4" s="34">
        <f>1/I4</f>
        <v>5.2631578947368418E-2</v>
      </c>
      <c r="K4" s="34">
        <f>J4^2</f>
        <v>2.7700831024930744E-3</v>
      </c>
      <c r="L4" s="34" t="e">
        <f ca="1">MDETERM(A5:C7)</f>
        <v>#NAME?</v>
      </c>
      <c r="M4" s="34" t="e">
        <f ca="1">LN(L4)</f>
        <v>#NAME?</v>
      </c>
      <c r="N4" s="34" t="e">
        <f ca="1">M4*I4</f>
        <v>#NAME?</v>
      </c>
    </row>
    <row r="5" spans="1:23" x14ac:dyDescent="0.25">
      <c r="A5" s="33" t="e">
        <f ca="1">'Hotel 3a'!I11</f>
        <v>#NAME?</v>
      </c>
      <c r="B5" s="34" t="e">
        <f ca="1">'Hotel 3a'!J11</f>
        <v>#NAME?</v>
      </c>
      <c r="C5" s="35" t="e">
        <f ca="1">'Hotel 3a'!K11</f>
        <v>#NAME?</v>
      </c>
      <c r="E5" t="s">
        <v>203</v>
      </c>
      <c r="F5" s="48">
        <f>COUNTA(H4:H5)</f>
        <v>2</v>
      </c>
      <c r="H5" t="s">
        <v>94</v>
      </c>
      <c r="I5" s="73">
        <f>'Hotel 2a'!K7-1</f>
        <v>17</v>
      </c>
      <c r="J5" s="37">
        <f>1/I5</f>
        <v>5.8823529411764705E-2</v>
      </c>
      <c r="K5" s="37">
        <f>J5^2</f>
        <v>3.4602076124567475E-3</v>
      </c>
      <c r="L5" s="37" t="e">
        <f ca="1">MDETERM(A11:C13)</f>
        <v>#NAME?</v>
      </c>
      <c r="M5" s="37" t="e">
        <f ca="1">LN(L5)</f>
        <v>#NAME?</v>
      </c>
      <c r="N5" s="37" t="e">
        <f ca="1">M5*I5</f>
        <v>#NAME?</v>
      </c>
      <c r="P5" s="33" t="e">
        <f ca="1">A5</f>
        <v>#NAME?</v>
      </c>
      <c r="Q5" s="35">
        <f>I4+1</f>
        <v>20</v>
      </c>
      <c r="S5" t="s">
        <v>113</v>
      </c>
      <c r="T5" s="146" t="e">
        <f ca="1">boxm(P5:Q6,F6)</f>
        <v>#NAME?</v>
      </c>
      <c r="V5" t="s">
        <v>113</v>
      </c>
      <c r="W5" s="146" t="e">
        <f ca="1">boxm(P5:Q6,F6)</f>
        <v>#NAME?</v>
      </c>
    </row>
    <row r="6" spans="1:23" x14ac:dyDescent="0.25">
      <c r="A6" s="36" t="e">
        <f ca="1">'Hotel 3a'!I12</f>
        <v>#NAME?</v>
      </c>
      <c r="B6" s="37" t="e">
        <f ca="1">'Hotel 3a'!J12</f>
        <v>#NAME?</v>
      </c>
      <c r="C6" s="38" t="e">
        <f ca="1">'Hotel 3a'!K12</f>
        <v>#NAME?</v>
      </c>
      <c r="E6" t="s">
        <v>53</v>
      </c>
      <c r="F6" s="52">
        <f ca="1">COUNT(A5:C5)</f>
        <v>0</v>
      </c>
      <c r="H6" t="s">
        <v>112</v>
      </c>
      <c r="I6" s="74">
        <f>SUM(I4:I5)</f>
        <v>36</v>
      </c>
      <c r="J6" s="40">
        <f>1/I6</f>
        <v>2.7777777777777776E-2</v>
      </c>
      <c r="K6" s="40">
        <f>J6^2</f>
        <v>7.716049382716049E-4</v>
      </c>
      <c r="L6" s="40" t="e">
        <f ca="1">MDETERM(A17:C19)</f>
        <v>#NAME?</v>
      </c>
      <c r="M6" s="40" t="e">
        <f ca="1">LN(L6)</f>
        <v>#NAME?</v>
      </c>
      <c r="N6" s="37" t="e">
        <f ca="1">M6*I6</f>
        <v>#NAME?</v>
      </c>
      <c r="P6" s="39" t="e">
        <f ca="1">A11</f>
        <v>#NAME?</v>
      </c>
      <c r="Q6" s="41">
        <f>I5+1</f>
        <v>18</v>
      </c>
      <c r="S6" t="s">
        <v>62</v>
      </c>
      <c r="T6" s="49" t="e">
        <f ca="1">BOXdf1(P5:Q6,3)</f>
        <v>#NAME?</v>
      </c>
      <c r="V6" t="s">
        <v>131</v>
      </c>
      <c r="W6" s="49" t="e">
        <f ca="1">BOXF(P5:Q6,3)</f>
        <v>#NAME?</v>
      </c>
    </row>
    <row r="7" spans="1:23" x14ac:dyDescent="0.25">
      <c r="A7" s="39" t="e">
        <f ca="1">'Hotel 3a'!I13</f>
        <v>#NAME?</v>
      </c>
      <c r="B7" s="40" t="e">
        <f ca="1">'Hotel 3a'!J13</f>
        <v>#NAME?</v>
      </c>
      <c r="C7" s="41" t="e">
        <f ca="1">'Hotel 3a'!K13</f>
        <v>#NAME?</v>
      </c>
      <c r="H7" t="s">
        <v>96</v>
      </c>
      <c r="I7" s="47"/>
      <c r="J7" s="34">
        <f>SUM(J4:J5)-J6</f>
        <v>8.3677330581355347E-2</v>
      </c>
      <c r="K7" s="34">
        <f>SUM(K4:K5)-K6</f>
        <v>5.458685776678217E-3</v>
      </c>
      <c r="L7" s="34"/>
      <c r="M7" s="64"/>
      <c r="N7" s="34" t="e">
        <f ca="1">N6-SUM(N4:N5)</f>
        <v>#NAME?</v>
      </c>
      <c r="S7" t="s">
        <v>65</v>
      </c>
      <c r="T7" s="52" t="e">
        <f ca="1">BOXTEST(P5:Q6,3,FALSE)</f>
        <v>#NAME?</v>
      </c>
      <c r="V7" t="s">
        <v>55</v>
      </c>
      <c r="W7" s="49" t="e">
        <f ca="1">BOXdf1(P5:Q6,3)</f>
        <v>#NAME?</v>
      </c>
    </row>
    <row r="8" spans="1:23" x14ac:dyDescent="0.25">
      <c r="P8" s="78" t="s">
        <v>129</v>
      </c>
      <c r="Q8" s="80">
        <v>20</v>
      </c>
      <c r="V8" t="s">
        <v>56</v>
      </c>
      <c r="W8" s="49" t="e">
        <f ca="1">BOXdf2(P5:Q6,3)</f>
        <v>#NAME?</v>
      </c>
    </row>
    <row r="9" spans="1:23" x14ac:dyDescent="0.25">
      <c r="A9" t="str">
        <f>'Hotel 2a'!M9</f>
        <v>Covariance - Placebo</v>
      </c>
      <c r="P9" s="79" t="s">
        <v>130</v>
      </c>
      <c r="Q9" s="81">
        <v>18</v>
      </c>
      <c r="V9" t="s">
        <v>65</v>
      </c>
      <c r="W9" s="52" t="e">
        <f ca="1">BOXTEST(P5:Q6,3)</f>
        <v>#NAME?</v>
      </c>
    </row>
    <row r="10" spans="1:23" x14ac:dyDescent="0.25">
      <c r="S10" t="s">
        <v>127</v>
      </c>
    </row>
    <row r="11" spans="1:23" x14ac:dyDescent="0.25">
      <c r="A11" s="33" t="e">
        <f ca="1">'Hotel 3a'!M11</f>
        <v>#NAME?</v>
      </c>
      <c r="B11" s="34" t="e">
        <f ca="1">'Hotel 3a'!N11</f>
        <v>#NAME?</v>
      </c>
      <c r="C11" s="35" t="e">
        <f ca="1">'Hotel 3a'!O11</f>
        <v>#NAME?</v>
      </c>
      <c r="E11" t="s">
        <v>113</v>
      </c>
      <c r="F11" s="48" t="e">
        <f ca="1">N7</f>
        <v>#NAME?</v>
      </c>
      <c r="H11" t="s">
        <v>283</v>
      </c>
      <c r="I11" s="48">
        <f ca="1">(F6-1)*(F6+2)/(6*(F5-1))*K7</f>
        <v>-1.8195619255594055E-3</v>
      </c>
    </row>
    <row r="12" spans="1:23" x14ac:dyDescent="0.25">
      <c r="A12" s="36" t="e">
        <f ca="1">'Hotel 3a'!M12</f>
        <v>#NAME?</v>
      </c>
      <c r="B12" s="37" t="e">
        <f ca="1">'Hotel 3a'!N12</f>
        <v>#NAME?</v>
      </c>
      <c r="C12" s="38" t="e">
        <f ca="1">'Hotel 3a'!O12</f>
        <v>#NAME?</v>
      </c>
      <c r="E12" t="s">
        <v>114</v>
      </c>
      <c r="F12" s="49">
        <f ca="1">(2*F6^2+3*F6-1)/(6*(F6+1)*(F5-1))*J7</f>
        <v>-1.3946221763559224E-2</v>
      </c>
      <c r="H12" t="s">
        <v>56</v>
      </c>
      <c r="I12" s="49">
        <f ca="1">(F14+2)/ABS(I11-F12^2)</f>
        <v>993.01955560932277</v>
      </c>
      <c r="S12" s="33" t="e">
        <f t="array" aca="1" ref="S12:U14" ca="1">COVPooled(P5:Q6,3)</f>
        <v>#NAME?</v>
      </c>
      <c r="T12" s="34" t="e">
        <f ca="1"/>
        <v>#NAME?</v>
      </c>
      <c r="U12" s="35" t="e">
        <f ca="1"/>
        <v>#NAME?</v>
      </c>
    </row>
    <row r="13" spans="1:23" x14ac:dyDescent="0.25">
      <c r="A13" s="39" t="e">
        <f ca="1">'Hotel 3a'!M13</f>
        <v>#NAME?</v>
      </c>
      <c r="B13" s="40" t="e">
        <f ca="1">'Hotel 3a'!N13</f>
        <v>#NAME?</v>
      </c>
      <c r="C13" s="41" t="e">
        <f ca="1">'Hotel 3a'!O13</f>
        <v>#NAME?</v>
      </c>
      <c r="E13" s="71" t="s">
        <v>115</v>
      </c>
      <c r="F13" s="49" t="e">
        <f ca="1">F11*(1-F12)</f>
        <v>#NAME?</v>
      </c>
      <c r="H13" t="s">
        <v>116</v>
      </c>
      <c r="I13" s="49">
        <f ca="1">F14/(1-F12-F14/I12)</f>
        <v>0</v>
      </c>
      <c r="S13" s="36" t="e">
        <f ca="1"/>
        <v>#NAME?</v>
      </c>
      <c r="T13" s="37" t="e">
        <f ca="1"/>
        <v>#NAME?</v>
      </c>
      <c r="U13" s="38" t="e">
        <f ca="1"/>
        <v>#NAME?</v>
      </c>
    </row>
    <row r="14" spans="1:23" x14ac:dyDescent="0.25">
      <c r="E14" s="71" t="s">
        <v>62</v>
      </c>
      <c r="F14" s="49">
        <f ca="1">F6*(F6+1)*(F5-1)/2</f>
        <v>0</v>
      </c>
      <c r="H14" t="s">
        <v>117</v>
      </c>
      <c r="I14" s="49">
        <f ca="1">I12/(1-F12+2/I12)</f>
        <v>977.41966333228845</v>
      </c>
      <c r="S14" s="39" t="e">
        <f ca="1"/>
        <v>#NAME?</v>
      </c>
      <c r="T14" s="40" t="e">
        <f ca="1"/>
        <v>#NAME?</v>
      </c>
      <c r="U14" s="41" t="e">
        <f ca="1"/>
        <v>#NAME?</v>
      </c>
    </row>
    <row r="15" spans="1:23" x14ac:dyDescent="0.25">
      <c r="A15" t="str">
        <f>'Hotel 2a'!Q9</f>
        <v>Covariance - Pooled</v>
      </c>
      <c r="E15" s="71" t="s">
        <v>65</v>
      </c>
      <c r="F15" s="49" t="e">
        <f ca="1">CHIDIST(F13,F14)</f>
        <v>#NAME?</v>
      </c>
      <c r="H15" t="s">
        <v>118</v>
      </c>
      <c r="I15" s="49" t="e">
        <f ca="1">F11/I13</f>
        <v>#NAME?</v>
      </c>
    </row>
    <row r="16" spans="1:23" x14ac:dyDescent="0.25">
      <c r="E16" s="71" t="s">
        <v>57</v>
      </c>
      <c r="F16" s="49">
        <v>0.05</v>
      </c>
      <c r="H16" t="s">
        <v>119</v>
      </c>
      <c r="I16" s="49" t="e">
        <f ca="1">I12*F11/(F14*(I14-F11))</f>
        <v>#NAME?</v>
      </c>
    </row>
    <row r="17" spans="1:9" x14ac:dyDescent="0.25">
      <c r="A17" s="33" t="e">
        <f t="array" ref="A17:C19" ca="1">(A5:C7*I4+A11:C13*I5)/I6</f>
        <v>#NAME?</v>
      </c>
      <c r="B17" s="34" t="e">
        <f ca="1"/>
        <v>#NAME?</v>
      </c>
      <c r="C17" s="35" t="e">
        <f ca="1"/>
        <v>#NAME?</v>
      </c>
      <c r="E17" s="71" t="s">
        <v>120</v>
      </c>
      <c r="F17" s="49" t="e">
        <f ca="1">CHIINV(F16,F14)</f>
        <v>#NUM!</v>
      </c>
      <c r="H17" t="s">
        <v>54</v>
      </c>
      <c r="I17" s="49" t="e">
        <f ca="1">IF(I11&gt;F12^2,I15,I16)</f>
        <v>#NAME?</v>
      </c>
    </row>
    <row r="18" spans="1:9" x14ac:dyDescent="0.25">
      <c r="A18" s="36" t="e">
        <f ca="1"/>
        <v>#NAME?</v>
      </c>
      <c r="B18" s="37" t="e">
        <f ca="1"/>
        <v>#NAME?</v>
      </c>
      <c r="C18" s="38" t="e">
        <f ca="1"/>
        <v>#NAME?</v>
      </c>
      <c r="E18" s="71" t="s">
        <v>60</v>
      </c>
      <c r="F18" s="51" t="e">
        <f ca="1">IF(F15&lt;F16,"yes","no")</f>
        <v>#NAME?</v>
      </c>
      <c r="H18" t="s">
        <v>65</v>
      </c>
      <c r="I18" s="49" t="e">
        <f ca="1">FDIST(I17,F14,I12)</f>
        <v>#NAME?</v>
      </c>
    </row>
    <row r="19" spans="1:9" x14ac:dyDescent="0.25">
      <c r="A19" s="39" t="e">
        <f ca="1"/>
        <v>#NAME?</v>
      </c>
      <c r="B19" s="40" t="e">
        <f ca="1"/>
        <v>#NAME?</v>
      </c>
      <c r="C19" s="41" t="e">
        <f ca="1"/>
        <v>#NAME?</v>
      </c>
      <c r="H19" t="s">
        <v>58</v>
      </c>
      <c r="I19" s="49" t="e">
        <f ca="1">FINV(F16,F14,I12)</f>
        <v>#NUM!</v>
      </c>
    </row>
    <row r="20" spans="1:9" x14ac:dyDescent="0.25">
      <c r="H20" t="s">
        <v>60</v>
      </c>
      <c r="I20" s="51" t="e">
        <f ca="1">IF(I18&lt;F16,"yes","no")</f>
        <v>#NAME?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L19"/>
  <sheetViews>
    <sheetView workbookViewId="0">
      <selection activeCell="L10" sqref="L10"/>
    </sheetView>
  </sheetViews>
  <sheetFormatPr defaultRowHeight="15" x14ac:dyDescent="0.25"/>
  <cols>
    <col min="5" max="6" width="7.5703125" customWidth="1"/>
  </cols>
  <sheetData>
    <row r="1" spans="1:12" x14ac:dyDescent="0.25">
      <c r="A1" s="42" t="s">
        <v>108</v>
      </c>
      <c r="E1" t="s">
        <v>126</v>
      </c>
    </row>
    <row r="3" spans="1:12" x14ac:dyDescent="0.25">
      <c r="A3" t="str">
        <f>'Hotel 2a'!I9</f>
        <v>Covariance - Drug</v>
      </c>
      <c r="E3" t="s">
        <v>128</v>
      </c>
      <c r="H3" t="s">
        <v>295</v>
      </c>
      <c r="K3" t="s">
        <v>294</v>
      </c>
    </row>
    <row r="5" spans="1:12" x14ac:dyDescent="0.25">
      <c r="A5" s="33" t="e">
        <f ca="1">'Hotel 3a'!I11</f>
        <v>#NAME?</v>
      </c>
      <c r="B5" s="34" t="e">
        <f ca="1">'Hotel 3a'!J11</f>
        <v>#NAME?</v>
      </c>
      <c r="C5" s="35" t="e">
        <f ca="1">'Hotel 3a'!K11</f>
        <v>#NAME?</v>
      </c>
      <c r="E5" s="138" t="e">
        <f ca="1">A5</f>
        <v>#NAME?</v>
      </c>
      <c r="F5" s="140">
        <f>'Hotel 2a'!J7</f>
        <v>20</v>
      </c>
      <c r="H5" t="s">
        <v>113</v>
      </c>
      <c r="I5" s="146" t="e">
        <f ca="1">boxm(E5:F6,F8)</f>
        <v>#NAME?</v>
      </c>
      <c r="K5" t="s">
        <v>113</v>
      </c>
      <c r="L5" s="146" t="e">
        <f ca="1">boxm(E5:F6,F8)</f>
        <v>#NAME?</v>
      </c>
    </row>
    <row r="6" spans="1:12" x14ac:dyDescent="0.25">
      <c r="A6" s="36" t="e">
        <f ca="1">'Hotel 3a'!I12</f>
        <v>#NAME?</v>
      </c>
      <c r="B6" s="37" t="e">
        <f ca="1">'Hotel 3a'!J12</f>
        <v>#NAME?</v>
      </c>
      <c r="C6" s="38" t="e">
        <f ca="1">'Hotel 3a'!K12</f>
        <v>#NAME?</v>
      </c>
      <c r="E6" s="39" t="e">
        <f ca="1">A11</f>
        <v>#NAME?</v>
      </c>
      <c r="F6" s="41">
        <f>'Hotel 2a'!K7</f>
        <v>18</v>
      </c>
      <c r="H6" t="s">
        <v>62</v>
      </c>
      <c r="I6" s="49" t="e">
        <f ca="1">BOXdf1(E5:F6,F8)</f>
        <v>#NAME?</v>
      </c>
      <c r="K6" t="s">
        <v>131</v>
      </c>
      <c r="L6" s="49" t="e">
        <f ca="1">BOXF(E5:F6,F8)</f>
        <v>#NAME?</v>
      </c>
    </row>
    <row r="7" spans="1:12" x14ac:dyDescent="0.25">
      <c r="A7" s="39" t="e">
        <f ca="1">'Hotel 3a'!I13</f>
        <v>#NAME?</v>
      </c>
      <c r="B7" s="40" t="e">
        <f ca="1">'Hotel 3a'!J13</f>
        <v>#NAME?</v>
      </c>
      <c r="C7" s="41" t="e">
        <f ca="1">'Hotel 3a'!K13</f>
        <v>#NAME?</v>
      </c>
      <c r="H7" t="s">
        <v>65</v>
      </c>
      <c r="I7" s="52" t="e">
        <f ca="1">BOXTEST(E5:F6,F8,FALSE)</f>
        <v>#NAME?</v>
      </c>
      <c r="K7" t="s">
        <v>55</v>
      </c>
      <c r="L7" s="49" t="e">
        <f ca="1">BOXdf1(E5:F6,F8)</f>
        <v>#NAME?</v>
      </c>
    </row>
    <row r="8" spans="1:12" x14ac:dyDescent="0.25">
      <c r="E8" t="s">
        <v>53</v>
      </c>
      <c r="F8" s="146">
        <f ca="1">COUNT(A5:C5)</f>
        <v>0</v>
      </c>
      <c r="K8" t="s">
        <v>56</v>
      </c>
      <c r="L8" s="49" t="e">
        <f ca="1">BOXdf2(E5:F6,F8)</f>
        <v>#NAME?</v>
      </c>
    </row>
    <row r="9" spans="1:12" x14ac:dyDescent="0.25">
      <c r="A9" t="str">
        <f>'Hotel 2a'!M9</f>
        <v>Covariance - Placebo</v>
      </c>
      <c r="E9" t="s">
        <v>203</v>
      </c>
      <c r="F9" s="52">
        <v>2</v>
      </c>
      <c r="K9" t="s">
        <v>65</v>
      </c>
      <c r="L9" s="52" t="e">
        <f ca="1">BOXTEST(E5:F6,F8)</f>
        <v>#NAME?</v>
      </c>
    </row>
    <row r="10" spans="1:12" x14ac:dyDescent="0.25">
      <c r="H10" t="s">
        <v>127</v>
      </c>
    </row>
    <row r="11" spans="1:12" x14ac:dyDescent="0.25">
      <c r="A11" s="33" t="e">
        <f ca="1">'Hotel 3a'!M11</f>
        <v>#NAME?</v>
      </c>
      <c r="B11" s="34" t="e">
        <f ca="1">'Hotel 3a'!N11</f>
        <v>#NAME?</v>
      </c>
      <c r="C11" s="35" t="e">
        <f ca="1">'Hotel 3a'!O11</f>
        <v>#NAME?</v>
      </c>
    </row>
    <row r="12" spans="1:12" x14ac:dyDescent="0.25">
      <c r="A12" s="36" t="e">
        <f ca="1">'Hotel 3a'!M12</f>
        <v>#NAME?</v>
      </c>
      <c r="B12" s="37" t="e">
        <f ca="1">'Hotel 3a'!N12</f>
        <v>#NAME?</v>
      </c>
      <c r="C12" s="38" t="e">
        <f ca="1">'Hotel 3a'!O12</f>
        <v>#NAME?</v>
      </c>
      <c r="E12" s="78" t="s">
        <v>129</v>
      </c>
      <c r="F12" s="80">
        <v>20</v>
      </c>
      <c r="H12" s="33" t="e">
        <f t="array" aca="1" ref="H12:J14" ca="1">COVPooled(E5:F6,F8)</f>
        <v>#NAME?</v>
      </c>
      <c r="I12" s="34" t="e">
        <f ca="1"/>
        <v>#NAME?</v>
      </c>
      <c r="J12" s="35" t="e">
        <f ca="1"/>
        <v>#NAME?</v>
      </c>
    </row>
    <row r="13" spans="1:12" x14ac:dyDescent="0.25">
      <c r="A13" s="39" t="e">
        <f ca="1">'Hotel 3a'!M13</f>
        <v>#NAME?</v>
      </c>
      <c r="B13" s="40" t="e">
        <f ca="1">'Hotel 3a'!N13</f>
        <v>#NAME?</v>
      </c>
      <c r="C13" s="41" t="e">
        <f ca="1">'Hotel 3a'!O13</f>
        <v>#NAME?</v>
      </c>
      <c r="E13" s="79" t="s">
        <v>130</v>
      </c>
      <c r="F13" s="81">
        <v>18</v>
      </c>
      <c r="H13" s="36" t="e">
        <f ca="1"/>
        <v>#NAME?</v>
      </c>
      <c r="I13" s="37" t="e">
        <f ca="1"/>
        <v>#NAME?</v>
      </c>
      <c r="J13" s="38" t="e">
        <f ca="1"/>
        <v>#NAME?</v>
      </c>
    </row>
    <row r="14" spans="1:12" x14ac:dyDescent="0.25">
      <c r="H14" s="39" t="e">
        <f ca="1"/>
        <v>#NAME?</v>
      </c>
      <c r="I14" s="40" t="e">
        <f ca="1"/>
        <v>#NAME?</v>
      </c>
      <c r="J14" s="41" t="e">
        <f ca="1"/>
        <v>#NAME?</v>
      </c>
    </row>
    <row r="15" spans="1:12" x14ac:dyDescent="0.25">
      <c r="A15" t="str">
        <f>'Hotel 2a'!Q9</f>
        <v>Covariance - Pooled</v>
      </c>
    </row>
    <row r="17" spans="1:3" x14ac:dyDescent="0.25">
      <c r="A17" s="33" t="e">
        <f t="array" ref="A17:C19" ca="1">(A5:C7*(F5-1)+A11:C13*(F6-1))/(SUM(F5:F6)-F9)</f>
        <v>#NAME?</v>
      </c>
      <c r="B17" s="34" t="e">
        <f ca="1"/>
        <v>#NAME?</v>
      </c>
      <c r="C17" s="35" t="e">
        <f ca="1"/>
        <v>#NAME?</v>
      </c>
    </row>
    <row r="18" spans="1:3" x14ac:dyDescent="0.25">
      <c r="A18" s="36" t="e">
        <f ca="1"/>
        <v>#NAME?</v>
      </c>
      <c r="B18" s="37" t="e">
        <f ca="1"/>
        <v>#NAME?</v>
      </c>
      <c r="C18" s="38" t="e">
        <f ca="1"/>
        <v>#NAME?</v>
      </c>
    </row>
    <row r="19" spans="1:3" x14ac:dyDescent="0.25">
      <c r="A19" s="39" t="e">
        <f ca="1"/>
        <v>#NAME?</v>
      </c>
      <c r="B19" s="40" t="e">
        <f ca="1"/>
        <v>#NAME?</v>
      </c>
      <c r="C19" s="41" t="e">
        <f ca="1"/>
        <v>#NAME?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35"/>
  <sheetViews>
    <sheetView topLeftCell="V1" workbookViewId="0"/>
  </sheetViews>
  <sheetFormatPr defaultRowHeight="15" x14ac:dyDescent="0.25"/>
  <cols>
    <col min="13" max="13" width="11" bestFit="1" customWidth="1"/>
    <col min="27" max="27" width="4.42578125" customWidth="1"/>
    <col min="31" max="31" width="4" customWidth="1"/>
  </cols>
  <sheetData>
    <row r="1" spans="1:42" x14ac:dyDescent="0.25">
      <c r="A1" s="42" t="s">
        <v>147</v>
      </c>
      <c r="P1" t="s">
        <v>169</v>
      </c>
      <c r="X1" t="s">
        <v>199</v>
      </c>
      <c r="AI1" t="s">
        <v>151</v>
      </c>
      <c r="AL1" t="s">
        <v>200</v>
      </c>
      <c r="AO1" t="s">
        <v>201</v>
      </c>
    </row>
    <row r="3" spans="1:42" ht="17.25" x14ac:dyDescent="0.25">
      <c r="B3" s="47" t="s">
        <v>144</v>
      </c>
      <c r="C3" s="47" t="s">
        <v>145</v>
      </c>
      <c r="D3" s="47" t="s">
        <v>146</v>
      </c>
      <c r="F3" t="s">
        <v>165</v>
      </c>
      <c r="L3" s="70" t="s">
        <v>154</v>
      </c>
      <c r="P3" t="s">
        <v>154</v>
      </c>
      <c r="T3" t="s">
        <v>156</v>
      </c>
      <c r="X3" t="s">
        <v>192</v>
      </c>
      <c r="AB3" t="s">
        <v>193</v>
      </c>
      <c r="AI3" s="110" t="s">
        <v>52</v>
      </c>
      <c r="AJ3" s="112">
        <f>COUNTA(A4:A35)</f>
        <v>32</v>
      </c>
      <c r="AL3" s="110" t="s">
        <v>52</v>
      </c>
      <c r="AM3" s="112">
        <f>AJ3</f>
        <v>32</v>
      </c>
      <c r="AN3" s="37"/>
      <c r="AO3" s="110" t="s">
        <v>202</v>
      </c>
      <c r="AP3" s="112" t="e">
        <f ca="1">AG6</f>
        <v>#NAME?</v>
      </c>
    </row>
    <row r="4" spans="1:42" x14ac:dyDescent="0.25">
      <c r="A4" t="s">
        <v>158</v>
      </c>
      <c r="B4" s="75">
        <v>76.7</v>
      </c>
      <c r="C4" s="100">
        <v>29.5</v>
      </c>
      <c r="D4" s="101">
        <v>7.5</v>
      </c>
      <c r="L4" s="110">
        <f t="array" ref="L4:N6">MMULT(TRANSPOSE(B4:D35-G10:I10),B4:D35-G10:I10)</f>
        <v>4968.8671874999991</v>
      </c>
      <c r="M4" s="111">
        <v>776.69031249999966</v>
      </c>
      <c r="N4" s="112">
        <v>-110.1915625</v>
      </c>
      <c r="X4" s="110" t="e">
        <f t="array" aca="1" ref="X4:Z6" ca="1">MMULT(L9:N11,MINVERSE(L14:N16))</f>
        <v>#NAME?</v>
      </c>
      <c r="Y4" s="111" t="e">
        <f ca="1"/>
        <v>#NAME?</v>
      </c>
      <c r="Z4" s="112" t="e">
        <f ca="1"/>
        <v>#NAME?</v>
      </c>
      <c r="AB4" s="110">
        <f t="array" ref="AB4:AD6">MMULT(L9:N11,MINVERSE(L4:N6))</f>
        <v>0.23176419132955128</v>
      </c>
      <c r="AC4" s="111">
        <v>-0.1093494842342259</v>
      </c>
      <c r="AD4" s="112">
        <v>1.4089904837612559</v>
      </c>
      <c r="AF4" t="s">
        <v>194</v>
      </c>
      <c r="AG4" s="48" t="e">
        <f ca="1">MDETERM(L14:N16)/MDETERM(L4:N6)</f>
        <v>#NAME?</v>
      </c>
      <c r="AI4" s="123" t="s">
        <v>53</v>
      </c>
      <c r="AJ4" s="90">
        <f>COUNTA(B3:D3)</f>
        <v>3</v>
      </c>
      <c r="AL4" s="123" t="s">
        <v>53</v>
      </c>
      <c r="AM4" s="90">
        <f>AJ4</f>
        <v>3</v>
      </c>
      <c r="AN4" s="37"/>
      <c r="AO4" s="123" t="s">
        <v>54</v>
      </c>
      <c r="AP4" s="90" t="e">
        <f ca="1">(2*AM8+AM6+1)*AP3/(2*AM7+AM6+1)/(AM6-AP3)</f>
        <v>#NAME?</v>
      </c>
    </row>
    <row r="5" spans="1:42" x14ac:dyDescent="0.25">
      <c r="A5" t="s">
        <v>158</v>
      </c>
      <c r="B5" s="102">
        <v>60.5</v>
      </c>
      <c r="C5" s="103">
        <v>32.1</v>
      </c>
      <c r="D5" s="104">
        <v>6.3</v>
      </c>
      <c r="G5" s="47" t="s">
        <v>144</v>
      </c>
      <c r="H5" s="47" t="s">
        <v>145</v>
      </c>
      <c r="I5" s="47" t="s">
        <v>146</v>
      </c>
      <c r="J5" s="113" t="s">
        <v>167</v>
      </c>
      <c r="L5" s="36">
        <v>776.69031249999966</v>
      </c>
      <c r="M5" s="37">
        <v>2955.8921874999996</v>
      </c>
      <c r="N5" s="90">
        <v>146.33906250000001</v>
      </c>
      <c r="P5" t="s">
        <v>158</v>
      </c>
      <c r="T5" t="s">
        <v>158</v>
      </c>
      <c r="X5" s="36" t="e">
        <f ca="1"/>
        <v>#NAME?</v>
      </c>
      <c r="Y5" s="37" t="e">
        <f ca="1"/>
        <v>#NAME?</v>
      </c>
      <c r="Z5" s="90" t="e">
        <f ca="1"/>
        <v>#NAME?</v>
      </c>
      <c r="AB5" s="36">
        <v>1.0854098128861733E-2</v>
      </c>
      <c r="AC5" s="37">
        <v>3.1470155153552379E-2</v>
      </c>
      <c r="AD5" s="90">
        <v>0.13976636535163384</v>
      </c>
      <c r="AF5" t="s">
        <v>195</v>
      </c>
      <c r="AG5" s="49" t="e">
        <f ca="1">TRACE(X4:Z6)</f>
        <v>#NAME?</v>
      </c>
      <c r="AI5" s="123" t="s">
        <v>203</v>
      </c>
      <c r="AJ5" s="90">
        <f>COUNTA(F6:F9)</f>
        <v>4</v>
      </c>
      <c r="AL5" s="123" t="s">
        <v>203</v>
      </c>
      <c r="AM5" s="90">
        <f>AJ5</f>
        <v>4</v>
      </c>
      <c r="AN5" s="37"/>
      <c r="AO5" s="123" t="s">
        <v>55</v>
      </c>
      <c r="AP5" s="90">
        <f>AM11</f>
        <v>9</v>
      </c>
    </row>
    <row r="6" spans="1:42" x14ac:dyDescent="0.25">
      <c r="A6" t="s">
        <v>158</v>
      </c>
      <c r="B6" s="102">
        <v>96.1</v>
      </c>
      <c r="C6" s="103">
        <v>40.700000000000003</v>
      </c>
      <c r="D6" s="104">
        <v>4.2</v>
      </c>
      <c r="F6" s="60" t="s">
        <v>158</v>
      </c>
      <c r="G6" s="110">
        <f t="shared" ref="G6:I9" si="0">AVERAGEIF($A$4:$A$35,$F6,B$4:B$35)</f>
        <v>69.712500000000006</v>
      </c>
      <c r="H6" s="111">
        <f t="shared" si="0"/>
        <v>32.737499999999997</v>
      </c>
      <c r="I6" s="112">
        <f t="shared" si="0"/>
        <v>6.3874999999999984</v>
      </c>
      <c r="J6">
        <f>COUNTIF($A$4:$A$35,F6)</f>
        <v>8</v>
      </c>
      <c r="L6" s="39">
        <v>-110.1915625</v>
      </c>
      <c r="M6" s="40">
        <v>146.33906250000001</v>
      </c>
      <c r="N6" s="41">
        <v>144.78468750000002</v>
      </c>
      <c r="P6" s="110">
        <f t="array" ref="P6:R8">MMULT(TRANSPOSE(B4:D11-G10:I10),B4:D11-G10:I10)</f>
        <v>2325.2738281250004</v>
      </c>
      <c r="Q6" s="111">
        <v>588.32304687500005</v>
      </c>
      <c r="R6" s="112">
        <v>-63.113359374999803</v>
      </c>
      <c r="T6" s="110">
        <f t="array" ref="T6:V8">MMULT(TRANSPOSE(B4:D11-G6:I6),B4:D11-G6:I6)</f>
        <v>1799.9887499999993</v>
      </c>
      <c r="U6" s="111">
        <v>486.42624999999981</v>
      </c>
      <c r="V6" s="112">
        <v>-174.32874999999993</v>
      </c>
      <c r="X6" s="39" t="e">
        <f ca="1"/>
        <v>#NAME?</v>
      </c>
      <c r="Y6" s="40" t="e">
        <f ca="1"/>
        <v>#NAME?</v>
      </c>
      <c r="Z6" s="41" t="e">
        <f ca="1"/>
        <v>#NAME?</v>
      </c>
      <c r="AB6" s="39">
        <v>4.1254499723941837E-2</v>
      </c>
      <c r="AC6" s="40">
        <v>-1.627043233193725E-2</v>
      </c>
      <c r="AD6" s="41">
        <v>0.27126718838041697</v>
      </c>
      <c r="AF6" t="s">
        <v>196</v>
      </c>
      <c r="AG6" s="52" t="e">
        <f ca="1">TRACE(AB4:AD6)</f>
        <v>#NAME?</v>
      </c>
      <c r="AI6" s="123" t="s">
        <v>204</v>
      </c>
      <c r="AJ6" s="90">
        <f>AJ3-AJ5-(AJ4-AJ5+2)/2</f>
        <v>27.5</v>
      </c>
      <c r="AL6" s="123" t="s">
        <v>61</v>
      </c>
      <c r="AM6" s="90">
        <f>MIN(AJ4,AJ5-1)</f>
        <v>3</v>
      </c>
      <c r="AN6" s="37"/>
      <c r="AO6" s="123" t="s">
        <v>56</v>
      </c>
      <c r="AP6" s="90">
        <f>AM6*(2*AM8+AM6+1)</f>
        <v>84</v>
      </c>
    </row>
    <row r="7" spans="1:42" x14ac:dyDescent="0.25">
      <c r="A7" t="s">
        <v>158</v>
      </c>
      <c r="B7" s="102">
        <v>88.1</v>
      </c>
      <c r="C7" s="103">
        <v>45.1</v>
      </c>
      <c r="D7" s="104">
        <v>4.9000000000000004</v>
      </c>
      <c r="F7" s="60" t="s">
        <v>159</v>
      </c>
      <c r="G7" s="36">
        <f t="shared" si="0"/>
        <v>62.575000000000003</v>
      </c>
      <c r="H7" s="37">
        <f t="shared" si="0"/>
        <v>28.2</v>
      </c>
      <c r="I7" s="90">
        <f t="shared" si="0"/>
        <v>4.3500000000000005</v>
      </c>
      <c r="J7">
        <f>COUNTIF($A$4:$A$35,F7)</f>
        <v>8</v>
      </c>
      <c r="P7" s="36">
        <v>588.32304687500005</v>
      </c>
      <c r="Q7" s="37">
        <v>400.8450781250001</v>
      </c>
      <c r="R7" s="90">
        <v>17.347734375000051</v>
      </c>
      <c r="T7" s="36">
        <v>486.42624999999981</v>
      </c>
      <c r="U7" s="37">
        <v>381.07875000000007</v>
      </c>
      <c r="V7" s="90">
        <v>-4.2262500000000047</v>
      </c>
      <c r="AI7" s="123" t="s">
        <v>205</v>
      </c>
      <c r="AJ7" s="90">
        <f>AJ4^2*(AJ5-1)^2-4</f>
        <v>77</v>
      </c>
      <c r="AL7" s="123" t="s">
        <v>64</v>
      </c>
      <c r="AM7" s="90">
        <f>(ABS(AJ4-AJ5+1)-1)/2</f>
        <v>-0.5</v>
      </c>
      <c r="AN7" s="37"/>
      <c r="AO7" s="123" t="s">
        <v>57</v>
      </c>
      <c r="AP7" s="90">
        <v>0.05</v>
      </c>
    </row>
    <row r="8" spans="1:42" x14ac:dyDescent="0.25">
      <c r="A8" t="s">
        <v>158</v>
      </c>
      <c r="B8" s="102">
        <v>50.2</v>
      </c>
      <c r="C8" s="103">
        <v>34.1</v>
      </c>
      <c r="D8" s="104">
        <v>11.7</v>
      </c>
      <c r="F8" s="60" t="s">
        <v>161</v>
      </c>
      <c r="G8" s="36">
        <f t="shared" si="0"/>
        <v>55.3125</v>
      </c>
      <c r="H8" s="37">
        <f t="shared" si="0"/>
        <v>30.637499999999996</v>
      </c>
      <c r="I8" s="90">
        <f t="shared" si="0"/>
        <v>3.8624999999999998</v>
      </c>
      <c r="J8">
        <f>COUNTIF($A$4:$A$35,F8)</f>
        <v>8</v>
      </c>
      <c r="L8" t="s">
        <v>155</v>
      </c>
      <c r="P8" s="39">
        <v>-63.113359374999803</v>
      </c>
      <c r="Q8" s="40">
        <v>17.347734375000051</v>
      </c>
      <c r="R8" s="41">
        <v>65.815703125000013</v>
      </c>
      <c r="T8" s="39">
        <v>-174.32874999999993</v>
      </c>
      <c r="U8" s="40">
        <v>-4.2262500000000047</v>
      </c>
      <c r="V8" s="41">
        <v>42.268749999999983</v>
      </c>
      <c r="X8" t="s">
        <v>198</v>
      </c>
      <c r="AI8" s="123" t="s">
        <v>206</v>
      </c>
      <c r="AJ8" s="90">
        <f>AJ4^2+(AJ5-1)^2-5</f>
        <v>13</v>
      </c>
      <c r="AL8" s="123" t="s">
        <v>207</v>
      </c>
      <c r="AM8" s="90">
        <f>(AM3-AM5-AM4-1)/2</f>
        <v>12</v>
      </c>
      <c r="AN8" s="37"/>
      <c r="AO8" s="123" t="s">
        <v>58</v>
      </c>
      <c r="AP8" s="90">
        <f>FINV(AP7,AP5,AP6)</f>
        <v>1.9933120301272056</v>
      </c>
    </row>
    <row r="9" spans="1:42" ht="17.25" x14ac:dyDescent="0.25">
      <c r="A9" t="s">
        <v>158</v>
      </c>
      <c r="B9" s="102">
        <v>55</v>
      </c>
      <c r="C9" s="103">
        <v>31.1</v>
      </c>
      <c r="D9" s="104">
        <v>6.9</v>
      </c>
      <c r="F9" s="60" t="s">
        <v>160</v>
      </c>
      <c r="G9" s="39">
        <f t="shared" si="0"/>
        <v>58.837499999999999</v>
      </c>
      <c r="H9" s="40">
        <f t="shared" si="0"/>
        <v>33.087500000000006</v>
      </c>
      <c r="I9" s="41">
        <f t="shared" si="0"/>
        <v>4.0875000000000004</v>
      </c>
      <c r="J9">
        <f>COUNTIF($A$4:$A$35,F9)</f>
        <v>8</v>
      </c>
      <c r="L9" s="110">
        <f t="array" ref="L9:N11">MMULT(TRANSPOSE(G15:I18),G15:I18*J15:J18)</f>
        <v>911.41593750000084</v>
      </c>
      <c r="M9" s="111">
        <v>62.974062499999881</v>
      </c>
      <c r="N9" s="112">
        <v>162.45968749999994</v>
      </c>
      <c r="AI9" s="123" t="s">
        <v>208</v>
      </c>
      <c r="AJ9" s="90">
        <f>IF(AJ8&gt;0,SQRT(AJ7/AJ8),1)</f>
        <v>2.433737233777904</v>
      </c>
      <c r="AL9" s="123" t="s">
        <v>51</v>
      </c>
      <c r="AM9" s="90" t="e">
        <f ca="1">AG5</f>
        <v>#NAME?</v>
      </c>
      <c r="AN9" s="37"/>
      <c r="AO9" s="91" t="s">
        <v>59</v>
      </c>
      <c r="AP9" s="93" t="e">
        <f ca="1">FDIST(AP4,AP5,AP6)</f>
        <v>#NAME?</v>
      </c>
    </row>
    <row r="10" spans="1:42" ht="17.25" x14ac:dyDescent="0.25">
      <c r="A10" t="s">
        <v>158</v>
      </c>
      <c r="B10" s="102">
        <v>65.400000000000006</v>
      </c>
      <c r="C10" s="103">
        <v>21.6</v>
      </c>
      <c r="D10" s="104">
        <v>4.3</v>
      </c>
      <c r="F10" t="s">
        <v>216</v>
      </c>
      <c r="G10" s="114">
        <f>AVERAGE(B4:B35)</f>
        <v>61.609374999999993</v>
      </c>
      <c r="H10" s="115">
        <f>AVERAGE(C4:C35)</f>
        <v>31.165624999999999</v>
      </c>
      <c r="I10" s="116">
        <f>AVERAGE(D4:D35)</f>
        <v>4.6718749999999991</v>
      </c>
      <c r="L10" s="36">
        <v>62.974062499999881</v>
      </c>
      <c r="M10" s="37">
        <v>121.90593750000016</v>
      </c>
      <c r="N10" s="90">
        <v>23.645312499999932</v>
      </c>
      <c r="P10" t="s">
        <v>159</v>
      </c>
      <c r="T10" t="s">
        <v>159</v>
      </c>
      <c r="X10" t="s">
        <v>192</v>
      </c>
      <c r="AI10" s="123" t="s">
        <v>114</v>
      </c>
      <c r="AJ10" s="90">
        <f>(AJ4*(AJ5-1)-2)/2</f>
        <v>3.5</v>
      </c>
      <c r="AL10" s="123" t="s">
        <v>54</v>
      </c>
      <c r="AM10" s="90" t="e">
        <f ca="1">AM9*AM12/(AM11*AM6)</f>
        <v>#NAME?</v>
      </c>
      <c r="AN10" s="37"/>
      <c r="AO10" s="37"/>
    </row>
    <row r="11" spans="1:42" x14ac:dyDescent="0.25">
      <c r="A11" t="s">
        <v>158</v>
      </c>
      <c r="B11" s="102">
        <v>65.7</v>
      </c>
      <c r="C11" s="103">
        <v>27.7</v>
      </c>
      <c r="D11" s="104">
        <v>5.3</v>
      </c>
      <c r="L11" s="91">
        <v>162.45968749999994</v>
      </c>
      <c r="M11" s="92">
        <v>23.645312499999932</v>
      </c>
      <c r="N11" s="93">
        <v>32.348437499999953</v>
      </c>
      <c r="P11" s="110">
        <f t="array" ref="P11:R13">MMULT(TRANSPOSE(B12:D19-G10:I10),B12:D19-G10:I10)</f>
        <v>474.07445312500033</v>
      </c>
      <c r="Q11" s="111">
        <v>-25.90945312500024</v>
      </c>
      <c r="R11" s="112">
        <v>-46.756484375000049</v>
      </c>
      <c r="T11" s="110">
        <f t="array" ref="T11:V13">MMULT(TRANSPOSE(B12:D19-G7:I7),B12:D19-G7:I7)</f>
        <v>466.61500000000012</v>
      </c>
      <c r="U11" s="111">
        <v>-3.0000000000000533</v>
      </c>
      <c r="V11" s="112">
        <v>-44.270000000000024</v>
      </c>
      <c r="X11" s="110" t="e">
        <f t="array" ref="X11:Z13" ca="1">X4:Z6</f>
        <v>#NAME?</v>
      </c>
      <c r="Y11" s="111" t="e">
        <f ca="1"/>
        <v>#NAME?</v>
      </c>
      <c r="Z11" s="112" t="e">
        <f ca="1"/>
        <v>#NAME?</v>
      </c>
      <c r="AB11" t="s">
        <v>194</v>
      </c>
      <c r="AC11" s="48" t="e">
        <f t="array" ref="AC11" ca="1">1/PRODUCT(1+X15:Z15)</f>
        <v>#NAME?</v>
      </c>
      <c r="AI11" s="124" t="s">
        <v>209</v>
      </c>
      <c r="AJ11" s="90" t="e">
        <f ca="1">AG4</f>
        <v>#NAME?</v>
      </c>
      <c r="AL11" s="123" t="s">
        <v>55</v>
      </c>
      <c r="AM11" s="90">
        <f>AM6*(2*AM7+AM6+1)</f>
        <v>9</v>
      </c>
      <c r="AN11" s="37"/>
      <c r="AO11" s="37"/>
    </row>
    <row r="12" spans="1:42" ht="17.25" x14ac:dyDescent="0.25">
      <c r="A12" t="s">
        <v>159</v>
      </c>
      <c r="B12" s="102">
        <v>67.3</v>
      </c>
      <c r="C12" s="103">
        <v>48.3</v>
      </c>
      <c r="D12" s="104">
        <v>5.5</v>
      </c>
      <c r="F12" t="s">
        <v>166</v>
      </c>
      <c r="P12" s="36">
        <v>-25.90945312500024</v>
      </c>
      <c r="Q12" s="37">
        <v>1051.2194531249997</v>
      </c>
      <c r="R12" s="90">
        <v>68.376484374999976</v>
      </c>
      <c r="T12" s="36">
        <v>-3.0000000000000533</v>
      </c>
      <c r="U12" s="37">
        <v>980.86</v>
      </c>
      <c r="V12" s="90">
        <v>60.739999999999995</v>
      </c>
      <c r="X12" s="36" t="e">
        <f ca="1"/>
        <v>#NAME?</v>
      </c>
      <c r="Y12" s="37" t="e">
        <f ca="1"/>
        <v>#NAME?</v>
      </c>
      <c r="Z12" s="90" t="e">
        <f ca="1"/>
        <v>#NAME?</v>
      </c>
      <c r="AB12" t="s">
        <v>195</v>
      </c>
      <c r="AC12" s="49" t="e">
        <f ca="1">SUM(X15:Z15)</f>
        <v>#NAME?</v>
      </c>
      <c r="AI12" s="123" t="s">
        <v>210</v>
      </c>
      <c r="AJ12" s="90" t="e">
        <f ca="1">AJ11^(-1/AJ9)-1</f>
        <v>#NAME?</v>
      </c>
      <c r="AL12" s="123" t="s">
        <v>56</v>
      </c>
      <c r="AM12" s="90">
        <f>2*(AM6*AM8+1)</f>
        <v>74</v>
      </c>
      <c r="AN12" s="37"/>
      <c r="AO12" s="37"/>
    </row>
    <row r="13" spans="1:42" x14ac:dyDescent="0.25">
      <c r="A13" t="s">
        <v>159</v>
      </c>
      <c r="B13" s="102">
        <v>61.3</v>
      </c>
      <c r="C13" s="103">
        <v>28.9</v>
      </c>
      <c r="D13" s="104">
        <v>6.9</v>
      </c>
      <c r="L13" t="s">
        <v>156</v>
      </c>
      <c r="P13" s="39">
        <v>-46.756484375000049</v>
      </c>
      <c r="Q13" s="40">
        <v>68.376484374999976</v>
      </c>
      <c r="R13" s="41">
        <v>22.288828124999998</v>
      </c>
      <c r="T13" s="39">
        <v>-44.270000000000024</v>
      </c>
      <c r="U13" s="40">
        <v>60.739999999999995</v>
      </c>
      <c r="V13" s="41">
        <v>21.46</v>
      </c>
      <c r="X13" s="39" t="e">
        <f ca="1"/>
        <v>#NAME?</v>
      </c>
      <c r="Y13" s="40" t="e">
        <f ca="1"/>
        <v>#NAME?</v>
      </c>
      <c r="Z13" s="41" t="e">
        <f ca="1"/>
        <v>#NAME?</v>
      </c>
      <c r="AB13" t="s">
        <v>196</v>
      </c>
      <c r="AC13" s="49" t="e">
        <f t="array" ref="AC13" ca="1">SUM(X15:Z15/(1+X15:Z15))</f>
        <v>#NAME?</v>
      </c>
      <c r="AI13" s="123" t="s">
        <v>54</v>
      </c>
      <c r="AJ13" s="90" t="e">
        <f ca="1">AJ12*AJ15/AJ14</f>
        <v>#NAME?</v>
      </c>
      <c r="AL13" s="125" t="s">
        <v>57</v>
      </c>
      <c r="AM13" s="90">
        <v>0.05</v>
      </c>
      <c r="AN13" s="37"/>
      <c r="AO13" s="37"/>
    </row>
    <row r="14" spans="1:42" x14ac:dyDescent="0.25">
      <c r="A14" t="s">
        <v>159</v>
      </c>
      <c r="B14" s="102">
        <v>58.2</v>
      </c>
      <c r="C14" s="103">
        <v>42.5</v>
      </c>
      <c r="D14" s="104">
        <v>4.8</v>
      </c>
      <c r="G14" s="47" t="s">
        <v>144</v>
      </c>
      <c r="H14" s="47" t="s">
        <v>145</v>
      </c>
      <c r="I14" s="47" t="s">
        <v>146</v>
      </c>
      <c r="J14" s="113" t="s">
        <v>167</v>
      </c>
      <c r="L14" s="110" t="e">
        <f t="shared" ref="L14:N16" ca="1" si="1">P32-L9</f>
        <v>#NAME?</v>
      </c>
      <c r="M14" s="111" t="e">
        <f t="shared" ca="1" si="1"/>
        <v>#NAME?</v>
      </c>
      <c r="N14" s="112" t="e">
        <f t="shared" ca="1" si="1"/>
        <v>#NAME?</v>
      </c>
      <c r="AB14" t="s">
        <v>197</v>
      </c>
      <c r="AC14" s="52" t="e">
        <f ca="1">X15</f>
        <v>#NAME?</v>
      </c>
      <c r="AI14" s="123" t="s">
        <v>55</v>
      </c>
      <c r="AJ14" s="90">
        <f>AJ4*(AJ5-1)</f>
        <v>9</v>
      </c>
      <c r="AL14" s="123" t="s">
        <v>58</v>
      </c>
      <c r="AM14" s="90">
        <f>FINV(AM13,AM11,AM12)</f>
        <v>2.0090248999382183</v>
      </c>
      <c r="AN14" s="37"/>
      <c r="AO14" s="37"/>
    </row>
    <row r="15" spans="1:42" x14ac:dyDescent="0.25">
      <c r="A15" t="s">
        <v>159</v>
      </c>
      <c r="B15" s="102">
        <v>76.900000000000006</v>
      </c>
      <c r="C15" s="103">
        <v>20.399999999999999</v>
      </c>
      <c r="D15" s="104">
        <v>3</v>
      </c>
      <c r="F15" s="60" t="s">
        <v>158</v>
      </c>
      <c r="G15" s="117">
        <f t="shared" ref="G15:I18" si="2">G6-G$10</f>
        <v>8.1031250000000128</v>
      </c>
      <c r="H15" s="118">
        <f t="shared" si="2"/>
        <v>1.5718749999999986</v>
      </c>
      <c r="I15" s="119">
        <f t="shared" si="2"/>
        <v>1.7156249999999993</v>
      </c>
      <c r="J15">
        <f>COUNTIF($A$4:$A$35,F15)</f>
        <v>8</v>
      </c>
      <c r="K15" s="113"/>
      <c r="L15" s="36" t="e">
        <f t="shared" ca="1" si="1"/>
        <v>#NAME?</v>
      </c>
      <c r="M15" s="37" t="e">
        <f t="shared" ca="1" si="1"/>
        <v>#NAME?</v>
      </c>
      <c r="N15" s="90" t="e">
        <f t="shared" ca="1" si="1"/>
        <v>#NAME?</v>
      </c>
      <c r="P15" t="s">
        <v>161</v>
      </c>
      <c r="T15" t="s">
        <v>161</v>
      </c>
      <c r="X15" s="53" t="e">
        <f t="array" aca="1" ref="X15:Z15" ca="1">eVALUES(X11:Z13)</f>
        <v>#NAME?</v>
      </c>
      <c r="Y15" s="108" t="e">
        <f ca="1"/>
        <v>#NAME?</v>
      </c>
      <c r="Z15" s="109" t="e">
        <f ca="1"/>
        <v>#NAME?</v>
      </c>
      <c r="AI15" s="123" t="s">
        <v>56</v>
      </c>
      <c r="AJ15" s="90">
        <f>AJ6*AJ9-AJ10</f>
        <v>63.427773928892364</v>
      </c>
      <c r="AL15" s="91" t="s">
        <v>59</v>
      </c>
      <c r="AM15" s="93" t="e">
        <f ca="1">FDIST(AM10,AM11,AM12)</f>
        <v>#NAME?</v>
      </c>
      <c r="AN15" s="37"/>
      <c r="AO15" s="37"/>
    </row>
    <row r="16" spans="1:42" x14ac:dyDescent="0.25">
      <c r="A16" t="s">
        <v>159</v>
      </c>
      <c r="B16" s="102">
        <v>66.900000000000006</v>
      </c>
      <c r="C16" s="103">
        <v>23.9</v>
      </c>
      <c r="D16" s="104">
        <v>1.1000000000000001</v>
      </c>
      <c r="F16" s="60" t="s">
        <v>159</v>
      </c>
      <c r="G16" s="76">
        <f t="shared" si="2"/>
        <v>0.96562500000000995</v>
      </c>
      <c r="H16" s="103">
        <f t="shared" si="2"/>
        <v>-2.9656249999999993</v>
      </c>
      <c r="I16" s="104">
        <f t="shared" si="2"/>
        <v>-0.32187499999999858</v>
      </c>
      <c r="J16">
        <f>COUNTIF($A$4:$A$35,F16)</f>
        <v>8</v>
      </c>
      <c r="L16" s="91" t="e">
        <f t="shared" ca="1" si="1"/>
        <v>#NAME?</v>
      </c>
      <c r="M16" s="92" t="e">
        <f t="shared" ca="1" si="1"/>
        <v>#NAME?</v>
      </c>
      <c r="N16" s="93" t="e">
        <f t="shared" ca="1" si="1"/>
        <v>#NAME?</v>
      </c>
      <c r="P16" s="110">
        <f t="array" ref="P16:R18">MMULT(TRANSPOSE(B20:D27-G10:I10),B20:D27-G10:I10)</f>
        <v>1309.4338281249991</v>
      </c>
      <c r="Q16" s="111">
        <v>-4.5694531250001376</v>
      </c>
      <c r="R16" s="112">
        <v>58.876015624999887</v>
      </c>
      <c r="T16" s="110">
        <f t="array" ref="T16:V18">MMULT(TRANSPOSE(B20:D27-G8:I8),B20:D27-G8:I8)</f>
        <v>992.22874999999976</v>
      </c>
      <c r="U16" s="111">
        <v>-31.17375000000002</v>
      </c>
      <c r="V16" s="112">
        <v>18.103749999999966</v>
      </c>
      <c r="AI16" s="125" t="s">
        <v>57</v>
      </c>
      <c r="AJ16" s="90">
        <v>0.05</v>
      </c>
    </row>
    <row r="17" spans="1:36" x14ac:dyDescent="0.25">
      <c r="A17" t="s">
        <v>159</v>
      </c>
      <c r="B17" s="102">
        <v>55.4</v>
      </c>
      <c r="C17" s="103">
        <v>29.1</v>
      </c>
      <c r="D17" s="104">
        <v>5</v>
      </c>
      <c r="F17" s="60" t="s">
        <v>161</v>
      </c>
      <c r="G17" s="76">
        <f t="shared" si="2"/>
        <v>-6.2968749999999929</v>
      </c>
      <c r="H17" s="103">
        <f t="shared" si="2"/>
        <v>-0.52812500000000284</v>
      </c>
      <c r="I17" s="104">
        <f t="shared" si="2"/>
        <v>-0.80937499999999929</v>
      </c>
      <c r="J17">
        <f>COUNTIF($A$4:$A$35,F17)</f>
        <v>8</v>
      </c>
      <c r="P17" s="36">
        <v>-4.5694531250001376</v>
      </c>
      <c r="Q17" s="37">
        <v>576.65007812499994</v>
      </c>
      <c r="R17" s="90">
        <v>20.050859375000002</v>
      </c>
      <c r="T17" s="36">
        <v>-31.17375000000002</v>
      </c>
      <c r="U17" s="37">
        <v>574.41874999999993</v>
      </c>
      <c r="V17" s="90">
        <v>16.631250000000012</v>
      </c>
      <c r="AI17" s="123" t="s">
        <v>58</v>
      </c>
      <c r="AJ17" s="90">
        <f>FINV(AJ16,AJ14,AJ15)</f>
        <v>2.0322422110018468</v>
      </c>
    </row>
    <row r="18" spans="1:36" x14ac:dyDescent="0.25">
      <c r="A18" t="s">
        <v>159</v>
      </c>
      <c r="B18" s="102">
        <v>50.5</v>
      </c>
      <c r="C18" s="103">
        <v>18</v>
      </c>
      <c r="D18" s="104">
        <v>4.8</v>
      </c>
      <c r="F18" s="60" t="s">
        <v>160</v>
      </c>
      <c r="G18" s="77">
        <f t="shared" si="2"/>
        <v>-2.7718749999999943</v>
      </c>
      <c r="H18" s="120">
        <f t="shared" si="2"/>
        <v>1.9218750000000071</v>
      </c>
      <c r="I18" s="121">
        <f t="shared" si="2"/>
        <v>-0.58437499999999876</v>
      </c>
      <c r="J18">
        <f>COUNTIF($A$4:$A$35,F18)</f>
        <v>8</v>
      </c>
      <c r="P18" s="39">
        <v>58.876015624999887</v>
      </c>
      <c r="Q18" s="40">
        <v>20.050859375000002</v>
      </c>
      <c r="R18" s="41">
        <v>29.339453124999988</v>
      </c>
      <c r="T18" s="39">
        <v>18.103749999999966</v>
      </c>
      <c r="U18" s="40">
        <v>16.631250000000012</v>
      </c>
      <c r="V18" s="41">
        <v>24.098749999999999</v>
      </c>
      <c r="AI18" s="91" t="s">
        <v>59</v>
      </c>
      <c r="AJ18" s="93" t="e">
        <f ca="1">FDIST(AJ13,AJ14,AJ15)</f>
        <v>#NAME?</v>
      </c>
    </row>
    <row r="19" spans="1:36" x14ac:dyDescent="0.25">
      <c r="A19" t="s">
        <v>159</v>
      </c>
      <c r="B19" s="102">
        <v>64.099999999999994</v>
      </c>
      <c r="C19" s="103">
        <v>14.5</v>
      </c>
      <c r="D19" s="104">
        <v>3.7</v>
      </c>
    </row>
    <row r="20" spans="1:36" x14ac:dyDescent="0.25">
      <c r="A20" t="s">
        <v>161</v>
      </c>
      <c r="B20" s="102">
        <v>62.8</v>
      </c>
      <c r="C20" s="103">
        <v>25.9</v>
      </c>
      <c r="D20" s="104">
        <v>2.9</v>
      </c>
      <c r="P20" t="s">
        <v>160</v>
      </c>
      <c r="T20" t="s">
        <v>160</v>
      </c>
    </row>
    <row r="21" spans="1:36" x14ac:dyDescent="0.25">
      <c r="A21" t="s">
        <v>161</v>
      </c>
      <c r="B21" s="102">
        <v>45</v>
      </c>
      <c r="C21" s="103">
        <v>15.9</v>
      </c>
      <c r="D21" s="104">
        <v>1.2</v>
      </c>
      <c r="P21" s="110">
        <f t="array" ref="P21:R23">MMULT(TRANSPOSE(B28:D35-G10:I10),B28:D35-G10:I10)</f>
        <v>860.08507812499988</v>
      </c>
      <c r="Q21" s="111">
        <v>218.8461718750001</v>
      </c>
      <c r="R21" s="112">
        <v>-59.19773437500006</v>
      </c>
      <c r="T21" s="110">
        <f t="array" ref="T21:V23">MMULT(TRANSPOSE(B28:D35-G9:I9),B28:D35-G9:I9)</f>
        <v>798.6187500000002</v>
      </c>
      <c r="U21" s="111">
        <v>261.46375000000006</v>
      </c>
      <c r="V21" s="112">
        <v>-72.156250000000014</v>
      </c>
    </row>
    <row r="22" spans="1:36" x14ac:dyDescent="0.25">
      <c r="A22" t="s">
        <v>161</v>
      </c>
      <c r="B22" s="102">
        <v>47.8</v>
      </c>
      <c r="C22" s="103">
        <v>36.1</v>
      </c>
      <c r="D22" s="104">
        <v>4.0999999999999996</v>
      </c>
      <c r="P22" s="36">
        <v>218.8461718750001</v>
      </c>
      <c r="Q22" s="37">
        <v>927.17757812500008</v>
      </c>
      <c r="R22" s="90">
        <v>40.563984375000011</v>
      </c>
      <c r="T22" s="36">
        <v>261.46375000000006</v>
      </c>
      <c r="U22" s="37">
        <v>897.62875000000008</v>
      </c>
      <c r="V22" s="90">
        <v>49.548750000000005</v>
      </c>
    </row>
    <row r="23" spans="1:36" x14ac:dyDescent="0.25">
      <c r="A23" t="s">
        <v>161</v>
      </c>
      <c r="B23" s="102">
        <v>75.599999999999994</v>
      </c>
      <c r="C23" s="103">
        <v>27.7</v>
      </c>
      <c r="D23" s="104">
        <v>6.3</v>
      </c>
      <c r="P23" s="39">
        <v>-59.19773437500006</v>
      </c>
      <c r="Q23" s="40">
        <v>40.563984375000011</v>
      </c>
      <c r="R23" s="41">
        <v>27.340703124999994</v>
      </c>
      <c r="T23" s="39">
        <v>-72.156250000000014</v>
      </c>
      <c r="U23" s="40">
        <v>49.548750000000005</v>
      </c>
      <c r="V23" s="41">
        <v>24.608750000000001</v>
      </c>
    </row>
    <row r="24" spans="1:36" x14ac:dyDescent="0.25">
      <c r="A24" t="s">
        <v>161</v>
      </c>
      <c r="B24" s="102">
        <v>46.6</v>
      </c>
      <c r="C24" s="103">
        <v>46.9</v>
      </c>
      <c r="D24" s="104">
        <v>3.6</v>
      </c>
    </row>
    <row r="25" spans="1:36" x14ac:dyDescent="0.25">
      <c r="A25" t="s">
        <v>161</v>
      </c>
      <c r="B25" s="102">
        <v>50.6</v>
      </c>
      <c r="C25" s="103">
        <v>29.7</v>
      </c>
      <c r="D25" s="104">
        <v>4.7</v>
      </c>
      <c r="P25" t="s">
        <v>168</v>
      </c>
      <c r="T25" t="s">
        <v>168</v>
      </c>
    </row>
    <row r="26" spans="1:36" x14ac:dyDescent="0.25">
      <c r="A26" t="s">
        <v>161</v>
      </c>
      <c r="B26" s="102">
        <v>45.7</v>
      </c>
      <c r="C26" s="103">
        <v>27.6</v>
      </c>
      <c r="D26" s="104">
        <v>6.2</v>
      </c>
      <c r="P26" s="110">
        <f t="array" ref="P26:R28">P6:R8+P11:R13+P16:R18+P21:R23</f>
        <v>4968.8671875</v>
      </c>
      <c r="Q26" s="111">
        <v>776.69031249999978</v>
      </c>
      <c r="R26" s="112">
        <v>-110.19156250000003</v>
      </c>
      <c r="T26" s="110">
        <f t="array" ref="T26:V28">T6:V8+T11:V13+T16:V18+T21:V23</f>
        <v>4057.4512499999992</v>
      </c>
      <c r="U26" s="111">
        <v>713.71624999999972</v>
      </c>
      <c r="V26" s="112">
        <v>-272.65125</v>
      </c>
    </row>
    <row r="27" spans="1:36" x14ac:dyDescent="0.25">
      <c r="A27" t="s">
        <v>161</v>
      </c>
      <c r="B27" s="102">
        <v>68.400000000000006</v>
      </c>
      <c r="C27" s="103">
        <v>35.299999999999997</v>
      </c>
      <c r="D27" s="104">
        <v>1.9</v>
      </c>
      <c r="P27" s="36">
        <v>776.69031249999978</v>
      </c>
      <c r="Q27" s="37">
        <v>2955.8921874999996</v>
      </c>
      <c r="R27" s="90">
        <v>146.33906250000004</v>
      </c>
      <c r="T27" s="36">
        <v>713.71624999999972</v>
      </c>
      <c r="U27" s="37">
        <v>2833.9862499999999</v>
      </c>
      <c r="V27" s="90">
        <v>122.69374999999999</v>
      </c>
    </row>
    <row r="28" spans="1:36" x14ac:dyDescent="0.25">
      <c r="A28" t="s">
        <v>160</v>
      </c>
      <c r="B28" s="102">
        <v>52.5</v>
      </c>
      <c r="C28" s="103">
        <v>39</v>
      </c>
      <c r="D28" s="104">
        <v>3.1</v>
      </c>
      <c r="P28" s="39">
        <v>-110.19156250000003</v>
      </c>
      <c r="Q28" s="40">
        <v>146.33906250000004</v>
      </c>
      <c r="R28" s="41">
        <v>144.78468749999999</v>
      </c>
      <c r="T28" s="39">
        <v>-272.65125</v>
      </c>
      <c r="U28" s="40">
        <v>122.69374999999999</v>
      </c>
      <c r="V28" s="41">
        <v>112.43624999999999</v>
      </c>
    </row>
    <row r="29" spans="1:36" x14ac:dyDescent="0.25">
      <c r="A29" t="s">
        <v>160</v>
      </c>
      <c r="B29" s="102">
        <v>80</v>
      </c>
      <c r="C29" s="103">
        <v>54.2</v>
      </c>
      <c r="D29" s="104">
        <v>4</v>
      </c>
    </row>
    <row r="30" spans="1:36" x14ac:dyDescent="0.25">
      <c r="A30" t="s">
        <v>160</v>
      </c>
      <c r="B30" s="102">
        <v>54.7</v>
      </c>
      <c r="C30" s="103">
        <v>32.1</v>
      </c>
      <c r="D30" s="104">
        <v>5.7</v>
      </c>
      <c r="P30" t="s">
        <v>170</v>
      </c>
      <c r="T30" t="s">
        <v>170</v>
      </c>
    </row>
    <row r="31" spans="1:36" x14ac:dyDescent="0.25">
      <c r="A31" t="s">
        <v>160</v>
      </c>
      <c r="B31" s="102">
        <v>63.5</v>
      </c>
      <c r="C31" s="103">
        <v>25.6</v>
      </c>
      <c r="D31" s="104">
        <v>3</v>
      </c>
    </row>
    <row r="32" spans="1:36" x14ac:dyDescent="0.25">
      <c r="A32" t="s">
        <v>160</v>
      </c>
      <c r="B32" s="102">
        <v>46.3</v>
      </c>
      <c r="C32" s="103">
        <v>31.8</v>
      </c>
      <c r="D32" s="104">
        <v>7.4</v>
      </c>
      <c r="P32" s="110" t="e">
        <f t="array" aca="1" ref="P32:R34" ca="1">COV(B4:D35)*(COUNT(B4:B35)-1)</f>
        <v>#NAME?</v>
      </c>
      <c r="Q32" s="111" t="e">
        <f ca="1"/>
        <v>#NAME?</v>
      </c>
      <c r="R32" s="112" t="e">
        <f ca="1"/>
        <v>#NAME?</v>
      </c>
      <c r="T32" s="110" t="e">
        <f t="array" aca="1" ref="T32:V34" ca="1">COVPooled(A4:D35)*(COUNT(B4:B35)-COUNT(G6:G9))</f>
        <v>#NAME?</v>
      </c>
      <c r="U32" s="111" t="e">
        <f ca="1"/>
        <v>#NAME?</v>
      </c>
      <c r="V32" s="112" t="e">
        <f ca="1"/>
        <v>#NAME?</v>
      </c>
    </row>
    <row r="33" spans="1:22" x14ac:dyDescent="0.25">
      <c r="A33" t="s">
        <v>160</v>
      </c>
      <c r="B33" s="102">
        <v>61.5</v>
      </c>
      <c r="C33" s="103">
        <v>16.8</v>
      </c>
      <c r="D33" s="104">
        <v>1.9</v>
      </c>
      <c r="P33" s="36" t="e">
        <f ca="1"/>
        <v>#NAME?</v>
      </c>
      <c r="Q33" s="37" t="e">
        <f ca="1"/>
        <v>#NAME?</v>
      </c>
      <c r="R33" s="90" t="e">
        <f ca="1"/>
        <v>#NAME?</v>
      </c>
      <c r="T33" s="36" t="e">
        <f ca="1"/>
        <v>#NAME?</v>
      </c>
      <c r="U33" s="37" t="e">
        <f ca="1"/>
        <v>#NAME?</v>
      </c>
      <c r="V33" s="90" t="e">
        <f ca="1"/>
        <v>#NAME?</v>
      </c>
    </row>
    <row r="34" spans="1:22" x14ac:dyDescent="0.25">
      <c r="A34" t="s">
        <v>160</v>
      </c>
      <c r="B34" s="102">
        <v>62.9</v>
      </c>
      <c r="C34" s="103">
        <v>25.8</v>
      </c>
      <c r="D34" s="104">
        <v>2.4</v>
      </c>
      <c r="P34" s="91" t="e">
        <f ca="1"/>
        <v>#NAME?</v>
      </c>
      <c r="Q34" s="92" t="e">
        <f ca="1"/>
        <v>#NAME?</v>
      </c>
      <c r="R34" s="93" t="e">
        <f ca="1"/>
        <v>#NAME?</v>
      </c>
      <c r="T34" s="91" t="e">
        <f ca="1"/>
        <v>#NAME?</v>
      </c>
      <c r="U34" s="92" t="e">
        <f ca="1"/>
        <v>#NAME?</v>
      </c>
      <c r="V34" s="93" t="e">
        <f ca="1"/>
        <v>#NAME?</v>
      </c>
    </row>
    <row r="35" spans="1:22" x14ac:dyDescent="0.25">
      <c r="A35" t="s">
        <v>160</v>
      </c>
      <c r="B35" s="105">
        <v>49.3</v>
      </c>
      <c r="C35" s="106">
        <v>39.4</v>
      </c>
      <c r="D35" s="107">
        <v>5.2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T35"/>
  <sheetViews>
    <sheetView zoomScaleNormal="100" workbookViewId="0"/>
  </sheetViews>
  <sheetFormatPr defaultRowHeight="15" x14ac:dyDescent="0.25"/>
  <cols>
    <col min="6" max="6" width="16.140625" customWidth="1"/>
  </cols>
  <sheetData>
    <row r="1" spans="1:20" x14ac:dyDescent="0.25">
      <c r="A1" s="42" t="s">
        <v>171</v>
      </c>
      <c r="F1" t="s">
        <v>147</v>
      </c>
      <c r="N1" t="s">
        <v>232</v>
      </c>
      <c r="R1" t="s">
        <v>233</v>
      </c>
    </row>
    <row r="2" spans="1:20" ht="15.75" thickBot="1" x14ac:dyDescent="0.3"/>
    <row r="3" spans="1:20" ht="15.75" thickTop="1" x14ac:dyDescent="0.25">
      <c r="B3" s="47" t="s">
        <v>144</v>
      </c>
      <c r="C3" s="47" t="s">
        <v>145</v>
      </c>
      <c r="D3" s="47" t="s">
        <v>146</v>
      </c>
      <c r="F3" s="94"/>
      <c r="G3" s="94" t="s">
        <v>148</v>
      </c>
      <c r="H3" s="94" t="s">
        <v>54</v>
      </c>
      <c r="I3" s="94" t="s">
        <v>55</v>
      </c>
      <c r="J3" s="94" t="s">
        <v>56</v>
      </c>
      <c r="K3" s="94" t="s">
        <v>65</v>
      </c>
      <c r="L3" s="94" t="s">
        <v>149</v>
      </c>
      <c r="N3" t="s">
        <v>154</v>
      </c>
      <c r="R3" t="s">
        <v>160</v>
      </c>
    </row>
    <row r="4" spans="1:20" x14ac:dyDescent="0.25">
      <c r="A4" t="s">
        <v>158</v>
      </c>
      <c r="B4" s="75">
        <v>76.7</v>
      </c>
      <c r="C4" s="100">
        <v>29.5</v>
      </c>
      <c r="D4" s="101">
        <v>7.5</v>
      </c>
      <c r="F4" t="s">
        <v>150</v>
      </c>
      <c r="G4" t="e">
        <f ca="1">MANOVA_PillaiTrace(A4:D35)</f>
        <v>#NAME?</v>
      </c>
      <c r="H4" t="e">
        <f ca="1">MANOVA_PillaiF(A4:D35)</f>
        <v>#NAME?</v>
      </c>
      <c r="I4" t="e">
        <f ca="1">MANOVA_Pillaidf1(A4:D35)</f>
        <v>#NAME?</v>
      </c>
      <c r="J4" t="e">
        <f ca="1">MANOVA_Pillaidf2(A4:D35)</f>
        <v>#NAME?</v>
      </c>
      <c r="K4" t="e">
        <f ca="1">F_DIST_RT(H4,I4,J4)</f>
        <v>#NAME?</v>
      </c>
      <c r="L4" t="e">
        <f ca="1">H4*I4/(H4*I4+J4)</f>
        <v>#NAME?</v>
      </c>
      <c r="N4" s="130" t="e">
        <f t="array" aca="1" ref="N4:P6" ca="1">COVP(B4:D35)*COUNT(B4:B35)</f>
        <v>#NAME?</v>
      </c>
      <c r="O4" s="141" t="e">
        <f ca="1"/>
        <v>#NAME?</v>
      </c>
      <c r="P4" s="82" t="e">
        <f ca="1"/>
        <v>#NAME?</v>
      </c>
      <c r="R4" s="130" t="e">
        <f t="array" aca="1" ref="R4:T6" ca="1">ExtractCov(A4:D35,R3)</f>
        <v>#NAME?</v>
      </c>
      <c r="S4" s="141" t="e">
        <f ca="1"/>
        <v>#NAME?</v>
      </c>
      <c r="T4" s="82" t="e">
        <f ca="1"/>
        <v>#NAME?</v>
      </c>
    </row>
    <row r="5" spans="1:20" x14ac:dyDescent="0.25">
      <c r="A5" t="s">
        <v>158</v>
      </c>
      <c r="B5" s="102">
        <v>60.5</v>
      </c>
      <c r="C5" s="103">
        <v>32.1</v>
      </c>
      <c r="D5" s="104">
        <v>6.3</v>
      </c>
      <c r="F5" t="s">
        <v>151</v>
      </c>
      <c r="G5" t="e">
        <f ca="1">MANOVA_WilksLambda(A4:D35)</f>
        <v>#NAME?</v>
      </c>
      <c r="H5" t="e">
        <f ca="1">MANOVA_WilksF(A4:D35)</f>
        <v>#NAME?</v>
      </c>
      <c r="I5" t="e">
        <f ca="1">MANOVA_Wilksdf1(A4:D35)</f>
        <v>#NAME?</v>
      </c>
      <c r="J5" t="e">
        <f ca="1">MANOVA_Wilksdf2(A4:D35)</f>
        <v>#NAME?</v>
      </c>
      <c r="K5" t="e">
        <f ca="1">F_DIST_RT(H5,I5,J5)</f>
        <v>#NAME?</v>
      </c>
      <c r="L5" t="e">
        <f ca="1">H5*I5/(H5*I5+J5)</f>
        <v>#NAME?</v>
      </c>
      <c r="N5" s="83" t="e">
        <f ca="1"/>
        <v>#NAME?</v>
      </c>
      <c r="O5" s="37" t="e">
        <f ca="1"/>
        <v>#NAME?</v>
      </c>
      <c r="P5" s="84" t="e">
        <f ca="1"/>
        <v>#NAME?</v>
      </c>
      <c r="R5" s="83" t="e">
        <f ca="1"/>
        <v>#NAME?</v>
      </c>
      <c r="S5" s="37" t="e">
        <f ca="1"/>
        <v>#NAME?</v>
      </c>
      <c r="T5" s="84" t="e">
        <f ca="1"/>
        <v>#NAME?</v>
      </c>
    </row>
    <row r="6" spans="1:20" x14ac:dyDescent="0.25">
      <c r="A6" t="s">
        <v>158</v>
      </c>
      <c r="B6" s="102">
        <v>96.1</v>
      </c>
      <c r="C6" s="103">
        <v>40.700000000000003</v>
      </c>
      <c r="D6" s="104">
        <v>4.2</v>
      </c>
      <c r="F6" t="s">
        <v>152</v>
      </c>
      <c r="G6" t="e">
        <f ca="1">MANOVA_HotelTrace(A4:D35)</f>
        <v>#NAME?</v>
      </c>
      <c r="H6" t="e">
        <f ca="1">MANOVA_HotelF(A4:D35)</f>
        <v>#NAME?</v>
      </c>
      <c r="I6" t="e">
        <f ca="1">MANOVA_Hoteldf1(A4:D35)</f>
        <v>#NAME?</v>
      </c>
      <c r="J6" t="e">
        <f ca="1">MANOVA_Hoteldf2(A4:D35)</f>
        <v>#NAME?</v>
      </c>
      <c r="K6" t="e">
        <f ca="1">F_DIST_RT(H6,I6,J6)</f>
        <v>#NAME?</v>
      </c>
      <c r="L6" t="e">
        <f ca="1">H6*I6/(H6*I6+J6)</f>
        <v>#NAME?</v>
      </c>
      <c r="N6" s="85" t="e">
        <f ca="1"/>
        <v>#NAME?</v>
      </c>
      <c r="O6" s="86" t="e">
        <f ca="1"/>
        <v>#NAME?</v>
      </c>
      <c r="P6" s="87" t="e">
        <f ca="1"/>
        <v>#NAME?</v>
      </c>
      <c r="R6" s="85" t="e">
        <f ca="1"/>
        <v>#NAME?</v>
      </c>
      <c r="S6" s="86" t="e">
        <f ca="1"/>
        <v>#NAME?</v>
      </c>
      <c r="T6" s="87" t="e">
        <f ca="1"/>
        <v>#NAME?</v>
      </c>
    </row>
    <row r="7" spans="1:20" x14ac:dyDescent="0.25">
      <c r="A7" t="s">
        <v>158</v>
      </c>
      <c r="B7" s="102">
        <v>88.1</v>
      </c>
      <c r="C7" s="103">
        <v>45.1</v>
      </c>
      <c r="D7" s="104">
        <v>4.9000000000000004</v>
      </c>
      <c r="F7" s="40" t="s">
        <v>153</v>
      </c>
      <c r="G7" s="40" t="e">
        <f ca="1">MANOVA_RoyRoot(A4:D35)</f>
        <v>#NAME?</v>
      </c>
      <c r="H7" s="40"/>
      <c r="I7" s="40"/>
      <c r="J7" s="40"/>
      <c r="K7" s="40"/>
      <c r="L7" s="40"/>
    </row>
    <row r="8" spans="1:20" x14ac:dyDescent="0.25">
      <c r="A8" t="s">
        <v>158</v>
      </c>
      <c r="B8" s="102">
        <v>50.2</v>
      </c>
      <c r="C8" s="103">
        <v>34.1</v>
      </c>
      <c r="D8" s="104">
        <v>11.7</v>
      </c>
      <c r="N8" t="s">
        <v>155</v>
      </c>
      <c r="R8" t="s">
        <v>158</v>
      </c>
    </row>
    <row r="9" spans="1:20" x14ac:dyDescent="0.25">
      <c r="A9" t="s">
        <v>158</v>
      </c>
      <c r="B9" s="102">
        <v>55</v>
      </c>
      <c r="C9" s="103">
        <v>31.1</v>
      </c>
      <c r="D9" s="104">
        <v>6.9</v>
      </c>
      <c r="N9" s="130" t="e">
        <f t="array" ref="N9:P11" ca="1">N4:P6-N14:P16</f>
        <v>#NAME?</v>
      </c>
      <c r="O9" s="141" t="e">
        <f ca="1"/>
        <v>#NAME?</v>
      </c>
      <c r="P9" s="82" t="e">
        <f ca="1"/>
        <v>#NAME?</v>
      </c>
      <c r="R9" s="130" t="e">
        <f t="array" aca="1" ref="R9:T11" ca="1">ExtractCov(A4:D35,R8)</f>
        <v>#NAME?</v>
      </c>
      <c r="S9" s="141" t="e">
        <f ca="1"/>
        <v>#NAME?</v>
      </c>
      <c r="T9" s="82" t="e">
        <f ca="1"/>
        <v>#NAME?</v>
      </c>
    </row>
    <row r="10" spans="1:20" x14ac:dyDescent="0.25">
      <c r="A10" t="s">
        <v>158</v>
      </c>
      <c r="B10" s="102">
        <v>65.400000000000006</v>
      </c>
      <c r="C10" s="103">
        <v>21.6</v>
      </c>
      <c r="D10" s="104">
        <v>4.3</v>
      </c>
      <c r="N10" s="83" t="e">
        <f ca="1"/>
        <v>#NAME?</v>
      </c>
      <c r="O10" s="37" t="e">
        <f ca="1"/>
        <v>#NAME?</v>
      </c>
      <c r="P10" s="84" t="e">
        <f ca="1"/>
        <v>#NAME?</v>
      </c>
      <c r="R10" s="83" t="e">
        <f ca="1"/>
        <v>#NAME?</v>
      </c>
      <c r="S10" s="37" t="e">
        <f ca="1"/>
        <v>#NAME?</v>
      </c>
      <c r="T10" s="84" t="e">
        <f ca="1"/>
        <v>#NAME?</v>
      </c>
    </row>
    <row r="11" spans="1:20" x14ac:dyDescent="0.25">
      <c r="A11" t="s">
        <v>158</v>
      </c>
      <c r="B11" s="102">
        <v>65.7</v>
      </c>
      <c r="C11" s="103">
        <v>27.7</v>
      </c>
      <c r="D11" s="104">
        <v>5.3</v>
      </c>
      <c r="N11" s="85" t="e">
        <f ca="1"/>
        <v>#NAME?</v>
      </c>
      <c r="O11" s="86" t="e">
        <f ca="1"/>
        <v>#NAME?</v>
      </c>
      <c r="P11" s="87" t="e">
        <f ca="1"/>
        <v>#NAME?</v>
      </c>
      <c r="R11" s="85" t="e">
        <f ca="1"/>
        <v>#NAME?</v>
      </c>
      <c r="S11" s="86" t="e">
        <f ca="1"/>
        <v>#NAME?</v>
      </c>
      <c r="T11" s="87" t="e">
        <f ca="1"/>
        <v>#NAME?</v>
      </c>
    </row>
    <row r="12" spans="1:20" x14ac:dyDescent="0.25">
      <c r="A12" t="s">
        <v>159</v>
      </c>
      <c r="B12" s="102">
        <v>67.3</v>
      </c>
      <c r="C12" s="103">
        <v>48.3</v>
      </c>
      <c r="D12" s="104">
        <v>5.5</v>
      </c>
    </row>
    <row r="13" spans="1:20" x14ac:dyDescent="0.25">
      <c r="A13" t="s">
        <v>159</v>
      </c>
      <c r="B13" s="102">
        <v>61.3</v>
      </c>
      <c r="C13" s="103">
        <v>28.9</v>
      </c>
      <c r="D13" s="104">
        <v>6.9</v>
      </c>
      <c r="N13" t="s">
        <v>156</v>
      </c>
      <c r="R13" t="s">
        <v>161</v>
      </c>
    </row>
    <row r="14" spans="1:20" x14ac:dyDescent="0.25">
      <c r="A14" t="s">
        <v>159</v>
      </c>
      <c r="B14" s="102">
        <v>58.2</v>
      </c>
      <c r="C14" s="103">
        <v>42.5</v>
      </c>
      <c r="D14" s="104">
        <v>4.8</v>
      </c>
      <c r="N14" s="130" t="e">
        <f t="array" aca="1" ref="N14:P16" ca="1">COVPooled(A4:D35)*(COUNT(B4:B35)-COUNTAU(A4:A35))</f>
        <v>#NAME?</v>
      </c>
      <c r="O14" s="141" t="e">
        <f ca="1"/>
        <v>#NAME?</v>
      </c>
      <c r="P14" s="82" t="e">
        <f ca="1"/>
        <v>#NAME?</v>
      </c>
      <c r="R14" s="130" t="e">
        <f t="array" aca="1" ref="R14:T16" ca="1">ExtractCov(A4:D35,R13)</f>
        <v>#NAME?</v>
      </c>
      <c r="S14" s="141" t="e">
        <f ca="1"/>
        <v>#NAME?</v>
      </c>
      <c r="T14" s="82" t="e">
        <f ca="1"/>
        <v>#NAME?</v>
      </c>
    </row>
    <row r="15" spans="1:20" x14ac:dyDescent="0.25">
      <c r="A15" t="s">
        <v>159</v>
      </c>
      <c r="B15" s="102">
        <v>76.900000000000006</v>
      </c>
      <c r="C15" s="103">
        <v>20.399999999999999</v>
      </c>
      <c r="D15" s="104">
        <v>3</v>
      </c>
      <c r="N15" s="83" t="e">
        <f ca="1"/>
        <v>#NAME?</v>
      </c>
      <c r="O15" s="37" t="e">
        <f ca="1"/>
        <v>#NAME?</v>
      </c>
      <c r="P15" s="84" t="e">
        <f ca="1"/>
        <v>#NAME?</v>
      </c>
      <c r="R15" s="83" t="e">
        <f ca="1"/>
        <v>#NAME?</v>
      </c>
      <c r="S15" s="37" t="e">
        <f ca="1"/>
        <v>#NAME?</v>
      </c>
      <c r="T15" s="84" t="e">
        <f ca="1"/>
        <v>#NAME?</v>
      </c>
    </row>
    <row r="16" spans="1:20" x14ac:dyDescent="0.25">
      <c r="A16" t="s">
        <v>159</v>
      </c>
      <c r="B16" s="102">
        <v>66.900000000000006</v>
      </c>
      <c r="C16" s="103">
        <v>23.9</v>
      </c>
      <c r="D16" s="104">
        <v>1.1000000000000001</v>
      </c>
      <c r="N16" s="85" t="e">
        <f ca="1"/>
        <v>#NAME?</v>
      </c>
      <c r="O16" s="86" t="e">
        <f ca="1"/>
        <v>#NAME?</v>
      </c>
      <c r="P16" s="87" t="e">
        <f ca="1"/>
        <v>#NAME?</v>
      </c>
      <c r="R16" s="85" t="e">
        <f ca="1"/>
        <v>#NAME?</v>
      </c>
      <c r="S16" s="86" t="e">
        <f ca="1"/>
        <v>#NAME?</v>
      </c>
      <c r="T16" s="87" t="e">
        <f ca="1"/>
        <v>#NAME?</v>
      </c>
    </row>
    <row r="17" spans="1:20" x14ac:dyDescent="0.25">
      <c r="A17" t="s">
        <v>159</v>
      </c>
      <c r="B17" s="102">
        <v>55.4</v>
      </c>
      <c r="C17" s="103">
        <v>29.1</v>
      </c>
      <c r="D17" s="104">
        <v>5</v>
      </c>
    </row>
    <row r="18" spans="1:20" x14ac:dyDescent="0.25">
      <c r="A18" t="s">
        <v>159</v>
      </c>
      <c r="B18" s="102">
        <v>50.5</v>
      </c>
      <c r="C18" s="103">
        <v>18</v>
      </c>
      <c r="D18" s="104">
        <v>4.8</v>
      </c>
      <c r="R18" t="s">
        <v>159</v>
      </c>
    </row>
    <row r="19" spans="1:20" x14ac:dyDescent="0.25">
      <c r="A19" t="s">
        <v>159</v>
      </c>
      <c r="B19" s="102">
        <v>64.099999999999994</v>
      </c>
      <c r="C19" s="103">
        <v>14.5</v>
      </c>
      <c r="D19" s="104">
        <v>3.7</v>
      </c>
      <c r="R19" s="130" t="e">
        <f t="array" aca="1" ref="R19:T21" ca="1">ExtractCov(A4:D35,R18)</f>
        <v>#NAME?</v>
      </c>
      <c r="S19" s="141" t="e">
        <f ca="1"/>
        <v>#NAME?</v>
      </c>
      <c r="T19" s="82" t="e">
        <f ca="1"/>
        <v>#NAME?</v>
      </c>
    </row>
    <row r="20" spans="1:20" x14ac:dyDescent="0.25">
      <c r="A20" t="s">
        <v>161</v>
      </c>
      <c r="B20" s="102">
        <v>62.8</v>
      </c>
      <c r="C20" s="103">
        <v>25.9</v>
      </c>
      <c r="D20" s="104">
        <v>2.9</v>
      </c>
      <c r="R20" s="83" t="e">
        <f ca="1"/>
        <v>#NAME?</v>
      </c>
      <c r="S20" s="37" t="e">
        <f ca="1"/>
        <v>#NAME?</v>
      </c>
      <c r="T20" s="84" t="e">
        <f ca="1"/>
        <v>#NAME?</v>
      </c>
    </row>
    <row r="21" spans="1:20" x14ac:dyDescent="0.25">
      <c r="A21" t="s">
        <v>161</v>
      </c>
      <c r="B21" s="102">
        <v>45</v>
      </c>
      <c r="C21" s="103">
        <v>15.9</v>
      </c>
      <c r="D21" s="104">
        <v>1.2</v>
      </c>
      <c r="R21" s="85" t="e">
        <f ca="1"/>
        <v>#NAME?</v>
      </c>
      <c r="S21" s="86" t="e">
        <f ca="1"/>
        <v>#NAME?</v>
      </c>
      <c r="T21" s="87" t="e">
        <f ca="1"/>
        <v>#NAME?</v>
      </c>
    </row>
    <row r="22" spans="1:20" x14ac:dyDescent="0.25">
      <c r="A22" t="s">
        <v>161</v>
      </c>
      <c r="B22" s="102">
        <v>47.8</v>
      </c>
      <c r="C22" s="103">
        <v>36.1</v>
      </c>
      <c r="D22" s="104">
        <v>4.0999999999999996</v>
      </c>
    </row>
    <row r="23" spans="1:20" x14ac:dyDescent="0.25">
      <c r="A23" t="s">
        <v>161</v>
      </c>
      <c r="B23" s="102">
        <v>75.599999999999994</v>
      </c>
      <c r="C23" s="103">
        <v>27.7</v>
      </c>
      <c r="D23" s="104">
        <v>6.3</v>
      </c>
      <c r="R23" t="s">
        <v>157</v>
      </c>
    </row>
    <row r="24" spans="1:20" x14ac:dyDescent="0.25">
      <c r="A24" t="s">
        <v>161</v>
      </c>
      <c r="B24" s="102">
        <v>46.6</v>
      </c>
      <c r="C24" s="103">
        <v>46.9</v>
      </c>
      <c r="D24" s="104">
        <v>3.6</v>
      </c>
      <c r="R24" s="130" t="e">
        <f t="array" aca="1" ref="R24:T26" ca="1">COVPooled(A4:D35)</f>
        <v>#NAME?</v>
      </c>
      <c r="S24" s="141" t="e">
        <f ca="1"/>
        <v>#NAME?</v>
      </c>
      <c r="T24" s="82" t="e">
        <f ca="1"/>
        <v>#NAME?</v>
      </c>
    </row>
    <row r="25" spans="1:20" x14ac:dyDescent="0.25">
      <c r="A25" t="s">
        <v>161</v>
      </c>
      <c r="B25" s="102">
        <v>50.6</v>
      </c>
      <c r="C25" s="103">
        <v>29.7</v>
      </c>
      <c r="D25" s="104">
        <v>4.7</v>
      </c>
      <c r="R25" s="83" t="e">
        <f ca="1"/>
        <v>#NAME?</v>
      </c>
      <c r="S25" s="37" t="e">
        <f ca="1"/>
        <v>#NAME?</v>
      </c>
      <c r="T25" s="84" t="e">
        <f ca="1"/>
        <v>#NAME?</v>
      </c>
    </row>
    <row r="26" spans="1:20" x14ac:dyDescent="0.25">
      <c r="A26" t="s">
        <v>161</v>
      </c>
      <c r="B26" s="102">
        <v>45.7</v>
      </c>
      <c r="C26" s="103">
        <v>27.6</v>
      </c>
      <c r="D26" s="104">
        <v>6.2</v>
      </c>
      <c r="R26" s="85" t="e">
        <f ca="1"/>
        <v>#NAME?</v>
      </c>
      <c r="S26" s="86" t="e">
        <f ca="1"/>
        <v>#NAME?</v>
      </c>
      <c r="T26" s="87" t="e">
        <f ca="1"/>
        <v>#NAME?</v>
      </c>
    </row>
    <row r="27" spans="1:20" x14ac:dyDescent="0.25">
      <c r="A27" t="s">
        <v>161</v>
      </c>
      <c r="B27" s="102">
        <v>68.400000000000006</v>
      </c>
      <c r="C27" s="103">
        <v>35.299999999999997</v>
      </c>
      <c r="D27" s="104">
        <v>1.9</v>
      </c>
    </row>
    <row r="28" spans="1:20" x14ac:dyDescent="0.25">
      <c r="A28" t="s">
        <v>160</v>
      </c>
      <c r="B28" s="102">
        <v>52.5</v>
      </c>
      <c r="C28" s="103">
        <v>39</v>
      </c>
      <c r="D28" s="104">
        <v>3.1</v>
      </c>
      <c r="R28" t="s">
        <v>231</v>
      </c>
    </row>
    <row r="29" spans="1:20" x14ac:dyDescent="0.25">
      <c r="A29" t="s">
        <v>160</v>
      </c>
      <c r="B29" s="102">
        <v>80</v>
      </c>
      <c r="C29" s="103">
        <v>54.2</v>
      </c>
      <c r="D29" s="104">
        <v>4</v>
      </c>
      <c r="R29" s="130" t="e">
        <f t="array" aca="1" ref="R29:T31" ca="1">CORR(B4:D35)</f>
        <v>#NAME?</v>
      </c>
      <c r="S29" s="141" t="e">
        <f ca="1"/>
        <v>#NAME?</v>
      </c>
      <c r="T29" s="82" t="e">
        <f ca="1"/>
        <v>#NAME?</v>
      </c>
    </row>
    <row r="30" spans="1:20" x14ac:dyDescent="0.25">
      <c r="A30" t="s">
        <v>160</v>
      </c>
      <c r="B30" s="102">
        <v>54.7</v>
      </c>
      <c r="C30" s="103">
        <v>32.1</v>
      </c>
      <c r="D30" s="104">
        <v>5.7</v>
      </c>
      <c r="R30" s="83" t="e">
        <f ca="1"/>
        <v>#NAME?</v>
      </c>
      <c r="S30" s="37" t="e">
        <f ca="1"/>
        <v>#NAME?</v>
      </c>
      <c r="T30" s="84" t="e">
        <f ca="1"/>
        <v>#NAME?</v>
      </c>
    </row>
    <row r="31" spans="1:20" x14ac:dyDescent="0.25">
      <c r="A31" t="s">
        <v>160</v>
      </c>
      <c r="B31" s="102">
        <v>63.5</v>
      </c>
      <c r="C31" s="103">
        <v>25.6</v>
      </c>
      <c r="D31" s="104">
        <v>3</v>
      </c>
      <c r="R31" s="85" t="e">
        <f ca="1"/>
        <v>#NAME?</v>
      </c>
      <c r="S31" s="86" t="e">
        <f ca="1"/>
        <v>#NAME?</v>
      </c>
      <c r="T31" s="87" t="e">
        <f ca="1"/>
        <v>#NAME?</v>
      </c>
    </row>
    <row r="32" spans="1:20" x14ac:dyDescent="0.25">
      <c r="A32" t="s">
        <v>160</v>
      </c>
      <c r="B32" s="102">
        <v>46.3</v>
      </c>
      <c r="C32" s="103">
        <v>31.8</v>
      </c>
      <c r="D32" s="104">
        <v>7.4</v>
      </c>
    </row>
    <row r="33" spans="1:4" x14ac:dyDescent="0.25">
      <c r="A33" t="s">
        <v>160</v>
      </c>
      <c r="B33" s="102">
        <v>61.5</v>
      </c>
      <c r="C33" s="103">
        <v>16.8</v>
      </c>
      <c r="D33" s="104">
        <v>1.9</v>
      </c>
    </row>
    <row r="34" spans="1:4" x14ac:dyDescent="0.25">
      <c r="A34" t="s">
        <v>160</v>
      </c>
      <c r="B34" s="102">
        <v>62.9</v>
      </c>
      <c r="C34" s="103">
        <v>25.8</v>
      </c>
      <c r="D34" s="104">
        <v>2.4</v>
      </c>
    </row>
    <row r="35" spans="1:4" x14ac:dyDescent="0.25">
      <c r="A35" t="s">
        <v>160</v>
      </c>
      <c r="B35" s="105">
        <v>49.3</v>
      </c>
      <c r="C35" s="106">
        <v>39.4</v>
      </c>
      <c r="D35" s="107">
        <v>5.2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Q35"/>
  <sheetViews>
    <sheetView workbookViewId="0"/>
  </sheetViews>
  <sheetFormatPr defaultRowHeight="15" x14ac:dyDescent="0.25"/>
  <sheetData>
    <row r="1" spans="1:17" x14ac:dyDescent="0.25">
      <c r="A1" s="42" t="s">
        <v>237</v>
      </c>
      <c r="F1" t="s">
        <v>239</v>
      </c>
      <c r="J1" t="s">
        <v>238</v>
      </c>
      <c r="N1" t="s">
        <v>241</v>
      </c>
    </row>
    <row r="3" spans="1:17" x14ac:dyDescent="0.25">
      <c r="B3" s="47" t="s">
        <v>144</v>
      </c>
      <c r="C3" s="47" t="s">
        <v>145</v>
      </c>
      <c r="D3" s="47" t="s">
        <v>146</v>
      </c>
      <c r="F3" s="138" t="e">
        <f t="array" aca="1" ref="F3:H5" ca="1">COV(J16:L23)</f>
        <v>#NAME?</v>
      </c>
      <c r="G3" s="139" t="e">
        <f ca="1"/>
        <v>#NAME?</v>
      </c>
      <c r="H3" s="140" t="e">
        <f ca="1"/>
        <v>#NAME?</v>
      </c>
      <c r="J3" s="37" t="e">
        <f t="array" aca="1" ref="J3:L11" ca="1">ExtractRows(A3:D35,"clay")</f>
        <v>#NAME?</v>
      </c>
      <c r="K3" s="37" t="e">
        <f ca="1"/>
        <v>#NAME?</v>
      </c>
      <c r="L3" s="37" t="e">
        <f ca="1"/>
        <v>#NAME?</v>
      </c>
      <c r="N3" t="e">
        <f t="array" aca="1" ref="N3:Q12" ca="1">ExtractCol(A3:D35,C3)</f>
        <v>#NAME?</v>
      </c>
      <c r="O3" t="e">
        <f ca="1"/>
        <v>#NAME?</v>
      </c>
      <c r="P3" t="e">
        <f ca="1"/>
        <v>#NAME?</v>
      </c>
      <c r="Q3" t="e">
        <f ca="1"/>
        <v>#NAME?</v>
      </c>
    </row>
    <row r="4" spans="1:17" x14ac:dyDescent="0.25">
      <c r="A4" t="s">
        <v>158</v>
      </c>
      <c r="B4" s="75">
        <v>76.7</v>
      </c>
      <c r="C4" s="100">
        <v>29.5</v>
      </c>
      <c r="D4" s="101">
        <v>7.5</v>
      </c>
      <c r="F4" s="36" t="e">
        <f ca="1"/>
        <v>#NAME?</v>
      </c>
      <c r="G4" s="37" t="e">
        <f ca="1"/>
        <v>#NAME?</v>
      </c>
      <c r="H4" s="38" t="e">
        <f ca="1"/>
        <v>#NAME?</v>
      </c>
      <c r="J4" s="138" t="e">
        <f ca="1"/>
        <v>#NAME?</v>
      </c>
      <c r="K4" s="139" t="e">
        <f ca="1"/>
        <v>#NAME?</v>
      </c>
      <c r="L4" s="140" t="e">
        <f ca="1"/>
        <v>#NAME?</v>
      </c>
      <c r="N4" s="138" t="e">
        <f ca="1"/>
        <v>#NAME?</v>
      </c>
      <c r="O4" s="139" t="e">
        <f ca="1"/>
        <v>#NAME?</v>
      </c>
      <c r="P4" s="139" t="e">
        <f ca="1"/>
        <v>#NAME?</v>
      </c>
      <c r="Q4" s="140" t="e">
        <f ca="1"/>
        <v>#NAME?</v>
      </c>
    </row>
    <row r="5" spans="1:17" x14ac:dyDescent="0.25">
      <c r="A5" t="s">
        <v>158</v>
      </c>
      <c r="B5" s="102">
        <v>60.5</v>
      </c>
      <c r="C5" s="103">
        <v>32.1</v>
      </c>
      <c r="D5" s="104">
        <v>6.3</v>
      </c>
      <c r="F5" s="39" t="e">
        <f ca="1"/>
        <v>#NAME?</v>
      </c>
      <c r="G5" s="40" t="e">
        <f ca="1"/>
        <v>#NAME?</v>
      </c>
      <c r="H5" s="41" t="e">
        <f ca="1"/>
        <v>#NAME?</v>
      </c>
      <c r="J5" s="36" t="e">
        <f ca="1"/>
        <v>#NAME?</v>
      </c>
      <c r="K5" s="37" t="e">
        <f ca="1"/>
        <v>#NAME?</v>
      </c>
      <c r="L5" s="90" t="e">
        <f ca="1"/>
        <v>#NAME?</v>
      </c>
      <c r="N5" s="36" t="e">
        <f ca="1"/>
        <v>#NAME?</v>
      </c>
      <c r="O5" s="37" t="e">
        <f ca="1"/>
        <v>#NAME?</v>
      </c>
      <c r="P5" s="37" t="e">
        <f ca="1"/>
        <v>#NAME?</v>
      </c>
      <c r="Q5" s="38" t="e">
        <f ca="1"/>
        <v>#NAME?</v>
      </c>
    </row>
    <row r="6" spans="1:17" x14ac:dyDescent="0.25">
      <c r="A6" t="s">
        <v>158</v>
      </c>
      <c r="B6" s="102">
        <v>96.1</v>
      </c>
      <c r="C6" s="103">
        <v>40.700000000000003</v>
      </c>
      <c r="D6" s="104">
        <v>4.2</v>
      </c>
      <c r="J6" s="36" t="e">
        <f ca="1"/>
        <v>#NAME?</v>
      </c>
      <c r="K6" s="37" t="e">
        <f ca="1"/>
        <v>#NAME?</v>
      </c>
      <c r="L6" s="90" t="e">
        <f ca="1"/>
        <v>#NAME?</v>
      </c>
      <c r="N6" s="36" t="e">
        <f ca="1"/>
        <v>#NAME?</v>
      </c>
      <c r="O6" s="37" t="e">
        <f ca="1"/>
        <v>#NAME?</v>
      </c>
      <c r="P6" s="37" t="e">
        <f ca="1"/>
        <v>#NAME?</v>
      </c>
      <c r="Q6" s="38" t="e">
        <f ca="1"/>
        <v>#NAME?</v>
      </c>
    </row>
    <row r="7" spans="1:17" x14ac:dyDescent="0.25">
      <c r="A7" t="s">
        <v>158</v>
      </c>
      <c r="B7" s="102">
        <v>88.1</v>
      </c>
      <c r="C7" s="103">
        <v>45.1</v>
      </c>
      <c r="D7" s="104">
        <v>4.9000000000000004</v>
      </c>
      <c r="F7" s="138" t="e">
        <f t="array" aca="1" ref="F7:H9" ca="1">ExtractCov(A3:D35,"clay")</f>
        <v>#NAME?</v>
      </c>
      <c r="G7" s="139" t="e">
        <f ca="1"/>
        <v>#NAME?</v>
      </c>
      <c r="H7" s="140" t="e">
        <f ca="1"/>
        <v>#NAME?</v>
      </c>
      <c r="J7" s="36" t="e">
        <f ca="1"/>
        <v>#NAME?</v>
      </c>
      <c r="K7" s="37" t="e">
        <f ca="1"/>
        <v>#NAME?</v>
      </c>
      <c r="L7" s="90" t="e">
        <f ca="1"/>
        <v>#NAME?</v>
      </c>
      <c r="N7" s="36" t="e">
        <f ca="1"/>
        <v>#NAME?</v>
      </c>
      <c r="O7" s="37" t="e">
        <f ca="1"/>
        <v>#NAME?</v>
      </c>
      <c r="P7" s="37" t="e">
        <f ca="1"/>
        <v>#NAME?</v>
      </c>
      <c r="Q7" s="38" t="e">
        <f ca="1"/>
        <v>#NAME?</v>
      </c>
    </row>
    <row r="8" spans="1:17" x14ac:dyDescent="0.25">
      <c r="A8" t="s">
        <v>158</v>
      </c>
      <c r="B8" s="102">
        <v>50.2</v>
      </c>
      <c r="C8" s="103">
        <v>34.1</v>
      </c>
      <c r="D8" s="104">
        <v>11.7</v>
      </c>
      <c r="F8" s="36" t="e">
        <f ca="1"/>
        <v>#NAME?</v>
      </c>
      <c r="G8" s="37" t="e">
        <f ca="1"/>
        <v>#NAME?</v>
      </c>
      <c r="H8" s="38" t="e">
        <f ca="1"/>
        <v>#NAME?</v>
      </c>
      <c r="J8" s="36" t="e">
        <f ca="1"/>
        <v>#NAME?</v>
      </c>
      <c r="K8" s="37" t="e">
        <f ca="1"/>
        <v>#NAME?</v>
      </c>
      <c r="L8" s="90" t="e">
        <f ca="1"/>
        <v>#NAME?</v>
      </c>
      <c r="N8" s="36" t="e">
        <f ca="1"/>
        <v>#NAME?</v>
      </c>
      <c r="O8" s="37" t="e">
        <f ca="1"/>
        <v>#NAME?</v>
      </c>
      <c r="P8" s="37" t="e">
        <f ca="1"/>
        <v>#NAME?</v>
      </c>
      <c r="Q8" s="38" t="e">
        <f ca="1"/>
        <v>#NAME?</v>
      </c>
    </row>
    <row r="9" spans="1:17" x14ac:dyDescent="0.25">
      <c r="A9" t="s">
        <v>158</v>
      </c>
      <c r="B9" s="102">
        <v>55</v>
      </c>
      <c r="C9" s="103">
        <v>31.1</v>
      </c>
      <c r="D9" s="104">
        <v>6.9</v>
      </c>
      <c r="F9" s="39" t="e">
        <f ca="1"/>
        <v>#NAME?</v>
      </c>
      <c r="G9" s="40" t="e">
        <f ca="1"/>
        <v>#NAME?</v>
      </c>
      <c r="H9" s="41" t="e">
        <f ca="1"/>
        <v>#NAME?</v>
      </c>
      <c r="J9" s="36" t="e">
        <f ca="1"/>
        <v>#NAME?</v>
      </c>
      <c r="K9" s="37" t="e">
        <f ca="1"/>
        <v>#NAME?</v>
      </c>
      <c r="L9" s="90" t="e">
        <f ca="1"/>
        <v>#NAME?</v>
      </c>
      <c r="N9" s="36" t="e">
        <f ca="1"/>
        <v>#NAME?</v>
      </c>
      <c r="O9" s="37" t="e">
        <f ca="1"/>
        <v>#NAME?</v>
      </c>
      <c r="P9" s="37" t="e">
        <f ca="1"/>
        <v>#NAME?</v>
      </c>
      <c r="Q9" s="38" t="e">
        <f ca="1"/>
        <v>#NAME?</v>
      </c>
    </row>
    <row r="10" spans="1:17" x14ac:dyDescent="0.25">
      <c r="A10" t="s">
        <v>158</v>
      </c>
      <c r="B10" s="102">
        <v>65.400000000000006</v>
      </c>
      <c r="C10" s="103">
        <v>21.6</v>
      </c>
      <c r="D10" s="104">
        <v>4.3</v>
      </c>
      <c r="J10" s="36" t="e">
        <f ca="1"/>
        <v>#NAME?</v>
      </c>
      <c r="K10" s="37" t="e">
        <f ca="1"/>
        <v>#NAME?</v>
      </c>
      <c r="L10" s="90" t="e">
        <f ca="1"/>
        <v>#NAME?</v>
      </c>
      <c r="N10" s="36" t="e">
        <f ca="1"/>
        <v>#NAME?</v>
      </c>
      <c r="O10" s="37" t="e">
        <f ca="1"/>
        <v>#NAME?</v>
      </c>
      <c r="P10" s="37" t="e">
        <f ca="1"/>
        <v>#NAME?</v>
      </c>
      <c r="Q10" s="38" t="e">
        <f ca="1"/>
        <v>#NAME?</v>
      </c>
    </row>
    <row r="11" spans="1:17" x14ac:dyDescent="0.25">
      <c r="A11" t="s">
        <v>158</v>
      </c>
      <c r="B11" s="102">
        <v>65.7</v>
      </c>
      <c r="C11" s="103">
        <v>27.7</v>
      </c>
      <c r="D11" s="104">
        <v>5.3</v>
      </c>
      <c r="F11" t="s">
        <v>240</v>
      </c>
      <c r="J11" s="39" t="e">
        <f ca="1"/>
        <v>#NAME?</v>
      </c>
      <c r="K11" s="40" t="e">
        <f ca="1"/>
        <v>#NAME?</v>
      </c>
      <c r="L11" s="41" t="e">
        <f ca="1"/>
        <v>#NAME?</v>
      </c>
      <c r="N11" s="39" t="e">
        <f ca="1"/>
        <v>#NAME?</v>
      </c>
      <c r="O11" s="40" t="e">
        <f ca="1"/>
        <v>#NAME?</v>
      </c>
      <c r="P11" s="40" t="e">
        <f ca="1"/>
        <v>#NAME?</v>
      </c>
      <c r="Q11" s="41" t="e">
        <f ca="1"/>
        <v>#NAME?</v>
      </c>
    </row>
    <row r="12" spans="1:17" x14ac:dyDescent="0.25">
      <c r="A12" t="s">
        <v>159</v>
      </c>
      <c r="B12" s="102">
        <v>67.3</v>
      </c>
      <c r="C12" s="103">
        <v>48.3</v>
      </c>
      <c r="D12" s="104">
        <v>5.5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</row>
    <row r="13" spans="1:17" x14ac:dyDescent="0.25">
      <c r="A13" t="s">
        <v>159</v>
      </c>
      <c r="B13" s="102">
        <v>61.3</v>
      </c>
      <c r="C13" s="103">
        <v>28.9</v>
      </c>
      <c r="D13" s="104">
        <v>6.9</v>
      </c>
      <c r="F13" s="138" t="e">
        <f t="array" aca="1" ref="F13:H15" ca="1">ExtractCov(A3:D35)</f>
        <v>#NAME?</v>
      </c>
      <c r="G13" s="139" t="e">
        <f ca="1"/>
        <v>#NAME?</v>
      </c>
      <c r="H13" s="140" t="e">
        <f ca="1"/>
        <v>#NAME?</v>
      </c>
      <c r="J13" t="s">
        <v>238</v>
      </c>
    </row>
    <row r="14" spans="1:17" x14ac:dyDescent="0.25">
      <c r="A14" t="s">
        <v>159</v>
      </c>
      <c r="B14" s="102">
        <v>58.2</v>
      </c>
      <c r="C14" s="103">
        <v>42.5</v>
      </c>
      <c r="D14" s="104">
        <v>4.8</v>
      </c>
      <c r="F14" s="36" t="e">
        <f ca="1"/>
        <v>#NAME?</v>
      </c>
      <c r="G14" s="37" t="e">
        <f ca="1"/>
        <v>#NAME?</v>
      </c>
      <c r="H14" s="38" t="e">
        <f ca="1"/>
        <v>#NAME?</v>
      </c>
    </row>
    <row r="15" spans="1:17" x14ac:dyDescent="0.25">
      <c r="A15" t="s">
        <v>159</v>
      </c>
      <c r="B15" s="102">
        <v>76.900000000000006</v>
      </c>
      <c r="C15" s="103">
        <v>20.399999999999999</v>
      </c>
      <c r="D15" s="104">
        <v>3</v>
      </c>
      <c r="F15" s="39" t="e">
        <f ca="1"/>
        <v>#NAME?</v>
      </c>
      <c r="G15" s="40" t="e">
        <f ca="1"/>
        <v>#NAME?</v>
      </c>
      <c r="H15" s="41" t="e">
        <f ca="1"/>
        <v>#NAME?</v>
      </c>
      <c r="J15" t="e">
        <f t="array" aca="1" ref="J15:L24" ca="1">ExtractRows(A3:D35,"clay",TRUE)</f>
        <v>#NAME?</v>
      </c>
      <c r="K15" t="e">
        <f ca="1"/>
        <v>#NAME?</v>
      </c>
      <c r="L15" t="e">
        <f ca="1"/>
        <v>#NAME?</v>
      </c>
    </row>
    <row r="16" spans="1:17" x14ac:dyDescent="0.25">
      <c r="A16" t="s">
        <v>159</v>
      </c>
      <c r="B16" s="102">
        <v>66.900000000000006</v>
      </c>
      <c r="C16" s="103">
        <v>23.9</v>
      </c>
      <c r="D16" s="104">
        <v>1.1000000000000001</v>
      </c>
      <c r="J16" s="138" t="e">
        <f ca="1"/>
        <v>#NAME?</v>
      </c>
      <c r="K16" s="139" t="e">
        <f ca="1"/>
        <v>#NAME?</v>
      </c>
      <c r="L16" s="140" t="e">
        <f ca="1"/>
        <v>#NAME?</v>
      </c>
    </row>
    <row r="17" spans="1:12" x14ac:dyDescent="0.25">
      <c r="A17" t="s">
        <v>159</v>
      </c>
      <c r="B17" s="102">
        <v>55.4</v>
      </c>
      <c r="C17" s="103">
        <v>29.1</v>
      </c>
      <c r="D17" s="104">
        <v>5</v>
      </c>
      <c r="J17" s="36" t="e">
        <f ca="1"/>
        <v>#NAME?</v>
      </c>
      <c r="K17" s="37" t="e">
        <f ca="1"/>
        <v>#NAME?</v>
      </c>
      <c r="L17" s="38" t="e">
        <f ca="1"/>
        <v>#NAME?</v>
      </c>
    </row>
    <row r="18" spans="1:12" x14ac:dyDescent="0.25">
      <c r="A18" t="s">
        <v>159</v>
      </c>
      <c r="B18" s="102">
        <v>50.5</v>
      </c>
      <c r="C18" s="103">
        <v>18</v>
      </c>
      <c r="D18" s="104">
        <v>4.8</v>
      </c>
      <c r="J18" s="36" t="e">
        <f ca="1"/>
        <v>#NAME?</v>
      </c>
      <c r="K18" s="37" t="e">
        <f ca="1"/>
        <v>#NAME?</v>
      </c>
      <c r="L18" s="38" t="e">
        <f ca="1"/>
        <v>#NAME?</v>
      </c>
    </row>
    <row r="19" spans="1:12" x14ac:dyDescent="0.25">
      <c r="A19" t="s">
        <v>159</v>
      </c>
      <c r="B19" s="102">
        <v>64.099999999999994</v>
      </c>
      <c r="C19" s="103">
        <v>14.5</v>
      </c>
      <c r="D19" s="104">
        <v>3.7</v>
      </c>
      <c r="J19" s="36" t="e">
        <f ca="1"/>
        <v>#NAME?</v>
      </c>
      <c r="K19" s="37" t="e">
        <f ca="1"/>
        <v>#NAME?</v>
      </c>
      <c r="L19" s="38" t="e">
        <f ca="1"/>
        <v>#NAME?</v>
      </c>
    </row>
    <row r="20" spans="1:12" x14ac:dyDescent="0.25">
      <c r="A20" t="s">
        <v>161</v>
      </c>
      <c r="B20" s="102">
        <v>62.8</v>
      </c>
      <c r="C20" s="103">
        <v>25.9</v>
      </c>
      <c r="D20" s="104">
        <v>2.9</v>
      </c>
      <c r="J20" s="36" t="e">
        <f ca="1"/>
        <v>#NAME?</v>
      </c>
      <c r="K20" s="37" t="e">
        <f ca="1"/>
        <v>#NAME?</v>
      </c>
      <c r="L20" s="38" t="e">
        <f ca="1"/>
        <v>#NAME?</v>
      </c>
    </row>
    <row r="21" spans="1:12" x14ac:dyDescent="0.25">
      <c r="A21" t="s">
        <v>161</v>
      </c>
      <c r="B21" s="102">
        <v>45</v>
      </c>
      <c r="C21" s="103">
        <v>15.9</v>
      </c>
      <c r="D21" s="104">
        <v>1.2</v>
      </c>
      <c r="J21" s="36" t="e">
        <f ca="1"/>
        <v>#NAME?</v>
      </c>
      <c r="K21" s="37" t="e">
        <f ca="1"/>
        <v>#NAME?</v>
      </c>
      <c r="L21" s="38" t="e">
        <f ca="1"/>
        <v>#NAME?</v>
      </c>
    </row>
    <row r="22" spans="1:12" x14ac:dyDescent="0.25">
      <c r="A22" t="s">
        <v>161</v>
      </c>
      <c r="B22" s="102">
        <v>47.8</v>
      </c>
      <c r="C22" s="103">
        <v>36.1</v>
      </c>
      <c r="D22" s="104">
        <v>4.0999999999999996</v>
      </c>
      <c r="J22" s="36" t="e">
        <f ca="1"/>
        <v>#NAME?</v>
      </c>
      <c r="K22" s="37" t="e">
        <f ca="1"/>
        <v>#NAME?</v>
      </c>
      <c r="L22" s="38" t="e">
        <f ca="1"/>
        <v>#NAME?</v>
      </c>
    </row>
    <row r="23" spans="1:12" x14ac:dyDescent="0.25">
      <c r="A23" t="s">
        <v>161</v>
      </c>
      <c r="B23" s="102">
        <v>75.599999999999994</v>
      </c>
      <c r="C23" s="103">
        <v>27.7</v>
      </c>
      <c r="D23" s="104">
        <v>6.3</v>
      </c>
      <c r="J23" s="36" t="e">
        <f ca="1"/>
        <v>#NAME?</v>
      </c>
      <c r="K23" s="37" t="e">
        <f ca="1"/>
        <v>#NAME?</v>
      </c>
      <c r="L23" s="38" t="e">
        <f ca="1"/>
        <v>#NAME?</v>
      </c>
    </row>
    <row r="24" spans="1:12" x14ac:dyDescent="0.25">
      <c r="A24" t="s">
        <v>161</v>
      </c>
      <c r="B24" s="102">
        <v>46.6</v>
      </c>
      <c r="C24" s="103">
        <v>46.9</v>
      </c>
      <c r="D24" s="104">
        <v>3.6</v>
      </c>
      <c r="J24" s="39" t="e">
        <f ca="1"/>
        <v>#NAME?</v>
      </c>
      <c r="K24" s="40" t="e">
        <f ca="1"/>
        <v>#NAME?</v>
      </c>
      <c r="L24" s="41" t="e">
        <f ca="1"/>
        <v>#NAME?</v>
      </c>
    </row>
    <row r="25" spans="1:12" x14ac:dyDescent="0.25">
      <c r="A25" t="s">
        <v>161</v>
      </c>
      <c r="B25" s="102">
        <v>50.6</v>
      </c>
      <c r="C25" s="103">
        <v>29.7</v>
      </c>
      <c r="D25" s="104">
        <v>4.7</v>
      </c>
    </row>
    <row r="26" spans="1:12" x14ac:dyDescent="0.25">
      <c r="A26" t="s">
        <v>161</v>
      </c>
      <c r="B26" s="102">
        <v>45.7</v>
      </c>
      <c r="C26" s="103">
        <v>27.6</v>
      </c>
      <c r="D26" s="104">
        <v>6.2</v>
      </c>
      <c r="J26" s="138" t="e">
        <f t="array" aca="1" ref="J26:L35" ca="1">ExtractRows(A4:D35,A28,FALSE)</f>
        <v>#NAME?</v>
      </c>
      <c r="K26" s="139" t="e">
        <f ca="1"/>
        <v>#NAME?</v>
      </c>
      <c r="L26" s="140" t="e">
        <f ca="1"/>
        <v>#NAME?</v>
      </c>
    </row>
    <row r="27" spans="1:12" x14ac:dyDescent="0.25">
      <c r="A27" t="s">
        <v>161</v>
      </c>
      <c r="B27" s="102">
        <v>68.400000000000006</v>
      </c>
      <c r="C27" s="103">
        <v>35.299999999999997</v>
      </c>
      <c r="D27" s="104">
        <v>1.9</v>
      </c>
      <c r="J27" s="36" t="e">
        <f ca="1"/>
        <v>#NAME?</v>
      </c>
      <c r="K27" s="37" t="e">
        <f ca="1"/>
        <v>#NAME?</v>
      </c>
      <c r="L27" s="90" t="e">
        <f ca="1"/>
        <v>#NAME?</v>
      </c>
    </row>
    <row r="28" spans="1:12" x14ac:dyDescent="0.25">
      <c r="A28" t="s">
        <v>160</v>
      </c>
      <c r="B28" s="102">
        <v>52.5</v>
      </c>
      <c r="C28" s="103">
        <v>39</v>
      </c>
      <c r="D28" s="104">
        <v>3.1</v>
      </c>
      <c r="J28" s="36" t="e">
        <f ca="1"/>
        <v>#NAME?</v>
      </c>
      <c r="K28" s="37" t="e">
        <f ca="1"/>
        <v>#NAME?</v>
      </c>
      <c r="L28" s="90" t="e">
        <f ca="1"/>
        <v>#NAME?</v>
      </c>
    </row>
    <row r="29" spans="1:12" x14ac:dyDescent="0.25">
      <c r="A29" t="s">
        <v>160</v>
      </c>
      <c r="B29" s="102">
        <v>80</v>
      </c>
      <c r="C29" s="103">
        <v>54.2</v>
      </c>
      <c r="D29" s="104">
        <v>4</v>
      </c>
      <c r="J29" s="36" t="e">
        <f ca="1"/>
        <v>#NAME?</v>
      </c>
      <c r="K29" s="37" t="e">
        <f ca="1"/>
        <v>#NAME?</v>
      </c>
      <c r="L29" s="90" t="e">
        <f ca="1"/>
        <v>#NAME?</v>
      </c>
    </row>
    <row r="30" spans="1:12" x14ac:dyDescent="0.25">
      <c r="A30" t="s">
        <v>160</v>
      </c>
      <c r="B30" s="102">
        <v>54.7</v>
      </c>
      <c r="C30" s="103">
        <v>32.1</v>
      </c>
      <c r="D30" s="104">
        <v>5.7</v>
      </c>
      <c r="J30" s="36" t="e">
        <f ca="1"/>
        <v>#NAME?</v>
      </c>
      <c r="K30" s="37" t="e">
        <f ca="1"/>
        <v>#NAME?</v>
      </c>
      <c r="L30" s="90" t="e">
        <f ca="1"/>
        <v>#NAME?</v>
      </c>
    </row>
    <row r="31" spans="1:12" x14ac:dyDescent="0.25">
      <c r="A31" t="s">
        <v>160</v>
      </c>
      <c r="B31" s="102">
        <v>63.5</v>
      </c>
      <c r="C31" s="103">
        <v>25.6</v>
      </c>
      <c r="D31" s="104">
        <v>3</v>
      </c>
      <c r="J31" s="36" t="e">
        <f ca="1"/>
        <v>#NAME?</v>
      </c>
      <c r="K31" s="37" t="e">
        <f ca="1"/>
        <v>#NAME?</v>
      </c>
      <c r="L31" s="90" t="e">
        <f ca="1"/>
        <v>#NAME?</v>
      </c>
    </row>
    <row r="32" spans="1:12" x14ac:dyDescent="0.25">
      <c r="A32" t="s">
        <v>160</v>
      </c>
      <c r="B32" s="102">
        <v>46.3</v>
      </c>
      <c r="C32" s="103">
        <v>31.8</v>
      </c>
      <c r="D32" s="104">
        <v>7.4</v>
      </c>
      <c r="J32" s="36" t="e">
        <f ca="1"/>
        <v>#NAME?</v>
      </c>
      <c r="K32" s="37" t="e">
        <f ca="1"/>
        <v>#NAME?</v>
      </c>
      <c r="L32" s="90" t="e">
        <f ca="1"/>
        <v>#NAME?</v>
      </c>
    </row>
    <row r="33" spans="1:12" x14ac:dyDescent="0.25">
      <c r="A33" t="s">
        <v>160</v>
      </c>
      <c r="B33" s="102">
        <v>61.5</v>
      </c>
      <c r="C33" s="103">
        <v>16.8</v>
      </c>
      <c r="D33" s="104">
        <v>1.9</v>
      </c>
      <c r="J33" s="36" t="e">
        <f ca="1"/>
        <v>#NAME?</v>
      </c>
      <c r="K33" s="37" t="e">
        <f ca="1"/>
        <v>#NAME?</v>
      </c>
      <c r="L33" s="90" t="e">
        <f ca="1"/>
        <v>#NAME?</v>
      </c>
    </row>
    <row r="34" spans="1:12" x14ac:dyDescent="0.25">
      <c r="A34" t="s">
        <v>160</v>
      </c>
      <c r="B34" s="102">
        <v>62.9</v>
      </c>
      <c r="C34" s="103">
        <v>25.8</v>
      </c>
      <c r="D34" s="104">
        <v>2.4</v>
      </c>
      <c r="J34" s="36" t="e">
        <f ca="1"/>
        <v>#NAME?</v>
      </c>
      <c r="K34" s="37" t="e">
        <f ca="1"/>
        <v>#NAME?</v>
      </c>
      <c r="L34" s="90" t="e">
        <f ca="1"/>
        <v>#NAME?</v>
      </c>
    </row>
    <row r="35" spans="1:12" x14ac:dyDescent="0.25">
      <c r="A35" t="s">
        <v>160</v>
      </c>
      <c r="B35" s="105">
        <v>49.3</v>
      </c>
      <c r="C35" s="106">
        <v>39.4</v>
      </c>
      <c r="D35" s="107">
        <v>5.2</v>
      </c>
      <c r="J35" s="39" t="e">
        <f ca="1"/>
        <v>#NAME?</v>
      </c>
      <c r="K35" s="40" t="e">
        <f ca="1"/>
        <v>#NAME?</v>
      </c>
      <c r="L35" s="41" t="e">
        <f ca="1"/>
        <v>#NAME?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P119"/>
  <sheetViews>
    <sheetView zoomScaleNormal="100" workbookViewId="0"/>
  </sheetViews>
  <sheetFormatPr defaultRowHeight="15" x14ac:dyDescent="0.25"/>
  <cols>
    <col min="4" max="4" width="11" customWidth="1"/>
    <col min="7" max="7" width="9.140625" customWidth="1"/>
  </cols>
  <sheetData>
    <row r="1" spans="1:42" x14ac:dyDescent="0.25">
      <c r="A1" s="42" t="s">
        <v>248</v>
      </c>
      <c r="F1" s="42" t="s">
        <v>260</v>
      </c>
      <c r="Z1" t="s">
        <v>249</v>
      </c>
      <c r="AM1" t="s">
        <v>250</v>
      </c>
    </row>
    <row r="3" spans="1:42" x14ac:dyDescent="0.25">
      <c r="B3" s="47" t="s">
        <v>144</v>
      </c>
      <c r="C3" s="47" t="s">
        <v>145</v>
      </c>
      <c r="D3" s="47" t="s">
        <v>146</v>
      </c>
      <c r="F3" t="s">
        <v>162</v>
      </c>
      <c r="Z3" t="s">
        <v>242</v>
      </c>
      <c r="AM3" t="s">
        <v>100</v>
      </c>
      <c r="AN3">
        <f ca="1">COUNT(F6:F13)</f>
        <v>0</v>
      </c>
      <c r="AO3">
        <f ca="1">2*AN3</f>
        <v>0</v>
      </c>
    </row>
    <row r="4" spans="1:42" x14ac:dyDescent="0.25">
      <c r="A4" t="s">
        <v>158</v>
      </c>
      <c r="B4" s="75">
        <v>76.7</v>
      </c>
      <c r="C4" s="100">
        <v>29.5</v>
      </c>
      <c r="D4" s="101">
        <v>7.5</v>
      </c>
      <c r="AM4" t="s">
        <v>34</v>
      </c>
      <c r="AN4" t="e">
        <f ca="1">AVERAGE(F6:F13)</f>
        <v>#NAME?</v>
      </c>
    </row>
    <row r="5" spans="1:42" x14ac:dyDescent="0.25">
      <c r="A5" t="s">
        <v>158</v>
      </c>
      <c r="B5" s="102">
        <v>60.5</v>
      </c>
      <c r="C5" s="103">
        <v>32.1</v>
      </c>
      <c r="D5" s="104">
        <v>6.3</v>
      </c>
      <c r="F5" s="47" t="e">
        <f t="array" aca="1" ref="F5:I13" ca="1">ExtractCol(A3:D35,"water")</f>
        <v>#NAME?</v>
      </c>
      <c r="G5" s="47" t="e">
        <f ca="1"/>
        <v>#NAME?</v>
      </c>
      <c r="H5" s="47" t="e">
        <f ca="1"/>
        <v>#NAME?</v>
      </c>
      <c r="I5" s="47" t="e">
        <f ca="1"/>
        <v>#NAME?</v>
      </c>
      <c r="L5" t="e">
        <f ca="1">F5</f>
        <v>#NAME?</v>
      </c>
      <c r="M5" t="e">
        <f ca="1">G5</f>
        <v>#NAME?</v>
      </c>
      <c r="N5" t="e">
        <f ca="1">H5</f>
        <v>#NAME?</v>
      </c>
      <c r="O5" t="e">
        <f ca="1">I5</f>
        <v>#NAME?</v>
      </c>
      <c r="Z5" t="s">
        <v>100</v>
      </c>
      <c r="AA5">
        <f>COUNT(B4:B35)</f>
        <v>32</v>
      </c>
      <c r="AB5">
        <f>2*AA5</f>
        <v>64</v>
      </c>
      <c r="AM5" t="s">
        <v>243</v>
      </c>
      <c r="AN5" t="e">
        <f ca="1">STDEV(F6:F13)</f>
        <v>#NAME?</v>
      </c>
    </row>
    <row r="6" spans="1:42" x14ac:dyDescent="0.25">
      <c r="A6" t="s">
        <v>158</v>
      </c>
      <c r="B6" s="102">
        <v>96.1</v>
      </c>
      <c r="C6" s="103">
        <v>40.700000000000003</v>
      </c>
      <c r="D6" s="104">
        <v>4.2</v>
      </c>
      <c r="F6" s="33" t="e">
        <f ca="1"/>
        <v>#NAME?</v>
      </c>
      <c r="G6" s="88" t="e">
        <f ca="1"/>
        <v>#NAME?</v>
      </c>
      <c r="H6" s="88" t="e">
        <f ca="1"/>
        <v>#NAME?</v>
      </c>
      <c r="I6" s="89" t="e">
        <f ca="1"/>
        <v>#NAME?</v>
      </c>
      <c r="K6" t="s">
        <v>139</v>
      </c>
      <c r="L6" s="95" t="e">
        <f ca="1">MIN(F6:F13)</f>
        <v>#NAME?</v>
      </c>
      <c r="M6" s="96" t="e">
        <f ca="1">MIN(G6:G13)</f>
        <v>#NAME?</v>
      </c>
      <c r="N6" s="96" t="e">
        <f ca="1">MIN(H6:H13)</f>
        <v>#NAME?</v>
      </c>
      <c r="O6" s="97" t="e">
        <f ca="1">MIN(I6:I13)</f>
        <v>#NAME?</v>
      </c>
      <c r="Z6" t="s">
        <v>34</v>
      </c>
      <c r="AA6" s="142">
        <f>AVERAGE(B4:B35)</f>
        <v>61.609374999999993</v>
      </c>
    </row>
    <row r="7" spans="1:42" x14ac:dyDescent="0.25">
      <c r="A7" t="s">
        <v>158</v>
      </c>
      <c r="B7" s="102">
        <v>88.1</v>
      </c>
      <c r="C7" s="103">
        <v>45.1</v>
      </c>
      <c r="D7" s="104">
        <v>4.9000000000000004</v>
      </c>
      <c r="F7" s="36" t="e">
        <f ca="1"/>
        <v>#NAME?</v>
      </c>
      <c r="G7" s="37" t="e">
        <f ca="1"/>
        <v>#NAME?</v>
      </c>
      <c r="H7" s="37" t="e">
        <f ca="1"/>
        <v>#NAME?</v>
      </c>
      <c r="I7" s="38" t="e">
        <f ca="1"/>
        <v>#NAME?</v>
      </c>
      <c r="K7" t="s">
        <v>140</v>
      </c>
      <c r="L7" s="83" t="e">
        <f ca="1">QUARTILE(F6:F13,1)-L6</f>
        <v>#NAME?</v>
      </c>
      <c r="M7" s="37" t="e">
        <f ca="1">QUARTILE(G6:G13,1)-M6</f>
        <v>#NAME?</v>
      </c>
      <c r="N7" s="37" t="e">
        <f ca="1">QUARTILE(H6:H13,1)-N6</f>
        <v>#NAME?</v>
      </c>
      <c r="O7" s="84" t="e">
        <f ca="1">QUARTILE(I6:I13,1)-O6</f>
        <v>#NAME?</v>
      </c>
      <c r="Z7" t="s">
        <v>243</v>
      </c>
      <c r="AA7">
        <f>STDEV(B4:B35)</f>
        <v>12.660412248677076</v>
      </c>
      <c r="AM7" t="s">
        <v>244</v>
      </c>
      <c r="AN7" t="s">
        <v>245</v>
      </c>
      <c r="AO7" t="s">
        <v>246</v>
      </c>
      <c r="AP7" t="s">
        <v>247</v>
      </c>
    </row>
    <row r="8" spans="1:42" x14ac:dyDescent="0.25">
      <c r="A8" t="s">
        <v>158</v>
      </c>
      <c r="B8" s="102">
        <v>50.2</v>
      </c>
      <c r="C8" s="103">
        <v>34.1</v>
      </c>
      <c r="D8" s="104">
        <v>11.7</v>
      </c>
      <c r="F8" s="36" t="e">
        <f ca="1"/>
        <v>#NAME?</v>
      </c>
      <c r="G8" s="37" t="e">
        <f ca="1"/>
        <v>#NAME?</v>
      </c>
      <c r="H8" s="37" t="e">
        <f ca="1"/>
        <v>#NAME?</v>
      </c>
      <c r="I8" s="38" t="e">
        <f ca="1"/>
        <v>#NAME?</v>
      </c>
      <c r="K8" t="s">
        <v>141</v>
      </c>
      <c r="L8" s="83" t="e">
        <f ca="1">MEDIAN(F6:F13)-QUARTILE(F6:F13,1)</f>
        <v>#NAME?</v>
      </c>
      <c r="M8" s="37" t="e">
        <f ca="1">MEDIAN(G6:G13)-QUARTILE(G6:G13,1)</f>
        <v>#NAME?</v>
      </c>
      <c r="N8" s="37" t="e">
        <f ca="1">MEDIAN(H6:H13)-QUARTILE(H6:H13,1)</f>
        <v>#NAME?</v>
      </c>
      <c r="O8" s="84" t="e">
        <f ca="1">MEDIAN(I6:I13)-QUARTILE(I6:I13,1)</f>
        <v>#NAME?</v>
      </c>
      <c r="AM8">
        <v>1</v>
      </c>
      <c r="AN8" t="e">
        <f t="array" aca="1" ref="AN8:AN15" ca="1">QSORT(F6:F13)</f>
        <v>#NAME?</v>
      </c>
      <c r="AO8" t="e">
        <f ca="1">NORMSINV(AM8/AO$3)</f>
        <v>#DIV/0!</v>
      </c>
      <c r="AP8" t="e">
        <f ca="1">STANDARDIZE(AN8,AN$4,AN$5)</f>
        <v>#NAME?</v>
      </c>
    </row>
    <row r="9" spans="1:42" x14ac:dyDescent="0.25">
      <c r="A9" t="s">
        <v>158</v>
      </c>
      <c r="B9" s="102">
        <v>55</v>
      </c>
      <c r="C9" s="103">
        <v>31.1</v>
      </c>
      <c r="D9" s="104">
        <v>6.9</v>
      </c>
      <c r="F9" s="36" t="e">
        <f ca="1"/>
        <v>#NAME?</v>
      </c>
      <c r="G9" s="37" t="e">
        <f ca="1"/>
        <v>#NAME?</v>
      </c>
      <c r="H9" s="37" t="e">
        <f ca="1"/>
        <v>#NAME?</v>
      </c>
      <c r="I9" s="38" t="e">
        <f ca="1"/>
        <v>#NAME?</v>
      </c>
      <c r="K9" t="s">
        <v>142</v>
      </c>
      <c r="L9" s="83" t="e">
        <f ca="1">QUARTILE(F6:F13,3)-MEDIAN(F6:F13)</f>
        <v>#NAME?</v>
      </c>
      <c r="M9" s="37" t="e">
        <f ca="1">QUARTILE(G6:G13,3)-MEDIAN(G6:G13)</f>
        <v>#NAME?</v>
      </c>
      <c r="N9" s="37" t="e">
        <f ca="1">QUARTILE(H6:H13,3)-MEDIAN(H6:H13)</f>
        <v>#NAME?</v>
      </c>
      <c r="O9" s="84" t="e">
        <f ca="1">QUARTILE(I6:I13,3)-MEDIAN(I6:I13)</f>
        <v>#NAME?</v>
      </c>
      <c r="Z9" t="s">
        <v>244</v>
      </c>
      <c r="AA9" t="s">
        <v>245</v>
      </c>
      <c r="AB9" t="s">
        <v>246</v>
      </c>
      <c r="AC9" t="s">
        <v>247</v>
      </c>
      <c r="AM9">
        <f>AM8+2</f>
        <v>3</v>
      </c>
      <c r="AN9" t="e">
        <f ca="1"/>
        <v>#NAME?</v>
      </c>
      <c r="AO9" t="e">
        <f t="shared" ref="AO9:AO15" ca="1" si="0">NORMSINV(AM9/AO$3)</f>
        <v>#DIV/0!</v>
      </c>
      <c r="AP9" t="e">
        <f t="shared" ref="AP9:AP15" ca="1" si="1">STANDARDIZE(AN9,AN$4,AN$5)</f>
        <v>#NAME?</v>
      </c>
    </row>
    <row r="10" spans="1:42" x14ac:dyDescent="0.25">
      <c r="A10" t="s">
        <v>158</v>
      </c>
      <c r="B10" s="102">
        <v>65.400000000000006</v>
      </c>
      <c r="C10" s="103">
        <v>21.6</v>
      </c>
      <c r="D10" s="104">
        <v>4.3</v>
      </c>
      <c r="F10" s="36" t="e">
        <f ca="1"/>
        <v>#NAME?</v>
      </c>
      <c r="G10" s="37" t="e">
        <f ca="1"/>
        <v>#NAME?</v>
      </c>
      <c r="H10" s="37" t="e">
        <f ca="1"/>
        <v>#NAME?</v>
      </c>
      <c r="I10" s="38" t="e">
        <f ca="1"/>
        <v>#NAME?</v>
      </c>
      <c r="K10" t="s">
        <v>143</v>
      </c>
      <c r="L10" s="85" t="e">
        <f ca="1">MAX(F6:F13)-QUARTILE(F6:F13,3)</f>
        <v>#NAME?</v>
      </c>
      <c r="M10" s="86" t="e">
        <f ca="1">MAX(G6:G13)-QUARTILE(G6:G13,3)</f>
        <v>#NAME?</v>
      </c>
      <c r="N10" s="86" t="e">
        <f ca="1">MAX(H6:H13)-QUARTILE(H6:H13,3)</f>
        <v>#NAME?</v>
      </c>
      <c r="O10" s="87" t="e">
        <f ca="1">MAX(I6:I13)-QUARTILE(I6:I13,3)</f>
        <v>#NAME?</v>
      </c>
      <c r="Z10">
        <v>1</v>
      </c>
      <c r="AA10" t="e">
        <f t="array" aca="1" ref="AA10:AA41" ca="1">QSORT(B4:B35)</f>
        <v>#NAME?</v>
      </c>
      <c r="AB10">
        <f>NORMSINV(Z10/AB$5)</f>
        <v>-2.1538746940614555</v>
      </c>
      <c r="AC10" t="e">
        <f ca="1">STANDARDIZE(AA10,AA$6,AA$7)</f>
        <v>#NAME?</v>
      </c>
      <c r="AM10">
        <f t="shared" ref="AM10:AM15" si="2">AM9+2</f>
        <v>5</v>
      </c>
      <c r="AN10" t="e">
        <f ca="1"/>
        <v>#NAME?</v>
      </c>
      <c r="AO10" t="e">
        <f t="shared" ca="1" si="0"/>
        <v>#DIV/0!</v>
      </c>
      <c r="AP10" t="e">
        <f t="shared" ca="1" si="1"/>
        <v>#NAME?</v>
      </c>
    </row>
    <row r="11" spans="1:42" x14ac:dyDescent="0.25">
      <c r="A11" t="s">
        <v>158</v>
      </c>
      <c r="B11" s="102">
        <v>65.7</v>
      </c>
      <c r="C11" s="103">
        <v>27.7</v>
      </c>
      <c r="D11" s="104">
        <v>5.3</v>
      </c>
      <c r="F11" s="36" t="e">
        <f ca="1"/>
        <v>#NAME?</v>
      </c>
      <c r="G11" s="37" t="e">
        <f ca="1"/>
        <v>#NAME?</v>
      </c>
      <c r="H11" s="37" t="e">
        <f ca="1"/>
        <v>#NAME?</v>
      </c>
      <c r="I11" s="38" t="e">
        <f ca="1"/>
        <v>#NAME?</v>
      </c>
      <c r="Z11">
        <f>Z10+2</f>
        <v>3</v>
      </c>
      <c r="AA11" t="e">
        <f ca="1"/>
        <v>#NAME?</v>
      </c>
      <c r="AB11">
        <f t="shared" ref="AB11:AB41" si="3">NORMSINV(Z11/AB$5)</f>
        <v>-1.6759397227734436</v>
      </c>
      <c r="AC11" t="e">
        <f t="shared" ref="AC11:AC41" ca="1" si="4">STANDARDIZE(AA11,AA$6,AA$7)</f>
        <v>#NAME?</v>
      </c>
      <c r="AM11">
        <f t="shared" si="2"/>
        <v>7</v>
      </c>
      <c r="AN11" t="e">
        <f ca="1"/>
        <v>#NAME?</v>
      </c>
      <c r="AO11" t="e">
        <f t="shared" ca="1" si="0"/>
        <v>#DIV/0!</v>
      </c>
      <c r="AP11" t="e">
        <f t="shared" ca="1" si="1"/>
        <v>#NAME?</v>
      </c>
    </row>
    <row r="12" spans="1:42" x14ac:dyDescent="0.25">
      <c r="A12" t="s">
        <v>159</v>
      </c>
      <c r="B12" s="102">
        <v>67.3</v>
      </c>
      <c r="C12" s="103">
        <v>48.3</v>
      </c>
      <c r="D12" s="104">
        <v>5.5</v>
      </c>
      <c r="F12" s="36" t="e">
        <f ca="1"/>
        <v>#NAME?</v>
      </c>
      <c r="G12" s="37" t="e">
        <f ca="1"/>
        <v>#NAME?</v>
      </c>
      <c r="H12" s="37" t="e">
        <f ca="1"/>
        <v>#NAME?</v>
      </c>
      <c r="I12" s="38" t="e">
        <f ca="1"/>
        <v>#NAME?</v>
      </c>
      <c r="Z12">
        <f t="shared" ref="Z12:Z41" si="5">Z11+2</f>
        <v>5</v>
      </c>
      <c r="AA12" t="e">
        <f ca="1"/>
        <v>#NAME?</v>
      </c>
      <c r="AB12">
        <f t="shared" si="3"/>
        <v>-1.4177971379962682</v>
      </c>
      <c r="AC12" t="e">
        <f t="shared" ca="1" si="4"/>
        <v>#NAME?</v>
      </c>
      <c r="AM12">
        <f t="shared" si="2"/>
        <v>9</v>
      </c>
      <c r="AN12" t="e">
        <f ca="1"/>
        <v>#NAME?</v>
      </c>
      <c r="AO12" t="e">
        <f t="shared" ca="1" si="0"/>
        <v>#DIV/0!</v>
      </c>
      <c r="AP12" t="e">
        <f t="shared" ca="1" si="1"/>
        <v>#NAME?</v>
      </c>
    </row>
    <row r="13" spans="1:42" x14ac:dyDescent="0.25">
      <c r="A13" t="s">
        <v>159</v>
      </c>
      <c r="B13" s="102">
        <v>61.3</v>
      </c>
      <c r="C13" s="103">
        <v>28.9</v>
      </c>
      <c r="D13" s="104">
        <v>6.9</v>
      </c>
      <c r="F13" s="39" t="e">
        <f ca="1"/>
        <v>#NAME?</v>
      </c>
      <c r="G13" s="40" t="e">
        <f ca="1"/>
        <v>#NAME?</v>
      </c>
      <c r="H13" s="40" t="e">
        <f ca="1"/>
        <v>#NAME?</v>
      </c>
      <c r="I13" s="41" t="e">
        <f ca="1"/>
        <v>#NAME?</v>
      </c>
      <c r="Z13">
        <f t="shared" si="5"/>
        <v>7</v>
      </c>
      <c r="AA13" t="e">
        <f ca="1"/>
        <v>#NAME?</v>
      </c>
      <c r="AB13">
        <f t="shared" si="3"/>
        <v>-1.229858759216589</v>
      </c>
      <c r="AC13" t="e">
        <f t="shared" ca="1" si="4"/>
        <v>#NAME?</v>
      </c>
      <c r="AM13">
        <f t="shared" si="2"/>
        <v>11</v>
      </c>
      <c r="AN13" t="e">
        <f ca="1"/>
        <v>#NAME?</v>
      </c>
      <c r="AO13" t="e">
        <f t="shared" ca="1" si="0"/>
        <v>#DIV/0!</v>
      </c>
      <c r="AP13" t="e">
        <f t="shared" ca="1" si="1"/>
        <v>#NAME?</v>
      </c>
    </row>
    <row r="14" spans="1:42" x14ac:dyDescent="0.25">
      <c r="A14" t="s">
        <v>159</v>
      </c>
      <c r="B14" s="102">
        <v>58.2</v>
      </c>
      <c r="C14" s="103">
        <v>42.5</v>
      </c>
      <c r="D14" s="104">
        <v>4.8</v>
      </c>
      <c r="Z14">
        <f t="shared" si="5"/>
        <v>9</v>
      </c>
      <c r="AA14" t="e">
        <f ca="1"/>
        <v>#NAME?</v>
      </c>
      <c r="AB14">
        <f t="shared" si="3"/>
        <v>-1.0775155670402805</v>
      </c>
      <c r="AC14" t="e">
        <f t="shared" ca="1" si="4"/>
        <v>#NAME?</v>
      </c>
      <c r="AM14">
        <f t="shared" si="2"/>
        <v>13</v>
      </c>
      <c r="AN14" t="e">
        <f ca="1"/>
        <v>#NAME?</v>
      </c>
      <c r="AO14" t="e">
        <f t="shared" ca="1" si="0"/>
        <v>#DIV/0!</v>
      </c>
      <c r="AP14" t="e">
        <f t="shared" ca="1" si="1"/>
        <v>#NAME?</v>
      </c>
    </row>
    <row r="15" spans="1:42" x14ac:dyDescent="0.25">
      <c r="A15" t="s">
        <v>159</v>
      </c>
      <c r="B15" s="102">
        <v>76.900000000000006</v>
      </c>
      <c r="C15" s="103">
        <v>20.399999999999999</v>
      </c>
      <c r="D15" s="104">
        <v>3</v>
      </c>
      <c r="Z15">
        <f t="shared" si="5"/>
        <v>11</v>
      </c>
      <c r="AA15" t="e">
        <f ca="1"/>
        <v>#NAME?</v>
      </c>
      <c r="AB15">
        <f t="shared" si="3"/>
        <v>-0.94678175630104722</v>
      </c>
      <c r="AC15" t="e">
        <f t="shared" ca="1" si="4"/>
        <v>#NAME?</v>
      </c>
      <c r="AM15">
        <f t="shared" si="2"/>
        <v>15</v>
      </c>
      <c r="AN15" t="e">
        <f ca="1"/>
        <v>#NAME?</v>
      </c>
      <c r="AO15" t="e">
        <f t="shared" ca="1" si="0"/>
        <v>#DIV/0!</v>
      </c>
      <c r="AP15" t="e">
        <f t="shared" ca="1" si="1"/>
        <v>#NAME?</v>
      </c>
    </row>
    <row r="16" spans="1:42" x14ac:dyDescent="0.25">
      <c r="A16" t="s">
        <v>159</v>
      </c>
      <c r="B16" s="102">
        <v>66.900000000000006</v>
      </c>
      <c r="C16" s="103">
        <v>23.9</v>
      </c>
      <c r="D16" s="104">
        <v>1.1000000000000001</v>
      </c>
      <c r="Z16">
        <f t="shared" si="5"/>
        <v>13</v>
      </c>
      <c r="AA16" t="e">
        <f ca="1"/>
        <v>#NAME?</v>
      </c>
      <c r="AB16">
        <f t="shared" si="3"/>
        <v>-0.83051087820540004</v>
      </c>
      <c r="AC16" t="e">
        <f t="shared" ca="1" si="4"/>
        <v>#NAME?</v>
      </c>
    </row>
    <row r="17" spans="1:29" x14ac:dyDescent="0.25">
      <c r="A17" t="s">
        <v>159</v>
      </c>
      <c r="B17" s="102">
        <v>55.4</v>
      </c>
      <c r="C17" s="103">
        <v>29.1</v>
      </c>
      <c r="D17" s="104">
        <v>5</v>
      </c>
      <c r="F17" t="s">
        <v>163</v>
      </c>
      <c r="Z17">
        <f t="shared" si="5"/>
        <v>15</v>
      </c>
      <c r="AA17" t="e">
        <f ca="1"/>
        <v>#NAME?</v>
      </c>
      <c r="AB17">
        <f t="shared" si="3"/>
        <v>-0.72451438349236563</v>
      </c>
      <c r="AC17" t="e">
        <f t="shared" ca="1" si="4"/>
        <v>#NAME?</v>
      </c>
    </row>
    <row r="18" spans="1:29" x14ac:dyDescent="0.25">
      <c r="A18" t="s">
        <v>159</v>
      </c>
      <c r="B18" s="102">
        <v>50.5</v>
      </c>
      <c r="C18" s="103">
        <v>18</v>
      </c>
      <c r="D18" s="104">
        <v>4.8</v>
      </c>
      <c r="Z18">
        <f t="shared" si="5"/>
        <v>17</v>
      </c>
      <c r="AA18" t="e">
        <f ca="1"/>
        <v>#NAME?</v>
      </c>
      <c r="AB18">
        <f t="shared" si="3"/>
        <v>-0.62609901234642129</v>
      </c>
      <c r="AC18" t="e">
        <f t="shared" ca="1" si="4"/>
        <v>#NAME?</v>
      </c>
    </row>
    <row r="19" spans="1:29" x14ac:dyDescent="0.25">
      <c r="A19" t="s">
        <v>159</v>
      </c>
      <c r="B19" s="102">
        <v>64.099999999999994</v>
      </c>
      <c r="C19" s="103">
        <v>14.5</v>
      </c>
      <c r="D19" s="104">
        <v>3.7</v>
      </c>
      <c r="F19" s="56" t="e">
        <f t="array" aca="1" ref="F19:I27" ca="1">ExtractCol(A3:D35,"yield")</f>
        <v>#NAME?</v>
      </c>
      <c r="G19" s="56" t="e">
        <f ca="1"/>
        <v>#NAME?</v>
      </c>
      <c r="H19" s="56" t="e">
        <f ca="1"/>
        <v>#NAME?</v>
      </c>
      <c r="I19" s="56" t="e">
        <f ca="1"/>
        <v>#NAME?</v>
      </c>
      <c r="L19" t="e">
        <f ca="1">F19</f>
        <v>#NAME?</v>
      </c>
      <c r="M19" t="e">
        <f ca="1">G19</f>
        <v>#NAME?</v>
      </c>
      <c r="N19" t="e">
        <f ca="1">H19</f>
        <v>#NAME?</v>
      </c>
      <c r="O19" t="e">
        <f ca="1">I19</f>
        <v>#NAME?</v>
      </c>
      <c r="Z19">
        <f t="shared" si="5"/>
        <v>19</v>
      </c>
      <c r="AA19" t="e">
        <f ca="1"/>
        <v>#NAME?</v>
      </c>
      <c r="AB19">
        <f t="shared" si="3"/>
        <v>-0.5334097062412807</v>
      </c>
      <c r="AC19" t="e">
        <f t="shared" ca="1" si="4"/>
        <v>#NAME?</v>
      </c>
    </row>
    <row r="20" spans="1:29" x14ac:dyDescent="0.25">
      <c r="A20" t="s">
        <v>161</v>
      </c>
      <c r="B20" s="102">
        <v>62.8</v>
      </c>
      <c r="C20" s="103">
        <v>25.9</v>
      </c>
      <c r="D20" s="104">
        <v>2.9</v>
      </c>
      <c r="F20" s="33" t="e">
        <f ca="1"/>
        <v>#NAME?</v>
      </c>
      <c r="G20" s="88" t="e">
        <f ca="1"/>
        <v>#NAME?</v>
      </c>
      <c r="H20" s="88" t="e">
        <f ca="1"/>
        <v>#NAME?</v>
      </c>
      <c r="I20" s="89" t="e">
        <f ca="1"/>
        <v>#NAME?</v>
      </c>
      <c r="K20" t="s">
        <v>139</v>
      </c>
      <c r="L20" s="95" t="e">
        <f ca="1">MIN(F20:F27)</f>
        <v>#NAME?</v>
      </c>
      <c r="M20" s="96" t="e">
        <f ca="1">MIN(G20:G27)</f>
        <v>#NAME?</v>
      </c>
      <c r="N20" s="96" t="e">
        <f ca="1">MIN(H20:H27)</f>
        <v>#NAME?</v>
      </c>
      <c r="O20" s="97" t="e">
        <f ca="1">MIN(I20:I27)</f>
        <v>#NAME?</v>
      </c>
      <c r="Z20">
        <f t="shared" si="5"/>
        <v>21</v>
      </c>
      <c r="AA20" t="e">
        <f ca="1"/>
        <v>#NAME?</v>
      </c>
      <c r="AB20">
        <f t="shared" si="3"/>
        <v>-0.44509652498551644</v>
      </c>
      <c r="AC20" t="e">
        <f t="shared" ca="1" si="4"/>
        <v>#NAME?</v>
      </c>
    </row>
    <row r="21" spans="1:29" x14ac:dyDescent="0.25">
      <c r="A21" t="s">
        <v>161</v>
      </c>
      <c r="B21" s="102">
        <v>45</v>
      </c>
      <c r="C21" s="103">
        <v>15.9</v>
      </c>
      <c r="D21" s="104">
        <v>1.2</v>
      </c>
      <c r="F21" s="36" t="e">
        <f ca="1"/>
        <v>#NAME?</v>
      </c>
      <c r="G21" s="37" t="e">
        <f ca="1"/>
        <v>#NAME?</v>
      </c>
      <c r="H21" s="37" t="e">
        <f ca="1"/>
        <v>#NAME?</v>
      </c>
      <c r="I21" s="38" t="e">
        <f ca="1"/>
        <v>#NAME?</v>
      </c>
      <c r="K21" t="s">
        <v>140</v>
      </c>
      <c r="L21" s="83" t="e">
        <f ca="1">QUARTILE(F20:F27,1)-L20</f>
        <v>#NAME?</v>
      </c>
      <c r="M21" s="37" t="e">
        <f ca="1">QUARTILE(G20:G27,1)-M20</f>
        <v>#NAME?</v>
      </c>
      <c r="N21" s="37" t="e">
        <f ca="1">QUARTILE(H20:H27,1)-N20</f>
        <v>#NAME?</v>
      </c>
      <c r="O21" s="84" t="e">
        <f ca="1">QUARTILE(I20:I27,1)-O20</f>
        <v>#NAME?</v>
      </c>
      <c r="Z21">
        <f t="shared" si="5"/>
        <v>23</v>
      </c>
      <c r="AA21" t="e">
        <f ca="1"/>
        <v>#NAME?</v>
      </c>
      <c r="AB21">
        <f t="shared" si="3"/>
        <v>-0.36012989178956933</v>
      </c>
      <c r="AC21" t="e">
        <f t="shared" ca="1" si="4"/>
        <v>#NAME?</v>
      </c>
    </row>
    <row r="22" spans="1:29" x14ac:dyDescent="0.25">
      <c r="A22" t="s">
        <v>161</v>
      </c>
      <c r="B22" s="102">
        <v>47.8</v>
      </c>
      <c r="C22" s="103">
        <v>36.1</v>
      </c>
      <c r="D22" s="104">
        <v>4.0999999999999996</v>
      </c>
      <c r="F22" s="36" t="e">
        <f ca="1"/>
        <v>#NAME?</v>
      </c>
      <c r="G22" s="37" t="e">
        <f ca="1"/>
        <v>#NAME?</v>
      </c>
      <c r="H22" s="37" t="e">
        <f ca="1"/>
        <v>#NAME?</v>
      </c>
      <c r="I22" s="38" t="e">
        <f ca="1"/>
        <v>#NAME?</v>
      </c>
      <c r="K22" t="s">
        <v>141</v>
      </c>
      <c r="L22" s="83" t="e">
        <f ca="1">MEDIAN(F20:F27)-QUARTILE(F20:F27,1)</f>
        <v>#NAME?</v>
      </c>
      <c r="M22" s="37" t="e">
        <f ca="1">MEDIAN(G20:G27)-QUARTILE(G20:G27,1)</f>
        <v>#NAME?</v>
      </c>
      <c r="N22" s="37" t="e">
        <f ca="1">MEDIAN(H20:H27)-QUARTILE(H20:H27,1)</f>
        <v>#NAME?</v>
      </c>
      <c r="O22" s="84" t="e">
        <f ca="1">MEDIAN(I20:I27)-QUARTILE(I20:I27,1)</f>
        <v>#NAME?</v>
      </c>
      <c r="Z22">
        <f t="shared" si="5"/>
        <v>25</v>
      </c>
      <c r="AA22" t="e">
        <f ca="1"/>
        <v>#NAME?</v>
      </c>
      <c r="AB22">
        <f t="shared" si="3"/>
        <v>-0.27769043982157676</v>
      </c>
      <c r="AC22" t="e">
        <f t="shared" ca="1" si="4"/>
        <v>#NAME?</v>
      </c>
    </row>
    <row r="23" spans="1:29" x14ac:dyDescent="0.25">
      <c r="A23" t="s">
        <v>161</v>
      </c>
      <c r="B23" s="102">
        <v>75.599999999999994</v>
      </c>
      <c r="C23" s="103">
        <v>27.7</v>
      </c>
      <c r="D23" s="104">
        <v>6.3</v>
      </c>
      <c r="F23" s="36" t="e">
        <f ca="1"/>
        <v>#NAME?</v>
      </c>
      <c r="G23" s="37" t="e">
        <f ca="1"/>
        <v>#NAME?</v>
      </c>
      <c r="H23" s="37" t="e">
        <f ca="1"/>
        <v>#NAME?</v>
      </c>
      <c r="I23" s="38" t="e">
        <f ca="1"/>
        <v>#NAME?</v>
      </c>
      <c r="K23" t="s">
        <v>142</v>
      </c>
      <c r="L23" s="83" t="e">
        <f ca="1">QUARTILE(F20:F27,3)-MEDIAN(F20:F27)</f>
        <v>#NAME?</v>
      </c>
      <c r="M23" s="37" t="e">
        <f ca="1">QUARTILE(G20:G27,3)-MEDIAN(G20:G27)</f>
        <v>#NAME?</v>
      </c>
      <c r="N23" s="37" t="e">
        <f ca="1">QUARTILE(H20:H27,3)-MEDIAN(H20:H27)</f>
        <v>#NAME?</v>
      </c>
      <c r="O23" s="84" t="e">
        <f ca="1">QUARTILE(I20:I27,3)-MEDIAN(I20:I27)</f>
        <v>#NAME?</v>
      </c>
      <c r="Z23">
        <f t="shared" si="5"/>
        <v>27</v>
      </c>
      <c r="AA23" t="e">
        <f ca="1"/>
        <v>#NAME?</v>
      </c>
      <c r="AB23">
        <f t="shared" si="3"/>
        <v>-0.19709908429431236</v>
      </c>
      <c r="AC23" t="e">
        <f t="shared" ca="1" si="4"/>
        <v>#NAME?</v>
      </c>
    </row>
    <row r="24" spans="1:29" x14ac:dyDescent="0.25">
      <c r="A24" t="s">
        <v>161</v>
      </c>
      <c r="B24" s="102">
        <v>46.6</v>
      </c>
      <c r="C24" s="103">
        <v>46.9</v>
      </c>
      <c r="D24" s="104">
        <v>3.6</v>
      </c>
      <c r="F24" s="36" t="e">
        <f ca="1"/>
        <v>#NAME?</v>
      </c>
      <c r="G24" s="37" t="e">
        <f ca="1"/>
        <v>#NAME?</v>
      </c>
      <c r="H24" s="37" t="e">
        <f ca="1"/>
        <v>#NAME?</v>
      </c>
      <c r="I24" s="38" t="e">
        <f ca="1"/>
        <v>#NAME?</v>
      </c>
      <c r="K24" t="s">
        <v>143</v>
      </c>
      <c r="L24" s="85" t="e">
        <f ca="1">MAX(F20:F27)-QUARTILE(F20:F27,3)</f>
        <v>#NAME?</v>
      </c>
      <c r="M24" s="86" t="e">
        <f ca="1">MAX(G20:G27)-QUARTILE(G20:G27,3)</f>
        <v>#NAME?</v>
      </c>
      <c r="N24" s="86" t="e">
        <f ca="1">MAX(H20:H27)-QUARTILE(H20:H27,3)</f>
        <v>#NAME?</v>
      </c>
      <c r="O24" s="87" t="e">
        <f ca="1">MAX(I20:I27)-QUARTILE(I20:I27,3)</f>
        <v>#NAME?</v>
      </c>
      <c r="Z24">
        <f t="shared" si="5"/>
        <v>29</v>
      </c>
      <c r="AA24" t="e">
        <f ca="1"/>
        <v>#NAME?</v>
      </c>
      <c r="AB24">
        <f t="shared" si="3"/>
        <v>-0.11776987457909528</v>
      </c>
      <c r="AC24" t="e">
        <f t="shared" ca="1" si="4"/>
        <v>#NAME?</v>
      </c>
    </row>
    <row r="25" spans="1:29" x14ac:dyDescent="0.25">
      <c r="A25" t="s">
        <v>161</v>
      </c>
      <c r="B25" s="102">
        <v>50.6</v>
      </c>
      <c r="C25" s="103">
        <v>29.7</v>
      </c>
      <c r="D25" s="104">
        <v>4.7</v>
      </c>
      <c r="F25" s="36" t="e">
        <f ca="1"/>
        <v>#NAME?</v>
      </c>
      <c r="G25" s="37" t="e">
        <f ca="1"/>
        <v>#NAME?</v>
      </c>
      <c r="H25" s="37" t="e">
        <f ca="1"/>
        <v>#NAME?</v>
      </c>
      <c r="I25" s="38" t="e">
        <f ca="1"/>
        <v>#NAME?</v>
      </c>
      <c r="Z25">
        <f t="shared" si="5"/>
        <v>31</v>
      </c>
      <c r="AA25" t="e">
        <f ca="1"/>
        <v>#NAME?</v>
      </c>
      <c r="AB25">
        <f t="shared" si="3"/>
        <v>-3.9176085503097632E-2</v>
      </c>
      <c r="AC25" t="e">
        <f t="shared" ca="1" si="4"/>
        <v>#NAME?</v>
      </c>
    </row>
    <row r="26" spans="1:29" x14ac:dyDescent="0.25">
      <c r="A26" t="s">
        <v>161</v>
      </c>
      <c r="B26" s="102">
        <v>45.7</v>
      </c>
      <c r="C26" s="103">
        <v>27.6</v>
      </c>
      <c r="D26" s="104">
        <v>6.2</v>
      </c>
      <c r="F26" s="36" t="e">
        <f ca="1"/>
        <v>#NAME?</v>
      </c>
      <c r="G26" s="37" t="e">
        <f ca="1"/>
        <v>#NAME?</v>
      </c>
      <c r="H26" s="37" t="e">
        <f ca="1"/>
        <v>#NAME?</v>
      </c>
      <c r="I26" s="38" t="e">
        <f ca="1"/>
        <v>#NAME?</v>
      </c>
      <c r="Z26">
        <f t="shared" si="5"/>
        <v>33</v>
      </c>
      <c r="AA26" t="e">
        <f ca="1"/>
        <v>#NAME?</v>
      </c>
      <c r="AB26">
        <f t="shared" si="3"/>
        <v>3.9176085503097632E-2</v>
      </c>
      <c r="AC26" t="e">
        <f t="shared" ca="1" si="4"/>
        <v>#NAME?</v>
      </c>
    </row>
    <row r="27" spans="1:29" x14ac:dyDescent="0.25">
      <c r="A27" t="s">
        <v>161</v>
      </c>
      <c r="B27" s="102">
        <v>68.400000000000006</v>
      </c>
      <c r="C27" s="103">
        <v>35.299999999999997</v>
      </c>
      <c r="D27" s="104">
        <v>1.9</v>
      </c>
      <c r="F27" s="39" t="e">
        <f ca="1"/>
        <v>#NAME?</v>
      </c>
      <c r="G27" s="40" t="e">
        <f ca="1"/>
        <v>#NAME?</v>
      </c>
      <c r="H27" s="40" t="e">
        <f ca="1"/>
        <v>#NAME?</v>
      </c>
      <c r="I27" s="41" t="e">
        <f ca="1"/>
        <v>#NAME?</v>
      </c>
      <c r="Z27">
        <f t="shared" si="5"/>
        <v>35</v>
      </c>
      <c r="AA27" t="e">
        <f ca="1"/>
        <v>#NAME?</v>
      </c>
      <c r="AB27">
        <f t="shared" si="3"/>
        <v>0.11776987457909528</v>
      </c>
      <c r="AC27" t="e">
        <f t="shared" ca="1" si="4"/>
        <v>#NAME?</v>
      </c>
    </row>
    <row r="28" spans="1:29" x14ac:dyDescent="0.25">
      <c r="A28" t="s">
        <v>160</v>
      </c>
      <c r="B28" s="102">
        <v>52.5</v>
      </c>
      <c r="C28" s="103">
        <v>39</v>
      </c>
      <c r="D28" s="104">
        <v>3.1</v>
      </c>
      <c r="Z28">
        <f t="shared" si="5"/>
        <v>37</v>
      </c>
      <c r="AA28" t="e">
        <f ca="1"/>
        <v>#NAME?</v>
      </c>
      <c r="AB28">
        <f t="shared" si="3"/>
        <v>0.19709908429431236</v>
      </c>
      <c r="AC28" t="e">
        <f t="shared" ca="1" si="4"/>
        <v>#NAME?</v>
      </c>
    </row>
    <row r="29" spans="1:29" x14ac:dyDescent="0.25">
      <c r="A29" t="s">
        <v>160</v>
      </c>
      <c r="B29" s="102">
        <v>80</v>
      </c>
      <c r="C29" s="103">
        <v>54.2</v>
      </c>
      <c r="D29" s="104">
        <v>4</v>
      </c>
      <c r="Z29">
        <f t="shared" si="5"/>
        <v>39</v>
      </c>
      <c r="AA29" t="e">
        <f ca="1"/>
        <v>#NAME?</v>
      </c>
      <c r="AB29">
        <f t="shared" si="3"/>
        <v>0.27769043982157676</v>
      </c>
      <c r="AC29" t="e">
        <f t="shared" ca="1" si="4"/>
        <v>#NAME?</v>
      </c>
    </row>
    <row r="30" spans="1:29" x14ac:dyDescent="0.25">
      <c r="A30" t="s">
        <v>160</v>
      </c>
      <c r="B30" s="102">
        <v>54.7</v>
      </c>
      <c r="C30" s="103">
        <v>32.1</v>
      </c>
      <c r="D30" s="104">
        <v>5.7</v>
      </c>
      <c r="Z30">
        <f t="shared" si="5"/>
        <v>41</v>
      </c>
      <c r="AA30" t="e">
        <f ca="1"/>
        <v>#NAME?</v>
      </c>
      <c r="AB30">
        <f t="shared" si="3"/>
        <v>0.36012989178956933</v>
      </c>
      <c r="AC30" t="e">
        <f t="shared" ca="1" si="4"/>
        <v>#NAME?</v>
      </c>
    </row>
    <row r="31" spans="1:29" x14ac:dyDescent="0.25">
      <c r="A31" t="s">
        <v>160</v>
      </c>
      <c r="B31" s="102">
        <v>63.5</v>
      </c>
      <c r="C31" s="103">
        <v>25.6</v>
      </c>
      <c r="D31" s="104">
        <v>3</v>
      </c>
      <c r="F31" s="47" t="s">
        <v>164</v>
      </c>
      <c r="Z31">
        <f t="shared" si="5"/>
        <v>43</v>
      </c>
      <c r="AA31" t="e">
        <f ca="1"/>
        <v>#NAME?</v>
      </c>
      <c r="AB31">
        <f t="shared" si="3"/>
        <v>0.44509652498551644</v>
      </c>
      <c r="AC31" t="e">
        <f t="shared" ca="1" si="4"/>
        <v>#NAME?</v>
      </c>
    </row>
    <row r="32" spans="1:29" x14ac:dyDescent="0.25">
      <c r="A32" t="s">
        <v>160</v>
      </c>
      <c r="B32" s="102">
        <v>46.3</v>
      </c>
      <c r="C32" s="103">
        <v>31.8</v>
      </c>
      <c r="D32" s="104">
        <v>7.4</v>
      </c>
      <c r="Z32">
        <f t="shared" si="5"/>
        <v>45</v>
      </c>
      <c r="AA32" t="e">
        <f ca="1"/>
        <v>#NAME?</v>
      </c>
      <c r="AB32">
        <f t="shared" si="3"/>
        <v>0.5334097062412807</v>
      </c>
      <c r="AC32" t="e">
        <f t="shared" ca="1" si="4"/>
        <v>#NAME?</v>
      </c>
    </row>
    <row r="33" spans="1:29" x14ac:dyDescent="0.25">
      <c r="A33" t="s">
        <v>160</v>
      </c>
      <c r="B33" s="102">
        <v>61.5</v>
      </c>
      <c r="C33" s="103">
        <v>16.8</v>
      </c>
      <c r="D33" s="104">
        <v>1.9</v>
      </c>
      <c r="F33" s="47" t="e">
        <f t="array" aca="1" ref="F33:I41" ca="1">ExtractCol(A3:D35,"herbicide")</f>
        <v>#NAME?</v>
      </c>
      <c r="G33" s="47" t="e">
        <f ca="1"/>
        <v>#NAME?</v>
      </c>
      <c r="H33" s="47" t="e">
        <f ca="1"/>
        <v>#NAME?</v>
      </c>
      <c r="I33" s="47" t="e">
        <f ca="1"/>
        <v>#NAME?</v>
      </c>
      <c r="L33" t="e">
        <f ca="1">F33</f>
        <v>#NAME?</v>
      </c>
      <c r="M33" t="e">
        <f ca="1">G33</f>
        <v>#NAME?</v>
      </c>
      <c r="N33" t="e">
        <f ca="1">H33</f>
        <v>#NAME?</v>
      </c>
      <c r="O33" t="e">
        <f ca="1">I33</f>
        <v>#NAME?</v>
      </c>
      <c r="Z33">
        <f t="shared" si="5"/>
        <v>47</v>
      </c>
      <c r="AA33" t="e">
        <f ca="1"/>
        <v>#NAME?</v>
      </c>
      <c r="AB33">
        <f t="shared" si="3"/>
        <v>0.62609901234642129</v>
      </c>
      <c r="AC33" t="e">
        <f t="shared" ca="1" si="4"/>
        <v>#NAME?</v>
      </c>
    </row>
    <row r="34" spans="1:29" x14ac:dyDescent="0.25">
      <c r="A34" t="s">
        <v>160</v>
      </c>
      <c r="B34" s="102">
        <v>62.9</v>
      </c>
      <c r="C34" s="103">
        <v>25.8</v>
      </c>
      <c r="D34" s="104">
        <v>2.4</v>
      </c>
      <c r="F34" s="33" t="e">
        <f ca="1"/>
        <v>#NAME?</v>
      </c>
      <c r="G34" s="88" t="e">
        <f ca="1"/>
        <v>#NAME?</v>
      </c>
      <c r="H34" s="88" t="e">
        <f ca="1"/>
        <v>#NAME?</v>
      </c>
      <c r="I34" s="89" t="e">
        <f ca="1"/>
        <v>#NAME?</v>
      </c>
      <c r="K34" t="s">
        <v>139</v>
      </c>
      <c r="L34" s="95" t="e">
        <f ca="1">MIN(F34:F41)</f>
        <v>#NAME?</v>
      </c>
      <c r="M34" s="96" t="e">
        <f ca="1">MIN(G34:G41)</f>
        <v>#NAME?</v>
      </c>
      <c r="N34" s="96" t="e">
        <f ca="1">MIN(H34:H41)</f>
        <v>#NAME?</v>
      </c>
      <c r="O34" s="97" t="e">
        <f ca="1">MIN(I34:I41)</f>
        <v>#NAME?</v>
      </c>
      <c r="Z34">
        <f t="shared" si="5"/>
        <v>49</v>
      </c>
      <c r="AA34" t="e">
        <f ca="1"/>
        <v>#NAME?</v>
      </c>
      <c r="AB34">
        <f t="shared" si="3"/>
        <v>0.72451438349236563</v>
      </c>
      <c r="AC34" t="e">
        <f t="shared" ca="1" si="4"/>
        <v>#NAME?</v>
      </c>
    </row>
    <row r="35" spans="1:29" x14ac:dyDescent="0.25">
      <c r="A35" t="s">
        <v>160</v>
      </c>
      <c r="B35" s="105">
        <v>49.3</v>
      </c>
      <c r="C35" s="106">
        <v>39.4</v>
      </c>
      <c r="D35" s="107">
        <v>5.2</v>
      </c>
      <c r="F35" s="36" t="e">
        <f ca="1"/>
        <v>#NAME?</v>
      </c>
      <c r="G35" s="37" t="e">
        <f ca="1"/>
        <v>#NAME?</v>
      </c>
      <c r="H35" s="37" t="e">
        <f ca="1"/>
        <v>#NAME?</v>
      </c>
      <c r="I35" s="38" t="e">
        <f ca="1"/>
        <v>#NAME?</v>
      </c>
      <c r="K35" t="s">
        <v>140</v>
      </c>
      <c r="L35" s="83" t="e">
        <f ca="1">QUARTILE(F34:F41,1)-L34</f>
        <v>#NAME?</v>
      </c>
      <c r="M35" s="37" t="e">
        <f ca="1">QUARTILE(G34:G41,1)-M34</f>
        <v>#NAME?</v>
      </c>
      <c r="N35" s="37" t="e">
        <f ca="1">QUARTILE(H34:H41,1)-N34</f>
        <v>#NAME?</v>
      </c>
      <c r="O35" s="84" t="e">
        <f ca="1">QUARTILE(I34:I41,1)-O34</f>
        <v>#NAME?</v>
      </c>
      <c r="Z35">
        <f t="shared" si="5"/>
        <v>51</v>
      </c>
      <c r="AA35" t="e">
        <f ca="1"/>
        <v>#NAME?</v>
      </c>
      <c r="AB35">
        <f t="shared" si="3"/>
        <v>0.83051087820540004</v>
      </c>
      <c r="AC35" t="e">
        <f t="shared" ca="1" si="4"/>
        <v>#NAME?</v>
      </c>
    </row>
    <row r="36" spans="1:29" x14ac:dyDescent="0.25">
      <c r="F36" s="36" t="e">
        <f ca="1"/>
        <v>#NAME?</v>
      </c>
      <c r="G36" s="37" t="e">
        <f ca="1"/>
        <v>#NAME?</v>
      </c>
      <c r="H36" s="37" t="e">
        <f ca="1"/>
        <v>#NAME?</v>
      </c>
      <c r="I36" s="38" t="e">
        <f ca="1"/>
        <v>#NAME?</v>
      </c>
      <c r="K36" t="s">
        <v>141</v>
      </c>
      <c r="L36" s="83" t="e">
        <f ca="1">MEDIAN(F34:F41)-QUARTILE(F34:F41,1)</f>
        <v>#NAME?</v>
      </c>
      <c r="M36" s="37" t="e">
        <f ca="1">MEDIAN(G34:G41)-QUARTILE(G34:G41,1)</f>
        <v>#NAME?</v>
      </c>
      <c r="N36" s="37" t="e">
        <f ca="1">MEDIAN(H34:H41)-QUARTILE(H34:H41,1)</f>
        <v>#NAME?</v>
      </c>
      <c r="O36" s="84" t="e">
        <f ca="1">MEDIAN(I34:I41)-QUARTILE(I34:I41,1)</f>
        <v>#NAME?</v>
      </c>
      <c r="Z36">
        <f t="shared" si="5"/>
        <v>53</v>
      </c>
      <c r="AA36" t="e">
        <f ca="1"/>
        <v>#NAME?</v>
      </c>
      <c r="AB36">
        <f t="shared" si="3"/>
        <v>0.94678175630104722</v>
      </c>
      <c r="AC36" t="e">
        <f t="shared" ca="1" si="4"/>
        <v>#NAME?</v>
      </c>
    </row>
    <row r="37" spans="1:29" x14ac:dyDescent="0.25">
      <c r="F37" s="36" t="e">
        <f ca="1"/>
        <v>#NAME?</v>
      </c>
      <c r="G37" s="37" t="e">
        <f ca="1"/>
        <v>#NAME?</v>
      </c>
      <c r="H37" s="37" t="e">
        <f ca="1"/>
        <v>#NAME?</v>
      </c>
      <c r="I37" s="38" t="e">
        <f ca="1"/>
        <v>#NAME?</v>
      </c>
      <c r="K37" t="s">
        <v>142</v>
      </c>
      <c r="L37" s="83" t="e">
        <f ca="1">QUARTILE(F34:F41,3)-MEDIAN(F34:F41)</f>
        <v>#NAME?</v>
      </c>
      <c r="M37" s="37" t="e">
        <f ca="1">QUARTILE(G34:G41,3)-MEDIAN(G34:G41)</f>
        <v>#NAME?</v>
      </c>
      <c r="N37" s="37" t="e">
        <f ca="1">QUARTILE(H34:H41,3)-MEDIAN(H34:H41)</f>
        <v>#NAME?</v>
      </c>
      <c r="O37" s="84" t="e">
        <f ca="1">QUARTILE(I34:I41,3)-MEDIAN(I34:I41)</f>
        <v>#NAME?</v>
      </c>
      <c r="Z37">
        <f t="shared" si="5"/>
        <v>55</v>
      </c>
      <c r="AA37" t="e">
        <f ca="1"/>
        <v>#NAME?</v>
      </c>
      <c r="AB37">
        <f t="shared" si="3"/>
        <v>1.0775155670402805</v>
      </c>
      <c r="AC37" t="e">
        <f t="shared" ca="1" si="4"/>
        <v>#NAME?</v>
      </c>
    </row>
    <row r="38" spans="1:29" x14ac:dyDescent="0.25">
      <c r="F38" s="36" t="e">
        <f ca="1"/>
        <v>#NAME?</v>
      </c>
      <c r="G38" s="37" t="e">
        <f ca="1"/>
        <v>#NAME?</v>
      </c>
      <c r="H38" s="37" t="e">
        <f ca="1"/>
        <v>#NAME?</v>
      </c>
      <c r="I38" s="38" t="e">
        <f ca="1"/>
        <v>#NAME?</v>
      </c>
      <c r="K38" t="s">
        <v>143</v>
      </c>
      <c r="L38" s="85" t="e">
        <f ca="1">MAX(F34:F41)-QUARTILE(F34:F41,3)</f>
        <v>#NAME?</v>
      </c>
      <c r="M38" s="86" t="e">
        <f ca="1">MAX(G34:G41)-QUARTILE(G34:G41,3)</f>
        <v>#NAME?</v>
      </c>
      <c r="N38" s="86" t="e">
        <f ca="1">MAX(H34:H41)-QUARTILE(H34:H41,3)</f>
        <v>#NAME?</v>
      </c>
      <c r="O38" s="87" t="e">
        <f ca="1">MAX(I34:I41)-QUARTILE(I34:I41,3)</f>
        <v>#NAME?</v>
      </c>
      <c r="Z38">
        <f t="shared" si="5"/>
        <v>57</v>
      </c>
      <c r="AA38" t="e">
        <f ca="1"/>
        <v>#NAME?</v>
      </c>
      <c r="AB38">
        <f t="shared" si="3"/>
        <v>1.229858759216589</v>
      </c>
      <c r="AC38" t="e">
        <f t="shared" ca="1" si="4"/>
        <v>#NAME?</v>
      </c>
    </row>
    <row r="39" spans="1:29" x14ac:dyDescent="0.25">
      <c r="F39" s="36" t="e">
        <f ca="1"/>
        <v>#NAME?</v>
      </c>
      <c r="G39" s="37" t="e">
        <f ca="1"/>
        <v>#NAME?</v>
      </c>
      <c r="H39" s="37" t="e">
        <f ca="1"/>
        <v>#NAME?</v>
      </c>
      <c r="I39" s="38" t="e">
        <f ca="1"/>
        <v>#NAME?</v>
      </c>
      <c r="Z39">
        <f t="shared" si="5"/>
        <v>59</v>
      </c>
      <c r="AA39" t="e">
        <f ca="1"/>
        <v>#NAME?</v>
      </c>
      <c r="AB39">
        <f t="shared" si="3"/>
        <v>1.4177971379962682</v>
      </c>
      <c r="AC39" t="e">
        <f t="shared" ca="1" si="4"/>
        <v>#NAME?</v>
      </c>
    </row>
    <row r="40" spans="1:29" x14ac:dyDescent="0.25">
      <c r="F40" s="36" t="e">
        <f ca="1"/>
        <v>#NAME?</v>
      </c>
      <c r="G40" s="37" t="e">
        <f ca="1"/>
        <v>#NAME?</v>
      </c>
      <c r="H40" s="37" t="e">
        <f ca="1"/>
        <v>#NAME?</v>
      </c>
      <c r="I40" s="38" t="e">
        <f ca="1"/>
        <v>#NAME?</v>
      </c>
      <c r="S40" t="s">
        <v>251</v>
      </c>
      <c r="Z40">
        <f t="shared" si="5"/>
        <v>61</v>
      </c>
      <c r="AA40" t="e">
        <f ca="1"/>
        <v>#NAME?</v>
      </c>
      <c r="AB40">
        <f t="shared" si="3"/>
        <v>1.6759397227734436</v>
      </c>
      <c r="AC40" t="e">
        <f t="shared" ca="1" si="4"/>
        <v>#NAME?</v>
      </c>
    </row>
    <row r="41" spans="1:29" x14ac:dyDescent="0.25">
      <c r="F41" s="39" t="e">
        <f ca="1"/>
        <v>#NAME?</v>
      </c>
      <c r="G41" s="40" t="e">
        <f ca="1"/>
        <v>#NAME?</v>
      </c>
      <c r="H41" s="40" t="e">
        <f ca="1"/>
        <v>#NAME?</v>
      </c>
      <c r="I41" s="41" t="e">
        <f ca="1"/>
        <v>#NAME?</v>
      </c>
      <c r="Z41">
        <f t="shared" si="5"/>
        <v>63</v>
      </c>
      <c r="AA41" t="e">
        <f ca="1"/>
        <v>#NAME?</v>
      </c>
      <c r="AB41">
        <f t="shared" si="3"/>
        <v>2.1538746940614555</v>
      </c>
      <c r="AC41" t="e">
        <f t="shared" ca="1" si="4"/>
        <v>#NAME?</v>
      </c>
    </row>
    <row r="42" spans="1:29" x14ac:dyDescent="0.25">
      <c r="F42" t="s">
        <v>48</v>
      </c>
      <c r="G42" t="e">
        <f ca="1">AVERAGE(G34:G41)</f>
        <v>#NAME?</v>
      </c>
    </row>
    <row r="43" spans="1:29" x14ac:dyDescent="0.25">
      <c r="F43" t="s">
        <v>49</v>
      </c>
      <c r="G43" t="e">
        <f ca="1">STDEV(G34:G41)</f>
        <v>#NAME?</v>
      </c>
    </row>
    <row r="44" spans="1:29" x14ac:dyDescent="0.25">
      <c r="F44" t="s">
        <v>215</v>
      </c>
      <c r="G44" t="e">
        <f ca="1">STANDARDIZE(G38,G42,G43)</f>
        <v>#NAME?</v>
      </c>
    </row>
    <row r="47" spans="1:29" x14ac:dyDescent="0.25">
      <c r="A47" s="42" t="s">
        <v>211</v>
      </c>
    </row>
    <row r="49" spans="1:15" ht="15" customHeight="1" x14ac:dyDescent="0.25">
      <c r="B49" s="47" t="s">
        <v>144</v>
      </c>
      <c r="C49" s="47" t="s">
        <v>145</v>
      </c>
      <c r="D49" s="47" t="s">
        <v>146</v>
      </c>
      <c r="F49" s="32" t="s">
        <v>212</v>
      </c>
      <c r="G49" s="32" t="s">
        <v>65</v>
      </c>
      <c r="I49" s="70" t="s">
        <v>213</v>
      </c>
      <c r="M49" t="s">
        <v>213</v>
      </c>
    </row>
    <row r="50" spans="1:15" x14ac:dyDescent="0.25">
      <c r="A50" t="s">
        <v>158</v>
      </c>
      <c r="B50" s="75">
        <v>76.7</v>
      </c>
      <c r="C50" s="100">
        <v>29.5</v>
      </c>
      <c r="D50" s="101">
        <v>7.5</v>
      </c>
      <c r="F50" s="33" t="e">
        <f t="array" aca="1" ref="F50" ca="1">MMULT(B50:D50-$B$83:$D$83,MMULT($I$55:$K$57,TRANSPOSE(B50:D50-$B$83:$D$83)))</f>
        <v>#NAME?</v>
      </c>
      <c r="G50" s="48" t="e">
        <f ca="1">CHIDIST(F50,COUNTA($B$49:$D$49))</f>
        <v>#NAME?</v>
      </c>
      <c r="I50" s="33" t="e">
        <f t="array" aca="1" ref="I50:K52" ca="1">COV(B50:D81)</f>
        <v>#NAME?</v>
      </c>
      <c r="J50" s="111" t="e">
        <f ca="1"/>
        <v>#NAME?</v>
      </c>
      <c r="K50" s="112" t="e">
        <f ca="1"/>
        <v>#NAME?</v>
      </c>
      <c r="M50" s="33">
        <f t="array" ref="M50:O52">MMULT(TRANSPOSE(B50:D81-B83:D83),B50:D81-B83:D83)/(COUNT(B50:B81)-1)</f>
        <v>160.28603830645159</v>
      </c>
      <c r="N50" s="111">
        <v>25.054526209677409</v>
      </c>
      <c r="O50" s="112">
        <v>-3.5545665322580646</v>
      </c>
    </row>
    <row r="51" spans="1:15" x14ac:dyDescent="0.25">
      <c r="A51" t="s">
        <v>158</v>
      </c>
      <c r="B51" s="102">
        <v>60.5</v>
      </c>
      <c r="C51" s="103">
        <v>32.1</v>
      </c>
      <c r="D51" s="104">
        <v>6.3</v>
      </c>
      <c r="F51" s="36" t="e">
        <f t="array" aca="1" ref="F51" ca="1">MMULT(B51:D51-$B$83:$D$83,MMULT($I$55:$K$57,TRANSPOSE(B51:D51-$B$83:$D$83)))</f>
        <v>#NAME?</v>
      </c>
      <c r="G51" s="49" t="e">
        <f t="shared" ref="G51:G81" ca="1" si="6">CHIDIST(F51,COUNTA($B$49:$D$49))</f>
        <v>#NAME?</v>
      </c>
      <c r="I51" s="36" t="e">
        <f ca="1"/>
        <v>#NAME?</v>
      </c>
      <c r="J51" s="37" t="e">
        <f ca="1"/>
        <v>#NAME?</v>
      </c>
      <c r="K51" s="90" t="e">
        <f ca="1"/>
        <v>#NAME?</v>
      </c>
      <c r="M51" s="36">
        <v>25.054526209677409</v>
      </c>
      <c r="N51" s="37">
        <v>95.35136088709676</v>
      </c>
      <c r="O51" s="90">
        <v>4.7206149193548388</v>
      </c>
    </row>
    <row r="52" spans="1:15" x14ac:dyDescent="0.25">
      <c r="A52" t="s">
        <v>158</v>
      </c>
      <c r="B52" s="102">
        <v>96.1</v>
      </c>
      <c r="C52" s="103">
        <v>40.700000000000003</v>
      </c>
      <c r="D52" s="104">
        <v>4.2</v>
      </c>
      <c r="F52" s="36" t="e">
        <f t="array" aca="1" ref="F52" ca="1">MMULT(B52:D52-$B$83:$D$83,MMULT($I$55:$K$57,TRANSPOSE(B52:D52-$B$83:$D$83)))</f>
        <v>#NAME?</v>
      </c>
      <c r="G52" s="49" t="e">
        <f t="shared" ca="1" si="6"/>
        <v>#NAME?</v>
      </c>
      <c r="I52" s="91" t="e">
        <f ca="1"/>
        <v>#NAME?</v>
      </c>
      <c r="J52" s="92" t="e">
        <f ca="1"/>
        <v>#NAME?</v>
      </c>
      <c r="K52" s="93" t="e">
        <f ca="1"/>
        <v>#NAME?</v>
      </c>
      <c r="M52" s="91">
        <v>-3.5545665322580646</v>
      </c>
      <c r="N52" s="92">
        <v>4.7206149193548388</v>
      </c>
      <c r="O52" s="93">
        <v>4.670473790322581</v>
      </c>
    </row>
    <row r="53" spans="1:15" x14ac:dyDescent="0.25">
      <c r="A53" t="s">
        <v>158</v>
      </c>
      <c r="B53" s="102">
        <v>88.1</v>
      </c>
      <c r="C53" s="103">
        <v>45.1</v>
      </c>
      <c r="D53" s="104">
        <v>4.9000000000000004</v>
      </c>
      <c r="F53" s="36" t="e">
        <f t="array" aca="1" ref="F53" ca="1">MMULT(B53:D53-$B$83:$D$83,MMULT($I$55:$K$57,TRANSPOSE(B53:D53-$B$83:$D$83)))</f>
        <v>#NAME?</v>
      </c>
      <c r="G53" s="49" t="e">
        <f t="shared" ca="1" si="6"/>
        <v>#NAME?</v>
      </c>
    </row>
    <row r="54" spans="1:15" x14ac:dyDescent="0.25">
      <c r="A54" t="s">
        <v>158</v>
      </c>
      <c r="B54" s="102">
        <v>50.2</v>
      </c>
      <c r="C54" s="103">
        <v>34.1</v>
      </c>
      <c r="D54" s="104">
        <v>11.7</v>
      </c>
      <c r="F54" s="36" t="e">
        <f t="array" aca="1" ref="F54" ca="1">MMULT(B54:D54-$B$83:$D$83,MMULT($I$55:$K$57,TRANSPOSE(B54:D54-$B$83:$D$83)))</f>
        <v>#NAME?</v>
      </c>
      <c r="G54" s="49" t="e">
        <f t="shared" ca="1" si="6"/>
        <v>#NAME?</v>
      </c>
      <c r="I54" t="s">
        <v>214</v>
      </c>
    </row>
    <row r="55" spans="1:15" x14ac:dyDescent="0.25">
      <c r="A55" t="s">
        <v>158</v>
      </c>
      <c r="B55" s="102">
        <v>55</v>
      </c>
      <c r="C55" s="103">
        <v>31.1</v>
      </c>
      <c r="D55" s="104">
        <v>6.9</v>
      </c>
      <c r="F55" s="36" t="e">
        <f t="array" aca="1" ref="F55" ca="1">MMULT(B55:D55-$B$83:$D$83,MMULT($I$55:$K$57,TRANSPOSE(B55:D55-$B$83:$D$83)))</f>
        <v>#NAME?</v>
      </c>
      <c r="G55" s="49" t="e">
        <f t="shared" ca="1" si="6"/>
        <v>#NAME?</v>
      </c>
      <c r="I55" s="33" t="e">
        <f t="array" aca="1" ref="I55:K57" ca="1">MINVERSE(I50:K52)</f>
        <v>#NAME?</v>
      </c>
      <c r="J55" s="111" t="e">
        <f ca="1"/>
        <v>#NAME?</v>
      </c>
      <c r="K55" s="112" t="e">
        <f ca="1"/>
        <v>#NAME?</v>
      </c>
    </row>
    <row r="56" spans="1:15" x14ac:dyDescent="0.25">
      <c r="A56" t="s">
        <v>158</v>
      </c>
      <c r="B56" s="102">
        <v>65.400000000000006</v>
      </c>
      <c r="C56" s="103">
        <v>21.6</v>
      </c>
      <c r="D56" s="104">
        <v>4.3</v>
      </c>
      <c r="F56" s="36" t="e">
        <f t="array" aca="1" ref="F56" ca="1">MMULT(B56:D56-$B$83:$D$83,MMULT($I$55:$K$57,TRANSPOSE(B56:D56-$B$83:$D$83)))</f>
        <v>#NAME?</v>
      </c>
      <c r="G56" s="49" t="e">
        <f t="shared" ca="1" si="6"/>
        <v>#NAME?</v>
      </c>
      <c r="I56" s="36" t="e">
        <f ca="1"/>
        <v>#NAME?</v>
      </c>
      <c r="J56" s="37" t="e">
        <f ca="1"/>
        <v>#NAME?</v>
      </c>
      <c r="K56" s="90" t="e">
        <f ca="1"/>
        <v>#NAME?</v>
      </c>
    </row>
    <row r="57" spans="1:15" x14ac:dyDescent="0.25">
      <c r="A57" t="s">
        <v>158</v>
      </c>
      <c r="B57" s="102">
        <v>65.7</v>
      </c>
      <c r="C57" s="103">
        <v>27.7</v>
      </c>
      <c r="D57" s="104">
        <v>5.3</v>
      </c>
      <c r="F57" s="36" t="e">
        <f t="array" aca="1" ref="F57" ca="1">MMULT(B57:D57-$B$83:$D$83,MMULT($I$55:$K$57,TRANSPOSE(B57:D57-$B$83:$D$83)))</f>
        <v>#NAME?</v>
      </c>
      <c r="G57" s="49" t="e">
        <f t="shared" ca="1" si="6"/>
        <v>#NAME?</v>
      </c>
      <c r="I57" s="91" t="e">
        <f ca="1"/>
        <v>#NAME?</v>
      </c>
      <c r="J57" s="92" t="e">
        <f ca="1"/>
        <v>#NAME?</v>
      </c>
      <c r="K57" s="93" t="e">
        <f ca="1"/>
        <v>#NAME?</v>
      </c>
    </row>
    <row r="58" spans="1:15" x14ac:dyDescent="0.25">
      <c r="A58" t="s">
        <v>159</v>
      </c>
      <c r="B58" s="102">
        <v>67.3</v>
      </c>
      <c r="C58" s="103">
        <v>48.3</v>
      </c>
      <c r="D58" s="104">
        <v>5.5</v>
      </c>
      <c r="F58" s="36" t="e">
        <f t="array" aca="1" ref="F58" ca="1">MMULT(B58:D58-$B$83:$D$83,MMULT($I$55:$K$57,TRANSPOSE(B58:D58-$B$83:$D$83)))</f>
        <v>#NAME?</v>
      </c>
      <c r="G58" s="49" t="e">
        <f t="shared" ca="1" si="6"/>
        <v>#NAME?</v>
      </c>
    </row>
    <row r="59" spans="1:15" x14ac:dyDescent="0.25">
      <c r="A59" t="s">
        <v>159</v>
      </c>
      <c r="B59" s="102">
        <v>61.3</v>
      </c>
      <c r="C59" s="103">
        <v>28.9</v>
      </c>
      <c r="D59" s="104">
        <v>6.9</v>
      </c>
      <c r="F59" s="36" t="e">
        <f t="array" aca="1" ref="F59" ca="1">MMULT(B59:D59-$B$83:$D$83,MMULT($I$55:$K$57,TRANSPOSE(B59:D59-$B$83:$D$83)))</f>
        <v>#NAME?</v>
      </c>
      <c r="G59" s="49" t="e">
        <f t="shared" ca="1" si="6"/>
        <v>#NAME?</v>
      </c>
    </row>
    <row r="60" spans="1:15" x14ac:dyDescent="0.25">
      <c r="A60" t="s">
        <v>159</v>
      </c>
      <c r="B60" s="102">
        <v>58.2</v>
      </c>
      <c r="C60" s="103">
        <v>42.5</v>
      </c>
      <c r="D60" s="104">
        <v>4.8</v>
      </c>
      <c r="F60" s="36" t="e">
        <f t="array" aca="1" ref="F60" ca="1">MMULT(B60:D60-$B$83:$D$83,MMULT($I$55:$K$57,TRANSPOSE(B60:D60-$B$83:$D$83)))</f>
        <v>#NAME?</v>
      </c>
      <c r="G60" s="49" t="e">
        <f t="shared" ca="1" si="6"/>
        <v>#NAME?</v>
      </c>
    </row>
    <row r="61" spans="1:15" x14ac:dyDescent="0.25">
      <c r="A61" t="s">
        <v>159</v>
      </c>
      <c r="B61" s="102">
        <v>76.900000000000006</v>
      </c>
      <c r="C61" s="103">
        <v>20.399999999999999</v>
      </c>
      <c r="D61" s="104">
        <v>3</v>
      </c>
      <c r="F61" s="36" t="e">
        <f t="array" aca="1" ref="F61" ca="1">MMULT(B61:D61-$B$83:$D$83,MMULT($I$55:$K$57,TRANSPOSE(B61:D61-$B$83:$D$83)))</f>
        <v>#NAME?</v>
      </c>
      <c r="G61" s="49" t="e">
        <f t="shared" ca="1" si="6"/>
        <v>#NAME?</v>
      </c>
    </row>
    <row r="62" spans="1:15" x14ac:dyDescent="0.25">
      <c r="A62" t="s">
        <v>159</v>
      </c>
      <c r="B62" s="102">
        <v>66.900000000000006</v>
      </c>
      <c r="C62" s="103">
        <v>23.9</v>
      </c>
      <c r="D62" s="104">
        <v>1.1000000000000001</v>
      </c>
      <c r="F62" s="36" t="e">
        <f t="array" aca="1" ref="F62" ca="1">MMULT(B62:D62-$B$83:$D$83,MMULT($I$55:$K$57,TRANSPOSE(B62:D62-$B$83:$D$83)))</f>
        <v>#NAME?</v>
      </c>
      <c r="G62" s="49" t="e">
        <f t="shared" ca="1" si="6"/>
        <v>#NAME?</v>
      </c>
    </row>
    <row r="63" spans="1:15" x14ac:dyDescent="0.25">
      <c r="A63" t="s">
        <v>159</v>
      </c>
      <c r="B63" s="102">
        <v>55.4</v>
      </c>
      <c r="C63" s="103">
        <v>29.1</v>
      </c>
      <c r="D63" s="104">
        <v>5</v>
      </c>
      <c r="F63" s="36" t="e">
        <f t="array" aca="1" ref="F63" ca="1">MMULT(B63:D63-$B$83:$D$83,MMULT($I$55:$K$57,TRANSPOSE(B63:D63-$B$83:$D$83)))</f>
        <v>#NAME?</v>
      </c>
      <c r="G63" s="49" t="e">
        <f t="shared" ca="1" si="6"/>
        <v>#NAME?</v>
      </c>
    </row>
    <row r="64" spans="1:15" x14ac:dyDescent="0.25">
      <c r="A64" t="s">
        <v>159</v>
      </c>
      <c r="B64" s="102">
        <v>50.5</v>
      </c>
      <c r="C64" s="103">
        <v>18</v>
      </c>
      <c r="D64" s="104">
        <v>4.8</v>
      </c>
      <c r="F64" s="36" t="e">
        <f t="array" aca="1" ref="F64" ca="1">MMULT(B64:D64-$B$83:$D$83,MMULT($I$55:$K$57,TRANSPOSE(B64:D64-$B$83:$D$83)))</f>
        <v>#NAME?</v>
      </c>
      <c r="G64" s="49" t="e">
        <f t="shared" ca="1" si="6"/>
        <v>#NAME?</v>
      </c>
    </row>
    <row r="65" spans="1:7" x14ac:dyDescent="0.25">
      <c r="A65" t="s">
        <v>159</v>
      </c>
      <c r="B65" s="102">
        <v>64.099999999999994</v>
      </c>
      <c r="C65" s="103">
        <v>14.5</v>
      </c>
      <c r="D65" s="104">
        <v>3.7</v>
      </c>
      <c r="F65" s="36" t="e">
        <f t="array" aca="1" ref="F65" ca="1">MMULT(B65:D65-$B$83:$D$83,MMULT($I$55:$K$57,TRANSPOSE(B65:D65-$B$83:$D$83)))</f>
        <v>#NAME?</v>
      </c>
      <c r="G65" s="49" t="e">
        <f t="shared" ca="1" si="6"/>
        <v>#NAME?</v>
      </c>
    </row>
    <row r="66" spans="1:7" x14ac:dyDescent="0.25">
      <c r="A66" t="s">
        <v>161</v>
      </c>
      <c r="B66" s="102">
        <v>62.8</v>
      </c>
      <c r="C66" s="103">
        <v>25.9</v>
      </c>
      <c r="D66" s="104">
        <v>2.9</v>
      </c>
      <c r="F66" s="36" t="e">
        <f t="array" aca="1" ref="F66" ca="1">MMULT(B66:D66-$B$83:$D$83,MMULT($I$55:$K$57,TRANSPOSE(B66:D66-$B$83:$D$83)))</f>
        <v>#NAME?</v>
      </c>
      <c r="G66" s="49" t="e">
        <f t="shared" ca="1" si="6"/>
        <v>#NAME?</v>
      </c>
    </row>
    <row r="67" spans="1:7" x14ac:dyDescent="0.25">
      <c r="A67" t="s">
        <v>161</v>
      </c>
      <c r="B67" s="102">
        <v>45</v>
      </c>
      <c r="C67" s="103">
        <v>15.9</v>
      </c>
      <c r="D67" s="104">
        <v>1.2</v>
      </c>
      <c r="F67" s="36" t="e">
        <f t="array" aca="1" ref="F67" ca="1">MMULT(B67:D67-$B$83:$D$83,MMULT($I$55:$K$57,TRANSPOSE(B67:D67-$B$83:$D$83)))</f>
        <v>#NAME?</v>
      </c>
      <c r="G67" s="49" t="e">
        <f t="shared" ca="1" si="6"/>
        <v>#NAME?</v>
      </c>
    </row>
    <row r="68" spans="1:7" x14ac:dyDescent="0.25">
      <c r="A68" t="s">
        <v>161</v>
      </c>
      <c r="B68" s="102">
        <v>47.8</v>
      </c>
      <c r="C68" s="103">
        <v>36.1</v>
      </c>
      <c r="D68" s="104">
        <v>4.0999999999999996</v>
      </c>
      <c r="F68" s="36" t="e">
        <f t="array" aca="1" ref="F68" ca="1">MMULT(B68:D68-$B$83:$D$83,MMULT($I$55:$K$57,TRANSPOSE(B68:D68-$B$83:$D$83)))</f>
        <v>#NAME?</v>
      </c>
      <c r="G68" s="49" t="e">
        <f t="shared" ca="1" si="6"/>
        <v>#NAME?</v>
      </c>
    </row>
    <row r="69" spans="1:7" x14ac:dyDescent="0.25">
      <c r="A69" t="s">
        <v>161</v>
      </c>
      <c r="B69" s="102">
        <v>75.599999999999994</v>
      </c>
      <c r="C69" s="103">
        <v>27.7</v>
      </c>
      <c r="D69" s="104">
        <v>6.3</v>
      </c>
      <c r="F69" s="36" t="e">
        <f t="array" aca="1" ref="F69" ca="1">MMULT(B69:D69-$B$83:$D$83,MMULT($I$55:$K$57,TRANSPOSE(B69:D69-$B$83:$D$83)))</f>
        <v>#NAME?</v>
      </c>
      <c r="G69" s="49" t="e">
        <f t="shared" ca="1" si="6"/>
        <v>#NAME?</v>
      </c>
    </row>
    <row r="70" spans="1:7" x14ac:dyDescent="0.25">
      <c r="A70" t="s">
        <v>161</v>
      </c>
      <c r="B70" s="102">
        <v>46.6</v>
      </c>
      <c r="C70" s="103">
        <v>46.9</v>
      </c>
      <c r="D70" s="104">
        <v>3.6</v>
      </c>
      <c r="F70" s="36" t="e">
        <f t="array" aca="1" ref="F70" ca="1">MMULT(B70:D70-$B$83:$D$83,MMULT($I$55:$K$57,TRANSPOSE(B70:D70-$B$83:$D$83)))</f>
        <v>#NAME?</v>
      </c>
      <c r="G70" s="49" t="e">
        <f t="shared" ca="1" si="6"/>
        <v>#NAME?</v>
      </c>
    </row>
    <row r="71" spans="1:7" x14ac:dyDescent="0.25">
      <c r="A71" t="s">
        <v>161</v>
      </c>
      <c r="B71" s="102">
        <v>50.6</v>
      </c>
      <c r="C71" s="103">
        <v>29.7</v>
      </c>
      <c r="D71" s="104">
        <v>4.7</v>
      </c>
      <c r="F71" s="36" t="e">
        <f t="array" aca="1" ref="F71" ca="1">MMULT(B71:D71-$B$83:$D$83,MMULT($I$55:$K$57,TRANSPOSE(B71:D71-$B$83:$D$83)))</f>
        <v>#NAME?</v>
      </c>
      <c r="G71" s="49" t="e">
        <f t="shared" ca="1" si="6"/>
        <v>#NAME?</v>
      </c>
    </row>
    <row r="72" spans="1:7" x14ac:dyDescent="0.25">
      <c r="A72" t="s">
        <v>161</v>
      </c>
      <c r="B72" s="102">
        <v>45.7</v>
      </c>
      <c r="C72" s="103">
        <v>27.6</v>
      </c>
      <c r="D72" s="104">
        <v>6.2</v>
      </c>
      <c r="F72" s="36" t="e">
        <f t="array" aca="1" ref="F72" ca="1">MMULT(B72:D72-$B$83:$D$83,MMULT($I$55:$K$57,TRANSPOSE(B72:D72-$B$83:$D$83)))</f>
        <v>#NAME?</v>
      </c>
      <c r="G72" s="49" t="e">
        <f t="shared" ca="1" si="6"/>
        <v>#NAME?</v>
      </c>
    </row>
    <row r="73" spans="1:7" x14ac:dyDescent="0.25">
      <c r="A73" t="s">
        <v>161</v>
      </c>
      <c r="B73" s="102">
        <v>68.400000000000006</v>
      </c>
      <c r="C73" s="103">
        <v>35.299999999999997</v>
      </c>
      <c r="D73" s="104">
        <v>1.9</v>
      </c>
      <c r="F73" s="36" t="e">
        <f t="array" aca="1" ref="F73" ca="1">MMULT(B73:D73-$B$83:$D$83,MMULT($I$55:$K$57,TRANSPOSE(B73:D73-$B$83:$D$83)))</f>
        <v>#NAME?</v>
      </c>
      <c r="G73" s="49" t="e">
        <f t="shared" ca="1" si="6"/>
        <v>#NAME?</v>
      </c>
    </row>
    <row r="74" spans="1:7" x14ac:dyDescent="0.25">
      <c r="A74" t="s">
        <v>160</v>
      </c>
      <c r="B74" s="102">
        <v>52.5</v>
      </c>
      <c r="C74" s="103">
        <v>39</v>
      </c>
      <c r="D74" s="104">
        <v>3.1</v>
      </c>
      <c r="F74" s="36" t="e">
        <f t="array" aca="1" ref="F74" ca="1">MMULT(B74:D74-$B$83:$D$83,MMULT($I$55:$K$57,TRANSPOSE(B74:D74-$B$83:$D$83)))</f>
        <v>#NAME?</v>
      </c>
      <c r="G74" s="49" t="e">
        <f t="shared" ca="1" si="6"/>
        <v>#NAME?</v>
      </c>
    </row>
    <row r="75" spans="1:7" x14ac:dyDescent="0.25">
      <c r="A75" t="s">
        <v>160</v>
      </c>
      <c r="B75" s="102">
        <v>80</v>
      </c>
      <c r="C75" s="103">
        <v>54.2</v>
      </c>
      <c r="D75" s="104">
        <v>4</v>
      </c>
      <c r="F75" s="36" t="e">
        <f t="array" aca="1" ref="F75" ca="1">MMULT(B75:D75-$B$83:$D$83,MMULT($I$55:$K$57,TRANSPOSE(B75:D75-$B$83:$D$83)))</f>
        <v>#NAME?</v>
      </c>
      <c r="G75" s="49" t="e">
        <f t="shared" ca="1" si="6"/>
        <v>#NAME?</v>
      </c>
    </row>
    <row r="76" spans="1:7" x14ac:dyDescent="0.25">
      <c r="A76" t="s">
        <v>160</v>
      </c>
      <c r="B76" s="102">
        <v>54.7</v>
      </c>
      <c r="C76" s="103">
        <v>32.1</v>
      </c>
      <c r="D76" s="104">
        <v>5.7</v>
      </c>
      <c r="F76" s="36" t="e">
        <f t="array" aca="1" ref="F76" ca="1">MMULT(B76:D76-$B$83:$D$83,MMULT($I$55:$K$57,TRANSPOSE(B76:D76-$B$83:$D$83)))</f>
        <v>#NAME?</v>
      </c>
      <c r="G76" s="49" t="e">
        <f t="shared" ca="1" si="6"/>
        <v>#NAME?</v>
      </c>
    </row>
    <row r="77" spans="1:7" x14ac:dyDescent="0.25">
      <c r="A77" t="s">
        <v>160</v>
      </c>
      <c r="B77" s="102">
        <v>63.5</v>
      </c>
      <c r="C77" s="103">
        <v>25.6</v>
      </c>
      <c r="D77" s="104">
        <v>3</v>
      </c>
      <c r="F77" s="36" t="e">
        <f t="array" aca="1" ref="F77" ca="1">MMULT(B77:D77-$B$83:$D$83,MMULT($I$55:$K$57,TRANSPOSE(B77:D77-$B$83:$D$83)))</f>
        <v>#NAME?</v>
      </c>
      <c r="G77" s="49" t="e">
        <f t="shared" ca="1" si="6"/>
        <v>#NAME?</v>
      </c>
    </row>
    <row r="78" spans="1:7" x14ac:dyDescent="0.25">
      <c r="A78" t="s">
        <v>160</v>
      </c>
      <c r="B78" s="102">
        <v>46.3</v>
      </c>
      <c r="C78" s="103">
        <v>31.8</v>
      </c>
      <c r="D78" s="104">
        <v>7.4</v>
      </c>
      <c r="F78" s="36" t="e">
        <f t="array" aca="1" ref="F78" ca="1">MMULT(B78:D78-$B$83:$D$83,MMULT($I$55:$K$57,TRANSPOSE(B78:D78-$B$83:$D$83)))</f>
        <v>#NAME?</v>
      </c>
      <c r="G78" s="49" t="e">
        <f t="shared" ca="1" si="6"/>
        <v>#NAME?</v>
      </c>
    </row>
    <row r="79" spans="1:7" x14ac:dyDescent="0.25">
      <c r="A79" t="s">
        <v>160</v>
      </c>
      <c r="B79" s="102">
        <v>61.5</v>
      </c>
      <c r="C79" s="103">
        <v>16.8</v>
      </c>
      <c r="D79" s="104">
        <v>1.9</v>
      </c>
      <c r="F79" s="36" t="e">
        <f t="array" aca="1" ref="F79" ca="1">MMULT(B79:D79-$B$83:$D$83,MMULT($I$55:$K$57,TRANSPOSE(B79:D79-$B$83:$D$83)))</f>
        <v>#NAME?</v>
      </c>
      <c r="G79" s="49" t="e">
        <f t="shared" ca="1" si="6"/>
        <v>#NAME?</v>
      </c>
    </row>
    <row r="80" spans="1:7" x14ac:dyDescent="0.25">
      <c r="A80" t="s">
        <v>160</v>
      </c>
      <c r="B80" s="102">
        <v>62.9</v>
      </c>
      <c r="C80" s="103">
        <v>25.8</v>
      </c>
      <c r="D80" s="104">
        <v>2.4</v>
      </c>
      <c r="F80" s="36" t="e">
        <f t="array" aca="1" ref="F80" ca="1">MMULT(B80:D80-$B$83:$D$83,MMULT($I$55:$K$57,TRANSPOSE(B80:D80-$B$83:$D$83)))</f>
        <v>#NAME?</v>
      </c>
      <c r="G80" s="49" t="e">
        <f t="shared" ca="1" si="6"/>
        <v>#NAME?</v>
      </c>
    </row>
    <row r="81" spans="1:11" x14ac:dyDescent="0.25">
      <c r="A81" t="s">
        <v>160</v>
      </c>
      <c r="B81" s="105">
        <v>49.3</v>
      </c>
      <c r="C81" s="106">
        <v>39.4</v>
      </c>
      <c r="D81" s="107">
        <v>5.2</v>
      </c>
      <c r="F81" s="91" t="e">
        <f t="array" aca="1" ref="F81" ca="1">MMULT(B81:D81-$B$83:$D$83,MMULT($I$55:$K$57,TRANSPOSE(B81:D81-$B$83:$D$83)))</f>
        <v>#NAME?</v>
      </c>
      <c r="G81" s="52" t="e">
        <f t="shared" ca="1" si="6"/>
        <v>#NAME?</v>
      </c>
    </row>
    <row r="82" spans="1:11" ht="3" customHeight="1" x14ac:dyDescent="0.25"/>
    <row r="83" spans="1:11" x14ac:dyDescent="0.25">
      <c r="A83" t="s">
        <v>48</v>
      </c>
      <c r="B83" s="114">
        <f>AVERAGE(B50:B81)</f>
        <v>61.609374999999993</v>
      </c>
      <c r="C83" s="115">
        <f>AVERAGE(C50:C81)</f>
        <v>31.165624999999999</v>
      </c>
      <c r="D83" s="116">
        <f>AVERAGE(D50:D81)</f>
        <v>4.6718749999999991</v>
      </c>
    </row>
    <row r="85" spans="1:11" ht="15" customHeight="1" x14ac:dyDescent="0.25">
      <c r="B85" s="47" t="s">
        <v>144</v>
      </c>
      <c r="C85" s="47" t="s">
        <v>145</v>
      </c>
      <c r="D85" s="47" t="s">
        <v>146</v>
      </c>
      <c r="F85" s="32" t="s">
        <v>212</v>
      </c>
      <c r="G85" s="32" t="s">
        <v>65</v>
      </c>
      <c r="I85" s="70" t="s">
        <v>213</v>
      </c>
    </row>
    <row r="86" spans="1:11" x14ac:dyDescent="0.25">
      <c r="A86" t="s">
        <v>158</v>
      </c>
      <c r="B86" s="75">
        <v>176.7</v>
      </c>
      <c r="C86" s="100">
        <v>29.5</v>
      </c>
      <c r="D86" s="101">
        <v>7.5</v>
      </c>
      <c r="F86" s="33" t="e">
        <f t="array" aca="1" ref="F86" ca="1">MMULT(B86:D86-$B$83:$D$83,MMULT($I$55:$K$57,TRANSPOSE(B86:D86-$B$83:$D$83)))</f>
        <v>#NAME?</v>
      </c>
      <c r="G86" s="48" t="e">
        <f ca="1">CHIDIST(F86,COUNTA($B$49:$D$49))</f>
        <v>#NAME?</v>
      </c>
      <c r="I86" s="33" t="e">
        <f t="array" aca="1" ref="I86:K88" ca="1">COV(B86:D117)</f>
        <v>#NAME?</v>
      </c>
      <c r="J86" s="111" t="e">
        <f ca="1"/>
        <v>#NAME?</v>
      </c>
      <c r="K86" s="112" t="e">
        <f ca="1"/>
        <v>#NAME?</v>
      </c>
    </row>
    <row r="87" spans="1:11" x14ac:dyDescent="0.25">
      <c r="A87" t="s">
        <v>158</v>
      </c>
      <c r="B87" s="102">
        <v>60.5</v>
      </c>
      <c r="C87" s="103">
        <v>32.1</v>
      </c>
      <c r="D87" s="104">
        <v>6.3</v>
      </c>
      <c r="F87" s="36" t="e">
        <f t="array" aca="1" ref="F87" ca="1">MMULT(B87:D87-$B$83:$D$83,MMULT($I$55:$K$57,TRANSPOSE(B87:D87-$B$83:$D$83)))</f>
        <v>#NAME?</v>
      </c>
      <c r="G87" s="49" t="e">
        <f t="shared" ref="G87:G117" ca="1" si="7">CHIDIST(F87,COUNTA($B$49:$D$49))</f>
        <v>#NAME?</v>
      </c>
      <c r="I87" s="36" t="e">
        <f ca="1"/>
        <v>#NAME?</v>
      </c>
      <c r="J87" s="37" t="e">
        <f ca="1"/>
        <v>#NAME?</v>
      </c>
      <c r="K87" s="90" t="e">
        <f ca="1"/>
        <v>#NAME?</v>
      </c>
    </row>
    <row r="88" spans="1:11" x14ac:dyDescent="0.25">
      <c r="A88" t="s">
        <v>158</v>
      </c>
      <c r="B88" s="102">
        <v>96.1</v>
      </c>
      <c r="C88" s="103">
        <v>40.700000000000003</v>
      </c>
      <c r="D88" s="104">
        <v>4.2</v>
      </c>
      <c r="F88" s="36" t="e">
        <f t="array" aca="1" ref="F88" ca="1">MMULT(B88:D88-$B$83:$D$83,MMULT($I$55:$K$57,TRANSPOSE(B88:D88-$B$83:$D$83)))</f>
        <v>#NAME?</v>
      </c>
      <c r="G88" s="49" t="e">
        <f t="shared" ca="1" si="7"/>
        <v>#NAME?</v>
      </c>
      <c r="I88" s="91" t="e">
        <f ca="1"/>
        <v>#NAME?</v>
      </c>
      <c r="J88" s="92" t="e">
        <f ca="1"/>
        <v>#NAME?</v>
      </c>
      <c r="K88" s="93" t="e">
        <f ca="1"/>
        <v>#NAME?</v>
      </c>
    </row>
    <row r="89" spans="1:11" x14ac:dyDescent="0.25">
      <c r="A89" t="s">
        <v>158</v>
      </c>
      <c r="B89" s="102">
        <v>88.1</v>
      </c>
      <c r="C89" s="103">
        <v>45.1</v>
      </c>
      <c r="D89" s="104">
        <v>4.9000000000000004</v>
      </c>
      <c r="F89" s="36" t="e">
        <f t="array" aca="1" ref="F89" ca="1">MMULT(B89:D89-$B$83:$D$83,MMULT($I$55:$K$57,TRANSPOSE(B89:D89-$B$83:$D$83)))</f>
        <v>#NAME?</v>
      </c>
      <c r="G89" s="49" t="e">
        <f t="shared" ca="1" si="7"/>
        <v>#NAME?</v>
      </c>
    </row>
    <row r="90" spans="1:11" x14ac:dyDescent="0.25">
      <c r="A90" t="s">
        <v>158</v>
      </c>
      <c r="B90" s="102">
        <v>50.2</v>
      </c>
      <c r="C90" s="103">
        <v>34.1</v>
      </c>
      <c r="D90" s="104">
        <v>11.7</v>
      </c>
      <c r="F90" s="36" t="e">
        <f t="array" aca="1" ref="F90" ca="1">MMULT(B90:D90-$B$83:$D$83,MMULT($I$55:$K$57,TRANSPOSE(B90:D90-$B$83:$D$83)))</f>
        <v>#NAME?</v>
      </c>
      <c r="G90" s="49" t="e">
        <f t="shared" ca="1" si="7"/>
        <v>#NAME?</v>
      </c>
      <c r="I90" t="s">
        <v>214</v>
      </c>
    </row>
    <row r="91" spans="1:11" x14ac:dyDescent="0.25">
      <c r="A91" t="s">
        <v>158</v>
      </c>
      <c r="B91" s="102">
        <v>55</v>
      </c>
      <c r="C91" s="103">
        <v>31.1</v>
      </c>
      <c r="D91" s="104">
        <v>6.9</v>
      </c>
      <c r="F91" s="36" t="e">
        <f t="array" aca="1" ref="F91" ca="1">MMULT(B91:D91-$B$83:$D$83,MMULT($I$55:$K$57,TRANSPOSE(B91:D91-$B$83:$D$83)))</f>
        <v>#NAME?</v>
      </c>
      <c r="G91" s="49" t="e">
        <f t="shared" ca="1" si="7"/>
        <v>#NAME?</v>
      </c>
      <c r="I91" s="33" t="e">
        <f t="array" aca="1" ref="I91:K93" ca="1">MINVERSE(I86:K88)</f>
        <v>#NAME?</v>
      </c>
      <c r="J91" s="111" t="e">
        <f ca="1"/>
        <v>#NAME?</v>
      </c>
      <c r="K91" s="112" t="e">
        <f ca="1"/>
        <v>#NAME?</v>
      </c>
    </row>
    <row r="92" spans="1:11" x14ac:dyDescent="0.25">
      <c r="A92" t="s">
        <v>158</v>
      </c>
      <c r="B92" s="102">
        <v>65.400000000000006</v>
      </c>
      <c r="C92" s="103">
        <v>21.6</v>
      </c>
      <c r="D92" s="104">
        <v>4.3</v>
      </c>
      <c r="F92" s="36" t="e">
        <f t="array" aca="1" ref="F92" ca="1">MMULT(B92:D92-$B$83:$D$83,MMULT($I$55:$K$57,TRANSPOSE(B92:D92-$B$83:$D$83)))</f>
        <v>#NAME?</v>
      </c>
      <c r="G92" s="49" t="e">
        <f t="shared" ca="1" si="7"/>
        <v>#NAME?</v>
      </c>
      <c r="I92" s="36" t="e">
        <f ca="1"/>
        <v>#NAME?</v>
      </c>
      <c r="J92" s="37" t="e">
        <f ca="1"/>
        <v>#NAME?</v>
      </c>
      <c r="K92" s="90" t="e">
        <f ca="1"/>
        <v>#NAME?</v>
      </c>
    </row>
    <row r="93" spans="1:11" x14ac:dyDescent="0.25">
      <c r="A93" t="s">
        <v>158</v>
      </c>
      <c r="B93" s="102">
        <v>65.7</v>
      </c>
      <c r="C93" s="103">
        <v>27.7</v>
      </c>
      <c r="D93" s="104">
        <v>5.3</v>
      </c>
      <c r="F93" s="36" t="e">
        <f t="array" aca="1" ref="F93" ca="1">MMULT(B93:D93-$B$83:$D$83,MMULT($I$55:$K$57,TRANSPOSE(B93:D93-$B$83:$D$83)))</f>
        <v>#NAME?</v>
      </c>
      <c r="G93" s="49" t="e">
        <f t="shared" ca="1" si="7"/>
        <v>#NAME?</v>
      </c>
      <c r="I93" s="91" t="e">
        <f ca="1"/>
        <v>#NAME?</v>
      </c>
      <c r="J93" s="92" t="e">
        <f ca="1"/>
        <v>#NAME?</v>
      </c>
      <c r="K93" s="93" t="e">
        <f ca="1"/>
        <v>#NAME?</v>
      </c>
    </row>
    <row r="94" spans="1:11" x14ac:dyDescent="0.25">
      <c r="A94" t="s">
        <v>159</v>
      </c>
      <c r="B94" s="102">
        <v>67.3</v>
      </c>
      <c r="C94" s="103">
        <v>48.3</v>
      </c>
      <c r="D94" s="104">
        <v>5.5</v>
      </c>
      <c r="F94" s="36" t="e">
        <f t="array" aca="1" ref="F94" ca="1">MMULT(B94:D94-$B$83:$D$83,MMULT($I$55:$K$57,TRANSPOSE(B94:D94-$B$83:$D$83)))</f>
        <v>#NAME?</v>
      </c>
      <c r="G94" s="49" t="e">
        <f t="shared" ca="1" si="7"/>
        <v>#NAME?</v>
      </c>
    </row>
    <row r="95" spans="1:11" x14ac:dyDescent="0.25">
      <c r="A95" t="s">
        <v>159</v>
      </c>
      <c r="B95" s="102">
        <v>61.3</v>
      </c>
      <c r="C95" s="103">
        <v>28.9</v>
      </c>
      <c r="D95" s="104">
        <v>6.9</v>
      </c>
      <c r="F95" s="36" t="e">
        <f t="array" aca="1" ref="F95" ca="1">MMULT(B95:D95-$B$83:$D$83,MMULT($I$55:$K$57,TRANSPOSE(B95:D95-$B$83:$D$83)))</f>
        <v>#NAME?</v>
      </c>
      <c r="G95" s="49" t="e">
        <f t="shared" ca="1" si="7"/>
        <v>#NAME?</v>
      </c>
    </row>
    <row r="96" spans="1:11" x14ac:dyDescent="0.25">
      <c r="A96" t="s">
        <v>159</v>
      </c>
      <c r="B96" s="102">
        <v>58.2</v>
      </c>
      <c r="C96" s="103">
        <v>42.5</v>
      </c>
      <c r="D96" s="104">
        <v>4.8</v>
      </c>
      <c r="F96" s="36" t="e">
        <f t="array" aca="1" ref="F96" ca="1">MMULT(B96:D96-$B$83:$D$83,MMULT($I$55:$K$57,TRANSPOSE(B96:D96-$B$83:$D$83)))</f>
        <v>#NAME?</v>
      </c>
      <c r="G96" s="49" t="e">
        <f t="shared" ca="1" si="7"/>
        <v>#NAME?</v>
      </c>
    </row>
    <row r="97" spans="1:7" x14ac:dyDescent="0.25">
      <c r="A97" t="s">
        <v>159</v>
      </c>
      <c r="B97" s="102">
        <v>76.900000000000006</v>
      </c>
      <c r="C97" s="103">
        <v>20.399999999999999</v>
      </c>
      <c r="D97" s="104">
        <v>3</v>
      </c>
      <c r="F97" s="36" t="e">
        <f t="array" aca="1" ref="F97" ca="1">MMULT(B97:D97-$B$83:$D$83,MMULT($I$55:$K$57,TRANSPOSE(B97:D97-$B$83:$D$83)))</f>
        <v>#NAME?</v>
      </c>
      <c r="G97" s="49" t="e">
        <f t="shared" ca="1" si="7"/>
        <v>#NAME?</v>
      </c>
    </row>
    <row r="98" spans="1:7" x14ac:dyDescent="0.25">
      <c r="A98" t="s">
        <v>159</v>
      </c>
      <c r="B98" s="102">
        <v>66.900000000000006</v>
      </c>
      <c r="C98" s="103">
        <v>23.9</v>
      </c>
      <c r="D98" s="104">
        <v>1.1000000000000001</v>
      </c>
      <c r="F98" s="36" t="e">
        <f t="array" aca="1" ref="F98" ca="1">MMULT(B98:D98-$B$83:$D$83,MMULT($I$55:$K$57,TRANSPOSE(B98:D98-$B$83:$D$83)))</f>
        <v>#NAME?</v>
      </c>
      <c r="G98" s="49" t="e">
        <f t="shared" ca="1" si="7"/>
        <v>#NAME?</v>
      </c>
    </row>
    <row r="99" spans="1:7" x14ac:dyDescent="0.25">
      <c r="A99" t="s">
        <v>159</v>
      </c>
      <c r="B99" s="102">
        <v>55.4</v>
      </c>
      <c r="C99" s="103">
        <v>29.1</v>
      </c>
      <c r="D99" s="104">
        <v>5</v>
      </c>
      <c r="F99" s="36" t="e">
        <f t="array" aca="1" ref="F99" ca="1">MMULT(B99:D99-$B$83:$D$83,MMULT($I$55:$K$57,TRANSPOSE(B99:D99-$B$83:$D$83)))</f>
        <v>#NAME?</v>
      </c>
      <c r="G99" s="49" t="e">
        <f t="shared" ca="1" si="7"/>
        <v>#NAME?</v>
      </c>
    </row>
    <row r="100" spans="1:7" x14ac:dyDescent="0.25">
      <c r="A100" t="s">
        <v>159</v>
      </c>
      <c r="B100" s="102">
        <v>50.5</v>
      </c>
      <c r="C100" s="103">
        <v>18</v>
      </c>
      <c r="D100" s="104">
        <v>4.8</v>
      </c>
      <c r="F100" s="36" t="e">
        <f t="array" aca="1" ref="F100" ca="1">MMULT(B100:D100-$B$83:$D$83,MMULT($I$55:$K$57,TRANSPOSE(B100:D100-$B$83:$D$83)))</f>
        <v>#NAME?</v>
      </c>
      <c r="G100" s="49" t="e">
        <f t="shared" ca="1" si="7"/>
        <v>#NAME?</v>
      </c>
    </row>
    <row r="101" spans="1:7" x14ac:dyDescent="0.25">
      <c r="A101" t="s">
        <v>159</v>
      </c>
      <c r="B101" s="102">
        <v>64.099999999999994</v>
      </c>
      <c r="C101" s="103">
        <v>14.5</v>
      </c>
      <c r="D101" s="104">
        <v>3.7</v>
      </c>
      <c r="F101" s="36" t="e">
        <f t="array" aca="1" ref="F101" ca="1">MMULT(B101:D101-$B$83:$D$83,MMULT($I$55:$K$57,TRANSPOSE(B101:D101-$B$83:$D$83)))</f>
        <v>#NAME?</v>
      </c>
      <c r="G101" s="49" t="e">
        <f t="shared" ca="1" si="7"/>
        <v>#NAME?</v>
      </c>
    </row>
    <row r="102" spans="1:7" x14ac:dyDescent="0.25">
      <c r="A102" t="s">
        <v>161</v>
      </c>
      <c r="B102" s="102">
        <v>62.8</v>
      </c>
      <c r="C102" s="103">
        <v>25.9</v>
      </c>
      <c r="D102" s="104">
        <v>2.9</v>
      </c>
      <c r="F102" s="36" t="e">
        <f t="array" aca="1" ref="F102" ca="1">MMULT(B102:D102-$B$83:$D$83,MMULT($I$55:$K$57,TRANSPOSE(B102:D102-$B$83:$D$83)))</f>
        <v>#NAME?</v>
      </c>
      <c r="G102" s="49" t="e">
        <f t="shared" ca="1" si="7"/>
        <v>#NAME?</v>
      </c>
    </row>
    <row r="103" spans="1:7" x14ac:dyDescent="0.25">
      <c r="A103" t="s">
        <v>161</v>
      </c>
      <c r="B103" s="102">
        <v>45</v>
      </c>
      <c r="C103" s="103">
        <v>15.9</v>
      </c>
      <c r="D103" s="104">
        <v>1.2</v>
      </c>
      <c r="F103" s="36" t="e">
        <f t="array" aca="1" ref="F103" ca="1">MMULT(B103:D103-$B$83:$D$83,MMULT($I$55:$K$57,TRANSPOSE(B103:D103-$B$83:$D$83)))</f>
        <v>#NAME?</v>
      </c>
      <c r="G103" s="49" t="e">
        <f t="shared" ca="1" si="7"/>
        <v>#NAME?</v>
      </c>
    </row>
    <row r="104" spans="1:7" x14ac:dyDescent="0.25">
      <c r="A104" t="s">
        <v>161</v>
      </c>
      <c r="B104" s="102">
        <v>47.8</v>
      </c>
      <c r="C104" s="103">
        <v>36.1</v>
      </c>
      <c r="D104" s="104">
        <v>4.0999999999999996</v>
      </c>
      <c r="F104" s="36" t="e">
        <f t="array" aca="1" ref="F104" ca="1">MMULT(B104:D104-$B$83:$D$83,MMULT($I$55:$K$57,TRANSPOSE(B104:D104-$B$83:$D$83)))</f>
        <v>#NAME?</v>
      </c>
      <c r="G104" s="49" t="e">
        <f t="shared" ca="1" si="7"/>
        <v>#NAME?</v>
      </c>
    </row>
    <row r="105" spans="1:7" x14ac:dyDescent="0.25">
      <c r="A105" t="s">
        <v>161</v>
      </c>
      <c r="B105" s="102">
        <v>75.599999999999994</v>
      </c>
      <c r="C105" s="103">
        <v>27.7</v>
      </c>
      <c r="D105" s="104">
        <v>6.3</v>
      </c>
      <c r="F105" s="36" t="e">
        <f t="array" aca="1" ref="F105" ca="1">MMULT(B105:D105-$B$83:$D$83,MMULT($I$55:$K$57,TRANSPOSE(B105:D105-$B$83:$D$83)))</f>
        <v>#NAME?</v>
      </c>
      <c r="G105" s="49" t="e">
        <f t="shared" ca="1" si="7"/>
        <v>#NAME?</v>
      </c>
    </row>
    <row r="106" spans="1:7" x14ac:dyDescent="0.25">
      <c r="A106" t="s">
        <v>161</v>
      </c>
      <c r="B106" s="102">
        <v>46.6</v>
      </c>
      <c r="C106" s="103">
        <v>46.9</v>
      </c>
      <c r="D106" s="104">
        <v>3.6</v>
      </c>
      <c r="F106" s="36" t="e">
        <f t="array" aca="1" ref="F106" ca="1">MMULT(B106:D106-$B$83:$D$83,MMULT($I$55:$K$57,TRANSPOSE(B106:D106-$B$83:$D$83)))</f>
        <v>#NAME?</v>
      </c>
      <c r="G106" s="49" t="e">
        <f t="shared" ca="1" si="7"/>
        <v>#NAME?</v>
      </c>
    </row>
    <row r="107" spans="1:7" x14ac:dyDescent="0.25">
      <c r="A107" t="s">
        <v>161</v>
      </c>
      <c r="B107" s="102">
        <v>50.6</v>
      </c>
      <c r="C107" s="103">
        <v>29.7</v>
      </c>
      <c r="D107" s="104">
        <v>4.7</v>
      </c>
      <c r="F107" s="36" t="e">
        <f t="array" aca="1" ref="F107" ca="1">MMULT(B107:D107-$B$83:$D$83,MMULT($I$55:$K$57,TRANSPOSE(B107:D107-$B$83:$D$83)))</f>
        <v>#NAME?</v>
      </c>
      <c r="G107" s="49" t="e">
        <f t="shared" ca="1" si="7"/>
        <v>#NAME?</v>
      </c>
    </row>
    <row r="108" spans="1:7" x14ac:dyDescent="0.25">
      <c r="A108" t="s">
        <v>161</v>
      </c>
      <c r="B108" s="102">
        <v>45.7</v>
      </c>
      <c r="C108" s="103">
        <v>27.6</v>
      </c>
      <c r="D108" s="104">
        <v>6.2</v>
      </c>
      <c r="F108" s="36" t="e">
        <f t="array" aca="1" ref="F108" ca="1">MMULT(B108:D108-$B$83:$D$83,MMULT($I$55:$K$57,TRANSPOSE(B108:D108-$B$83:$D$83)))</f>
        <v>#NAME?</v>
      </c>
      <c r="G108" s="49" t="e">
        <f t="shared" ca="1" si="7"/>
        <v>#NAME?</v>
      </c>
    </row>
    <row r="109" spans="1:7" x14ac:dyDescent="0.25">
      <c r="A109" t="s">
        <v>161</v>
      </c>
      <c r="B109" s="102">
        <v>68.400000000000006</v>
      </c>
      <c r="C109" s="103">
        <v>35.299999999999997</v>
      </c>
      <c r="D109" s="104">
        <v>1.9</v>
      </c>
      <c r="F109" s="36" t="e">
        <f t="array" aca="1" ref="F109" ca="1">MMULT(B109:D109-$B$83:$D$83,MMULT($I$55:$K$57,TRANSPOSE(B109:D109-$B$83:$D$83)))</f>
        <v>#NAME?</v>
      </c>
      <c r="G109" s="49" t="e">
        <f t="shared" ca="1" si="7"/>
        <v>#NAME?</v>
      </c>
    </row>
    <row r="110" spans="1:7" x14ac:dyDescent="0.25">
      <c r="A110" t="s">
        <v>160</v>
      </c>
      <c r="B110" s="102">
        <v>52.5</v>
      </c>
      <c r="C110" s="103">
        <v>39</v>
      </c>
      <c r="D110" s="104">
        <v>3.1</v>
      </c>
      <c r="F110" s="36" t="e">
        <f t="array" aca="1" ref="F110" ca="1">MMULT(B110:D110-$B$83:$D$83,MMULT($I$55:$K$57,TRANSPOSE(B110:D110-$B$83:$D$83)))</f>
        <v>#NAME?</v>
      </c>
      <c r="G110" s="49" t="e">
        <f t="shared" ca="1" si="7"/>
        <v>#NAME?</v>
      </c>
    </row>
    <row r="111" spans="1:7" x14ac:dyDescent="0.25">
      <c r="A111" t="s">
        <v>160</v>
      </c>
      <c r="B111" s="102">
        <v>80</v>
      </c>
      <c r="C111" s="103">
        <v>54.2</v>
      </c>
      <c r="D111" s="104">
        <v>4</v>
      </c>
      <c r="F111" s="36" t="e">
        <f t="array" aca="1" ref="F111" ca="1">MMULT(B111:D111-$B$83:$D$83,MMULT($I$55:$K$57,TRANSPOSE(B111:D111-$B$83:$D$83)))</f>
        <v>#NAME?</v>
      </c>
      <c r="G111" s="49" t="e">
        <f t="shared" ca="1" si="7"/>
        <v>#NAME?</v>
      </c>
    </row>
    <row r="112" spans="1:7" x14ac:dyDescent="0.25">
      <c r="A112" t="s">
        <v>160</v>
      </c>
      <c r="B112" s="102">
        <v>54.7</v>
      </c>
      <c r="C112" s="103">
        <v>32.1</v>
      </c>
      <c r="D112" s="104">
        <v>5.7</v>
      </c>
      <c r="F112" s="36" t="e">
        <f t="array" aca="1" ref="F112" ca="1">MMULT(B112:D112-$B$83:$D$83,MMULT($I$55:$K$57,TRANSPOSE(B112:D112-$B$83:$D$83)))</f>
        <v>#NAME?</v>
      </c>
      <c r="G112" s="49" t="e">
        <f t="shared" ca="1" si="7"/>
        <v>#NAME?</v>
      </c>
    </row>
    <row r="113" spans="1:7" x14ac:dyDescent="0.25">
      <c r="A113" t="s">
        <v>160</v>
      </c>
      <c r="B113" s="102">
        <v>63.5</v>
      </c>
      <c r="C113" s="103">
        <v>25.6</v>
      </c>
      <c r="D113" s="104">
        <v>3</v>
      </c>
      <c r="F113" s="36" t="e">
        <f t="array" aca="1" ref="F113" ca="1">MMULT(B113:D113-$B$83:$D$83,MMULT($I$55:$K$57,TRANSPOSE(B113:D113-$B$83:$D$83)))</f>
        <v>#NAME?</v>
      </c>
      <c r="G113" s="49" t="e">
        <f t="shared" ca="1" si="7"/>
        <v>#NAME?</v>
      </c>
    </row>
    <row r="114" spans="1:7" x14ac:dyDescent="0.25">
      <c r="A114" t="s">
        <v>160</v>
      </c>
      <c r="B114" s="102">
        <v>46.3</v>
      </c>
      <c r="C114" s="103">
        <v>31.8</v>
      </c>
      <c r="D114" s="104">
        <v>7.4</v>
      </c>
      <c r="F114" s="36" t="e">
        <f t="array" aca="1" ref="F114" ca="1">MMULT(B114:D114-$B$83:$D$83,MMULT($I$55:$K$57,TRANSPOSE(B114:D114-$B$83:$D$83)))</f>
        <v>#NAME?</v>
      </c>
      <c r="G114" s="49" t="e">
        <f t="shared" ca="1" si="7"/>
        <v>#NAME?</v>
      </c>
    </row>
    <row r="115" spans="1:7" x14ac:dyDescent="0.25">
      <c r="A115" t="s">
        <v>160</v>
      </c>
      <c r="B115" s="102">
        <v>61.5</v>
      </c>
      <c r="C115" s="103">
        <v>16.8</v>
      </c>
      <c r="D115" s="104">
        <v>1.9</v>
      </c>
      <c r="F115" s="36" t="e">
        <f t="array" aca="1" ref="F115" ca="1">MMULT(B115:D115-$B$83:$D$83,MMULT($I$55:$K$57,TRANSPOSE(B115:D115-$B$83:$D$83)))</f>
        <v>#NAME?</v>
      </c>
      <c r="G115" s="49" t="e">
        <f t="shared" ca="1" si="7"/>
        <v>#NAME?</v>
      </c>
    </row>
    <row r="116" spans="1:7" x14ac:dyDescent="0.25">
      <c r="A116" t="s">
        <v>160</v>
      </c>
      <c r="B116" s="102">
        <v>62.9</v>
      </c>
      <c r="C116" s="103">
        <v>25.8</v>
      </c>
      <c r="D116" s="104">
        <v>2.4</v>
      </c>
      <c r="F116" s="36" t="e">
        <f t="array" aca="1" ref="F116" ca="1">MMULT(B116:D116-$B$83:$D$83,MMULT($I$55:$K$57,TRANSPOSE(B116:D116-$B$83:$D$83)))</f>
        <v>#NAME?</v>
      </c>
      <c r="G116" s="49" t="e">
        <f t="shared" ca="1" si="7"/>
        <v>#NAME?</v>
      </c>
    </row>
    <row r="117" spans="1:7" x14ac:dyDescent="0.25">
      <c r="A117" t="s">
        <v>160</v>
      </c>
      <c r="B117" s="105">
        <v>49.3</v>
      </c>
      <c r="C117" s="106">
        <v>39.4</v>
      </c>
      <c r="D117" s="107">
        <v>5.2</v>
      </c>
      <c r="F117" s="91" t="e">
        <f t="array" aca="1" ref="F117" ca="1">MMULT(B117:D117-$B$83:$D$83,MMULT($I$55:$K$57,TRANSPOSE(B117:D117-$B$83:$D$83)))</f>
        <v>#NAME?</v>
      </c>
      <c r="G117" s="52" t="e">
        <f t="shared" ca="1" si="7"/>
        <v>#NAME?</v>
      </c>
    </row>
    <row r="119" spans="1:7" x14ac:dyDescent="0.25">
      <c r="A119" t="s">
        <v>48</v>
      </c>
      <c r="B119" s="114">
        <f>AVERAGE(B86:B117)</f>
        <v>64.734374999999986</v>
      </c>
      <c r="C119" s="115">
        <f>AVERAGE(C86:C117)</f>
        <v>31.165624999999999</v>
      </c>
      <c r="D119" s="116">
        <f>AVERAGE(D86:D117)</f>
        <v>4.6718749999999991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A67"/>
  <sheetViews>
    <sheetView zoomScaleNormal="100" workbookViewId="0"/>
  </sheetViews>
  <sheetFormatPr defaultRowHeight="15" x14ac:dyDescent="0.25"/>
  <cols>
    <col min="4" max="4" width="11" customWidth="1"/>
    <col min="6" max="9" width="7.7109375" customWidth="1"/>
    <col min="10" max="10" width="4.42578125" customWidth="1"/>
    <col min="11" max="11" width="19" customWidth="1"/>
    <col min="16" max="16" width="5.140625" customWidth="1"/>
    <col min="22" max="22" width="5.5703125" customWidth="1"/>
  </cols>
  <sheetData>
    <row r="1" spans="1:27" x14ac:dyDescent="0.25">
      <c r="A1" s="42" t="s">
        <v>259</v>
      </c>
      <c r="F1" s="46" t="s">
        <v>260</v>
      </c>
      <c r="K1" t="s">
        <v>261</v>
      </c>
      <c r="Q1" t="s">
        <v>254</v>
      </c>
      <c r="W1" t="s">
        <v>277</v>
      </c>
    </row>
    <row r="3" spans="1:27" x14ac:dyDescent="0.25">
      <c r="B3" s="47" t="s">
        <v>144</v>
      </c>
      <c r="C3" s="47" t="s">
        <v>145</v>
      </c>
      <c r="D3" s="47" t="s">
        <v>146</v>
      </c>
      <c r="F3" t="s">
        <v>162</v>
      </c>
      <c r="K3" s="144"/>
      <c r="L3" s="144" t="e">
        <f ca="1">F5</f>
        <v>#NAME?</v>
      </c>
      <c r="M3" s="144" t="e">
        <f ca="1">G5</f>
        <v>#NAME?</v>
      </c>
      <c r="N3" s="144" t="e">
        <f ca="1">H5</f>
        <v>#NAME?</v>
      </c>
      <c r="O3" s="144" t="e">
        <f ca="1">I5</f>
        <v>#NAME?</v>
      </c>
      <c r="R3" s="143" t="e">
        <f ca="1">F5</f>
        <v>#NAME?</v>
      </c>
      <c r="S3" s="143" t="e">
        <f ca="1">G5</f>
        <v>#NAME?</v>
      </c>
      <c r="T3" s="143" t="e">
        <f ca="1">H5</f>
        <v>#NAME?</v>
      </c>
      <c r="U3" s="143" t="e">
        <f ca="1">I5</f>
        <v>#NAME?</v>
      </c>
      <c r="W3" s="144"/>
      <c r="X3" s="144" t="e">
        <f ca="1">F5</f>
        <v>#NAME?</v>
      </c>
      <c r="Y3" s="144" t="e">
        <f ca="1">G5</f>
        <v>#NAME?</v>
      </c>
      <c r="Z3" s="144" t="e">
        <f ca="1">H5</f>
        <v>#NAME?</v>
      </c>
      <c r="AA3" s="144" t="e">
        <f ca="1">I5</f>
        <v>#NAME?</v>
      </c>
    </row>
    <row r="4" spans="1:27" x14ac:dyDescent="0.25">
      <c r="A4" t="s">
        <v>158</v>
      </c>
      <c r="B4" s="75">
        <v>76.7</v>
      </c>
      <c r="C4" s="100">
        <v>29.5</v>
      </c>
      <c r="D4" s="101">
        <v>7.5</v>
      </c>
      <c r="K4" t="s">
        <v>34</v>
      </c>
      <c r="L4" t="e">
        <f ca="1">AVERAGE(F6:F13)</f>
        <v>#NAME?</v>
      </c>
      <c r="M4" t="e">
        <f ca="1">AVERAGE(G6:G13)</f>
        <v>#NAME?</v>
      </c>
      <c r="N4" t="e">
        <f ca="1">AVERAGE(H6:H13)</f>
        <v>#NAME?</v>
      </c>
      <c r="O4" t="e">
        <f ca="1">AVERAGE(I6:I13)</f>
        <v>#NAME?</v>
      </c>
      <c r="Q4" t="s">
        <v>139</v>
      </c>
      <c r="R4" s="130" t="e">
        <f ca="1">MIN(F6:F13)</f>
        <v>#NAME?</v>
      </c>
      <c r="S4" s="141" t="e">
        <f ca="1">MIN(G6:G13)</f>
        <v>#NAME?</v>
      </c>
      <c r="T4" s="141" t="e">
        <f ca="1">MIN(H6:H13)</f>
        <v>#NAME?</v>
      </c>
      <c r="U4" s="131" t="e">
        <f ca="1">MIN(I6:I13)</f>
        <v>#NAME?</v>
      </c>
      <c r="W4" t="s">
        <v>278</v>
      </c>
      <c r="X4" t="e">
        <f ca="1">SHAPIRO(F6:F13)</f>
        <v>#NAME?</v>
      </c>
      <c r="Y4" t="e">
        <f ca="1">SHAPIRO(G6:G13)</f>
        <v>#NAME?</v>
      </c>
      <c r="Z4" t="e">
        <f ca="1">SHAPIRO(H6:H13)</f>
        <v>#NAME?</v>
      </c>
      <c r="AA4" t="e">
        <f ca="1">SHAPIRO(I6:I13)</f>
        <v>#NAME?</v>
      </c>
    </row>
    <row r="5" spans="1:27" x14ac:dyDescent="0.25">
      <c r="A5" t="s">
        <v>158</v>
      </c>
      <c r="B5" s="102">
        <v>60.5</v>
      </c>
      <c r="C5" s="103">
        <v>32.1</v>
      </c>
      <c r="D5" s="104">
        <v>6.3</v>
      </c>
      <c r="F5" s="47" t="e">
        <f t="array" aca="1" ref="F5:I13" ca="1">ExtractCol(A3:D35,"water")</f>
        <v>#NAME?</v>
      </c>
      <c r="G5" s="47" t="e">
        <f ca="1"/>
        <v>#NAME?</v>
      </c>
      <c r="H5" s="47" t="e">
        <f ca="1"/>
        <v>#NAME?</v>
      </c>
      <c r="I5" s="47" t="e">
        <f ca="1"/>
        <v>#NAME?</v>
      </c>
      <c r="K5" t="s">
        <v>262</v>
      </c>
      <c r="L5" t="e">
        <f ca="1">STDEV(F6:F13)/SQRT(COUNT(F6:F13))</f>
        <v>#NAME?</v>
      </c>
      <c r="M5" t="e">
        <f ca="1">STDEV(G6:G13)/SQRT(COUNT(G6:G13))</f>
        <v>#NAME?</v>
      </c>
      <c r="N5" t="e">
        <f ca="1">STDEV(H6:H13)/SQRT(COUNT(H6:H13))</f>
        <v>#NAME?</v>
      </c>
      <c r="O5" t="e">
        <f ca="1">STDEV(I6:I13)/SQRT(COUNT(I6:I13))</f>
        <v>#NAME?</v>
      </c>
      <c r="Q5" t="s">
        <v>140</v>
      </c>
      <c r="R5" s="83" t="e">
        <f ca="1">QUARTILE(F6:F13,1)-R4</f>
        <v>#NAME?</v>
      </c>
      <c r="S5" s="37" t="e">
        <f ca="1">QUARTILE(G6:G13,1)-S4</f>
        <v>#NAME?</v>
      </c>
      <c r="T5" s="37" t="e">
        <f ca="1">QUARTILE(H6:H13,1)-T4</f>
        <v>#NAME?</v>
      </c>
      <c r="U5" s="84" t="e">
        <f ca="1">QUARTILE(I6:I13,1)-U4</f>
        <v>#NAME?</v>
      </c>
      <c r="W5" t="s">
        <v>65</v>
      </c>
      <c r="X5" t="e">
        <f ca="1">SWTEST(F6:F13)</f>
        <v>#NAME?</v>
      </c>
      <c r="Y5" t="e">
        <f ca="1">SWTEST(G6:G13)</f>
        <v>#NAME?</v>
      </c>
      <c r="Z5" t="e">
        <f ca="1">SWTEST(H6:H13)</f>
        <v>#NAME?</v>
      </c>
      <c r="AA5" t="e">
        <f ca="1">SWTEST(I6:I13)</f>
        <v>#NAME?</v>
      </c>
    </row>
    <row r="6" spans="1:27" x14ac:dyDescent="0.25">
      <c r="A6" t="s">
        <v>158</v>
      </c>
      <c r="B6" s="102">
        <v>96.1</v>
      </c>
      <c r="C6" s="103">
        <v>40.700000000000003</v>
      </c>
      <c r="D6" s="104">
        <v>4.2</v>
      </c>
      <c r="F6" s="33" t="e">
        <f ca="1"/>
        <v>#NAME?</v>
      </c>
      <c r="G6" s="88" t="e">
        <f ca="1"/>
        <v>#NAME?</v>
      </c>
      <c r="H6" s="88" t="e">
        <f ca="1"/>
        <v>#NAME?</v>
      </c>
      <c r="I6" s="89" t="e">
        <f ca="1"/>
        <v>#NAME?</v>
      </c>
      <c r="K6" t="s">
        <v>263</v>
      </c>
      <c r="L6" t="e">
        <f ca="1">MEDIAN(F6:F13)</f>
        <v>#NAME?</v>
      </c>
      <c r="M6" t="e">
        <f ca="1">MEDIAN(G6:G13)</f>
        <v>#NAME?</v>
      </c>
      <c r="N6" t="e">
        <f ca="1">MEDIAN(H6:H13)</f>
        <v>#NAME?</v>
      </c>
      <c r="O6" t="e">
        <f ca="1">MEDIAN(I6:I13)</f>
        <v>#NAME?</v>
      </c>
      <c r="Q6" t="s">
        <v>141</v>
      </c>
      <c r="R6" s="83" t="e">
        <f ca="1">MEDIAN(F6:F13)-QUARTILE(F6:F13,1)</f>
        <v>#NAME?</v>
      </c>
      <c r="S6" s="37" t="e">
        <f ca="1">MEDIAN(G6:G13)-QUARTILE(G6:G13,1)</f>
        <v>#NAME?</v>
      </c>
      <c r="T6" s="37" t="e">
        <f ca="1">MEDIAN(H6:H13)-QUARTILE(H6:H13,1)</f>
        <v>#NAME?</v>
      </c>
      <c r="U6" s="84" t="e">
        <f ca="1">MEDIAN(I6:I13)-QUARTILE(I6:I13,1)</f>
        <v>#NAME?</v>
      </c>
      <c r="W6" t="s">
        <v>220</v>
      </c>
      <c r="X6">
        <v>0.05</v>
      </c>
      <c r="Y6">
        <v>0.05</v>
      </c>
      <c r="Z6">
        <v>0.05</v>
      </c>
      <c r="AA6">
        <v>0.05</v>
      </c>
    </row>
    <row r="7" spans="1:27" x14ac:dyDescent="0.25">
      <c r="A7" t="s">
        <v>158</v>
      </c>
      <c r="B7" s="102">
        <v>88.1</v>
      </c>
      <c r="C7" s="103">
        <v>45.1</v>
      </c>
      <c r="D7" s="104">
        <v>4.9000000000000004</v>
      </c>
      <c r="F7" s="36" t="e">
        <f ca="1"/>
        <v>#NAME?</v>
      </c>
      <c r="G7" s="37" t="e">
        <f ca="1"/>
        <v>#NAME?</v>
      </c>
      <c r="H7" s="37" t="e">
        <f ca="1"/>
        <v>#NAME?</v>
      </c>
      <c r="I7" s="38" t="e">
        <f ca="1"/>
        <v>#NAME?</v>
      </c>
      <c r="K7" t="s">
        <v>264</v>
      </c>
      <c r="L7" t="e">
        <f ca="1">MODE(F6:F13)</f>
        <v>#NAME?</v>
      </c>
      <c r="M7" t="e">
        <f ca="1">MODE(G6:G13)</f>
        <v>#NAME?</v>
      </c>
      <c r="N7" t="e">
        <f ca="1">MODE(H6:H13)</f>
        <v>#NAME?</v>
      </c>
      <c r="O7" t="e">
        <f ca="1">MODE(I6:I13)</f>
        <v>#NAME?</v>
      </c>
      <c r="Q7" t="s">
        <v>142</v>
      </c>
      <c r="R7" s="83" t="e">
        <f ca="1">QUARTILE(F6:F13,3)-MEDIAN(F6:F13)</f>
        <v>#NAME?</v>
      </c>
      <c r="S7" s="37" t="e">
        <f ca="1">QUARTILE(G6:G13,3)-MEDIAN(G6:G13)</f>
        <v>#NAME?</v>
      </c>
      <c r="T7" s="37" t="e">
        <f ca="1">QUARTILE(H6:H13,3)-MEDIAN(H6:H13)</f>
        <v>#NAME?</v>
      </c>
      <c r="U7" s="84" t="e">
        <f ca="1">QUARTILE(I6:I13,3)-MEDIAN(I6:I13)</f>
        <v>#NAME?</v>
      </c>
      <c r="W7" s="40" t="s">
        <v>279</v>
      </c>
      <c r="X7" s="58" t="e">
        <f ca="1">IF(X5&lt;X6,"no","yes")</f>
        <v>#NAME?</v>
      </c>
      <c r="Y7" s="58" t="e">
        <f ca="1">IF(Y5&lt;Y6,"no","yes")</f>
        <v>#NAME?</v>
      </c>
      <c r="Z7" s="58" t="e">
        <f ca="1">IF(Z5&lt;Z6,"no","yes")</f>
        <v>#NAME?</v>
      </c>
      <c r="AA7" s="58" t="e">
        <f ca="1">IF(AA5&lt;AA6,"no","yes")</f>
        <v>#NAME?</v>
      </c>
    </row>
    <row r="8" spans="1:27" x14ac:dyDescent="0.25">
      <c r="A8" t="s">
        <v>158</v>
      </c>
      <c r="B8" s="102">
        <v>50.2</v>
      </c>
      <c r="C8" s="103">
        <v>34.1</v>
      </c>
      <c r="D8" s="104">
        <v>11.7</v>
      </c>
      <c r="F8" s="36" t="e">
        <f ca="1"/>
        <v>#NAME?</v>
      </c>
      <c r="G8" s="37" t="e">
        <f ca="1"/>
        <v>#NAME?</v>
      </c>
      <c r="H8" s="37" t="e">
        <f ca="1"/>
        <v>#NAME?</v>
      </c>
      <c r="I8" s="38" t="e">
        <f ca="1"/>
        <v>#NAME?</v>
      </c>
      <c r="K8" t="s">
        <v>265</v>
      </c>
      <c r="L8" t="e">
        <f ca="1">STDEV(F6:F13)</f>
        <v>#NAME?</v>
      </c>
      <c r="M8" t="e">
        <f ca="1">STDEV(G6:G13)</f>
        <v>#NAME?</v>
      </c>
      <c r="N8" t="e">
        <f ca="1">STDEV(H6:H13)</f>
        <v>#NAME?</v>
      </c>
      <c r="O8" t="e">
        <f ca="1">STDEV(I6:I13)</f>
        <v>#NAME?</v>
      </c>
      <c r="Q8" t="s">
        <v>143</v>
      </c>
      <c r="R8" s="85" t="e">
        <f ca="1">MAX(F6:F13)-QUARTILE(F6:F13,3)</f>
        <v>#NAME?</v>
      </c>
      <c r="S8" s="86" t="e">
        <f ca="1">MAX(G6:G13)-QUARTILE(G6:G13,3)</f>
        <v>#NAME?</v>
      </c>
      <c r="T8" s="86" t="e">
        <f ca="1">MAX(H6:H13)-QUARTILE(H6:H13,3)</f>
        <v>#NAME?</v>
      </c>
      <c r="U8" s="87" t="e">
        <f ca="1">MAX(I6:I13)-QUARTILE(I6:I13,3)</f>
        <v>#NAME?</v>
      </c>
    </row>
    <row r="9" spans="1:27" x14ac:dyDescent="0.25">
      <c r="A9" t="s">
        <v>158</v>
      </c>
      <c r="B9" s="102">
        <v>55</v>
      </c>
      <c r="C9" s="103">
        <v>31.1</v>
      </c>
      <c r="D9" s="104">
        <v>6.9</v>
      </c>
      <c r="F9" s="36" t="e">
        <f ca="1"/>
        <v>#NAME?</v>
      </c>
      <c r="G9" s="37" t="e">
        <f ca="1"/>
        <v>#NAME?</v>
      </c>
      <c r="H9" s="37" t="e">
        <f ca="1"/>
        <v>#NAME?</v>
      </c>
      <c r="I9" s="38" t="e">
        <f ca="1"/>
        <v>#NAME?</v>
      </c>
      <c r="K9" t="s">
        <v>266</v>
      </c>
      <c r="L9" t="e">
        <f ca="1">VAR(F6:F13)</f>
        <v>#NAME?</v>
      </c>
      <c r="M9" t="e">
        <f ca="1">VAR(G6:G13)</f>
        <v>#NAME?</v>
      </c>
      <c r="N9" t="e">
        <f ca="1">VAR(H6:H13)</f>
        <v>#NAME?</v>
      </c>
      <c r="O9" t="e">
        <f ca="1">VAR(I6:I13)</f>
        <v>#NAME?</v>
      </c>
    </row>
    <row r="10" spans="1:27" x14ac:dyDescent="0.25">
      <c r="A10" t="s">
        <v>158</v>
      </c>
      <c r="B10" s="102">
        <v>65.400000000000006</v>
      </c>
      <c r="C10" s="103">
        <v>21.6</v>
      </c>
      <c r="D10" s="104">
        <v>4.3</v>
      </c>
      <c r="F10" s="36" t="e">
        <f ca="1"/>
        <v>#NAME?</v>
      </c>
      <c r="G10" s="37" t="e">
        <f ca="1"/>
        <v>#NAME?</v>
      </c>
      <c r="H10" s="37" t="e">
        <f ca="1"/>
        <v>#NAME?</v>
      </c>
      <c r="I10" s="38" t="e">
        <f ca="1"/>
        <v>#NAME?</v>
      </c>
      <c r="K10" t="s">
        <v>267</v>
      </c>
      <c r="L10" t="e">
        <f ca="1">KURT(F6:F13)</f>
        <v>#NAME?</v>
      </c>
      <c r="M10" t="e">
        <f ca="1">KURT(G6:G13)</f>
        <v>#NAME?</v>
      </c>
      <c r="N10" t="e">
        <f ca="1">KURT(H6:H13)</f>
        <v>#NAME?</v>
      </c>
      <c r="O10" t="e">
        <f ca="1">KURT(I6:I13)</f>
        <v>#NAME?</v>
      </c>
    </row>
    <row r="11" spans="1:27" x14ac:dyDescent="0.25">
      <c r="A11" t="s">
        <v>158</v>
      </c>
      <c r="B11" s="102">
        <v>65.7</v>
      </c>
      <c r="C11" s="103">
        <v>27.7</v>
      </c>
      <c r="D11" s="104">
        <v>5.3</v>
      </c>
      <c r="F11" s="36" t="e">
        <f ca="1"/>
        <v>#NAME?</v>
      </c>
      <c r="G11" s="37" t="e">
        <f ca="1"/>
        <v>#NAME?</v>
      </c>
      <c r="H11" s="37" t="e">
        <f ca="1"/>
        <v>#NAME?</v>
      </c>
      <c r="I11" s="38" t="e">
        <f ca="1"/>
        <v>#NAME?</v>
      </c>
      <c r="K11" t="s">
        <v>268</v>
      </c>
      <c r="L11" t="e">
        <f ca="1">SKEW(F6:F13)</f>
        <v>#NAME?</v>
      </c>
      <c r="M11" t="e">
        <f ca="1">SKEW(G6:G13)</f>
        <v>#NAME?</v>
      </c>
      <c r="N11" t="e">
        <f ca="1">SKEW(H6:H13)</f>
        <v>#NAME?</v>
      </c>
      <c r="O11" t="e">
        <f ca="1">SKEW(I6:I13)</f>
        <v>#NAME?</v>
      </c>
    </row>
    <row r="12" spans="1:27" x14ac:dyDescent="0.25">
      <c r="A12" t="s">
        <v>159</v>
      </c>
      <c r="B12" s="102">
        <v>67.3</v>
      </c>
      <c r="C12" s="103">
        <v>48.3</v>
      </c>
      <c r="D12" s="104">
        <v>5.5</v>
      </c>
      <c r="F12" s="36" t="e">
        <f ca="1"/>
        <v>#NAME?</v>
      </c>
      <c r="G12" s="37" t="e">
        <f ca="1"/>
        <v>#NAME?</v>
      </c>
      <c r="H12" s="37" t="e">
        <f ca="1"/>
        <v>#NAME?</v>
      </c>
      <c r="I12" s="38" t="e">
        <f ca="1"/>
        <v>#NAME?</v>
      </c>
      <c r="K12" t="s">
        <v>269</v>
      </c>
      <c r="L12" t="e">
        <f ca="1">L13-L14</f>
        <v>#NAME?</v>
      </c>
      <c r="M12" t="e">
        <f ca="1">M13-M14</f>
        <v>#NAME?</v>
      </c>
      <c r="N12" t="e">
        <f ca="1">N13-N14</f>
        <v>#NAME?</v>
      </c>
      <c r="O12" t="e">
        <f ca="1">O13-O14</f>
        <v>#NAME?</v>
      </c>
    </row>
    <row r="13" spans="1:27" x14ac:dyDescent="0.25">
      <c r="A13" t="s">
        <v>159</v>
      </c>
      <c r="B13" s="102">
        <v>61.3</v>
      </c>
      <c r="C13" s="103">
        <v>28.9</v>
      </c>
      <c r="D13" s="104">
        <v>6.9</v>
      </c>
      <c r="F13" s="39" t="e">
        <f ca="1"/>
        <v>#NAME?</v>
      </c>
      <c r="G13" s="40" t="e">
        <f ca="1"/>
        <v>#NAME?</v>
      </c>
      <c r="H13" s="40" t="e">
        <f ca="1"/>
        <v>#NAME?</v>
      </c>
      <c r="I13" s="41" t="e">
        <f ca="1"/>
        <v>#NAME?</v>
      </c>
      <c r="K13" t="s">
        <v>270</v>
      </c>
      <c r="L13" t="e">
        <f ca="1">MAX(F6:F13)</f>
        <v>#NAME?</v>
      </c>
      <c r="M13" t="e">
        <f ca="1">MAX(G6:G13)</f>
        <v>#NAME?</v>
      </c>
      <c r="N13" t="e">
        <f ca="1">MAX(H6:H13)</f>
        <v>#NAME?</v>
      </c>
      <c r="O13" t="e">
        <f ca="1">MAX(I6:I13)</f>
        <v>#NAME?</v>
      </c>
    </row>
    <row r="14" spans="1:27" x14ac:dyDescent="0.25">
      <c r="A14" t="s">
        <v>159</v>
      </c>
      <c r="B14" s="102">
        <v>58.2</v>
      </c>
      <c r="C14" s="103">
        <v>42.5</v>
      </c>
      <c r="D14" s="104">
        <v>4.8</v>
      </c>
      <c r="K14" t="s">
        <v>271</v>
      </c>
      <c r="L14" t="e">
        <f ca="1">MIN(F6:F13)</f>
        <v>#NAME?</v>
      </c>
      <c r="M14" t="e">
        <f ca="1">MIN(G6:G13)</f>
        <v>#NAME?</v>
      </c>
      <c r="N14" t="e">
        <f ca="1">MIN(H6:H13)</f>
        <v>#NAME?</v>
      </c>
      <c r="O14" t="e">
        <f ca="1">MIN(I6:I13)</f>
        <v>#NAME?</v>
      </c>
    </row>
    <row r="15" spans="1:27" x14ac:dyDescent="0.25">
      <c r="A15" t="s">
        <v>159</v>
      </c>
      <c r="B15" s="102">
        <v>76.900000000000006</v>
      </c>
      <c r="C15" s="103">
        <v>20.399999999999999</v>
      </c>
      <c r="D15" s="104">
        <v>3</v>
      </c>
      <c r="K15" t="s">
        <v>177</v>
      </c>
      <c r="L15" t="e">
        <f ca="1">SUM(F6:F13)</f>
        <v>#NAME?</v>
      </c>
      <c r="M15" t="e">
        <f ca="1">SUM(G6:G13)</f>
        <v>#NAME?</v>
      </c>
      <c r="N15" t="e">
        <f ca="1">SUM(H6:H13)</f>
        <v>#NAME?</v>
      </c>
      <c r="O15" t="e">
        <f ca="1">SUM(I6:I13)</f>
        <v>#NAME?</v>
      </c>
    </row>
    <row r="16" spans="1:27" x14ac:dyDescent="0.25">
      <c r="A16" t="s">
        <v>159</v>
      </c>
      <c r="B16" s="102">
        <v>66.900000000000006</v>
      </c>
      <c r="C16" s="103">
        <v>23.9</v>
      </c>
      <c r="D16" s="104">
        <v>1.1000000000000001</v>
      </c>
      <c r="K16" t="s">
        <v>100</v>
      </c>
      <c r="L16">
        <f ca="1">COUNT(F6:F13)</f>
        <v>0</v>
      </c>
      <c r="M16">
        <f ca="1">COUNT(G6:G13)</f>
        <v>0</v>
      </c>
      <c r="N16">
        <f ca="1">COUNT(H6:H13)</f>
        <v>0</v>
      </c>
      <c r="O16">
        <f ca="1">COUNT(I6:I13)</f>
        <v>0</v>
      </c>
    </row>
    <row r="17" spans="1:27" x14ac:dyDescent="0.25">
      <c r="A17" t="s">
        <v>159</v>
      </c>
      <c r="B17" s="102">
        <v>55.4</v>
      </c>
      <c r="C17" s="103">
        <v>29.1</v>
      </c>
      <c r="D17" s="104">
        <v>5</v>
      </c>
      <c r="K17" t="s">
        <v>272</v>
      </c>
      <c r="L17" t="e">
        <f ca="1">GEOMEAN(F6:F13)</f>
        <v>#NAME?</v>
      </c>
      <c r="M17" t="e">
        <f ca="1">GEOMEAN(G6:G13)</f>
        <v>#NAME?</v>
      </c>
      <c r="N17" t="e">
        <f ca="1">GEOMEAN(H6:H13)</f>
        <v>#NAME?</v>
      </c>
      <c r="O17" t="e">
        <f ca="1">GEOMEAN(I6:I13)</f>
        <v>#NAME?</v>
      </c>
    </row>
    <row r="18" spans="1:27" x14ac:dyDescent="0.25">
      <c r="A18" t="s">
        <v>159</v>
      </c>
      <c r="B18" s="102">
        <v>50.5</v>
      </c>
      <c r="C18" s="103">
        <v>18</v>
      </c>
      <c r="D18" s="104">
        <v>4.8</v>
      </c>
      <c r="K18" t="s">
        <v>273</v>
      </c>
      <c r="L18" t="e">
        <f ca="1">HARMEAN(F6:F13)</f>
        <v>#NAME?</v>
      </c>
      <c r="M18" t="e">
        <f ca="1">HARMEAN(G6:G13)</f>
        <v>#NAME?</v>
      </c>
      <c r="N18" t="e">
        <f ca="1">HARMEAN(H6:H13)</f>
        <v>#NAME?</v>
      </c>
      <c r="O18" t="e">
        <f ca="1">HARMEAN(I6:I13)</f>
        <v>#NAME?</v>
      </c>
    </row>
    <row r="19" spans="1:27" x14ac:dyDescent="0.25">
      <c r="A19" t="s">
        <v>159</v>
      </c>
      <c r="B19" s="102">
        <v>64.099999999999994</v>
      </c>
      <c r="C19" s="103">
        <v>14.5</v>
      </c>
      <c r="D19" s="104">
        <v>3.7</v>
      </c>
      <c r="K19" t="s">
        <v>274</v>
      </c>
      <c r="L19" t="e">
        <f ca="1">AVEDEV(F6:F13)</f>
        <v>#NAME?</v>
      </c>
      <c r="M19" t="e">
        <f ca="1">AVEDEV(G6:G13)</f>
        <v>#NAME?</v>
      </c>
      <c r="N19" t="e">
        <f ca="1">AVEDEV(H6:H13)</f>
        <v>#NAME?</v>
      </c>
      <c r="O19" t="e">
        <f ca="1">AVEDEV(I6:I13)</f>
        <v>#NAME?</v>
      </c>
    </row>
    <row r="20" spans="1:27" x14ac:dyDescent="0.25">
      <c r="A20" t="s">
        <v>161</v>
      </c>
      <c r="B20" s="102">
        <v>62.8</v>
      </c>
      <c r="C20" s="103">
        <v>25.9</v>
      </c>
      <c r="D20" s="104">
        <v>2.9</v>
      </c>
      <c r="K20" t="s">
        <v>275</v>
      </c>
      <c r="L20" t="e">
        <f ca="1">MAD(F6:F13)</f>
        <v>#NAME?</v>
      </c>
      <c r="M20" t="e">
        <f ca="1">MAD(G6:G13)</f>
        <v>#NAME?</v>
      </c>
      <c r="N20" t="e">
        <f ca="1">MAD(H6:H13)</f>
        <v>#NAME?</v>
      </c>
      <c r="O20" t="e">
        <f ca="1">MAD(I6:I13)</f>
        <v>#NAME?</v>
      </c>
    </row>
    <row r="21" spans="1:27" x14ac:dyDescent="0.25">
      <c r="A21" t="s">
        <v>161</v>
      </c>
      <c r="B21" s="102">
        <v>45</v>
      </c>
      <c r="C21" s="103">
        <v>15.9</v>
      </c>
      <c r="D21" s="104">
        <v>1.2</v>
      </c>
      <c r="K21" s="40" t="s">
        <v>276</v>
      </c>
      <c r="L21" s="40" t="e">
        <f ca="1">IQR(F6:F13)</f>
        <v>#NAME?</v>
      </c>
      <c r="M21" s="40" t="e">
        <f ca="1">IQR(G6:G13)</f>
        <v>#NAME?</v>
      </c>
      <c r="N21" s="40" t="e">
        <f ca="1">IQR(H6:H13)</f>
        <v>#NAME?</v>
      </c>
      <c r="O21" s="40" t="e">
        <f ca="1">IQR(I6:I13)</f>
        <v>#NAME?</v>
      </c>
    </row>
    <row r="22" spans="1:27" x14ac:dyDescent="0.25">
      <c r="A22" t="s">
        <v>161</v>
      </c>
      <c r="B22" s="102">
        <v>47.8</v>
      </c>
      <c r="C22" s="103">
        <v>36.1</v>
      </c>
      <c r="D22" s="104">
        <v>4.0999999999999996</v>
      </c>
    </row>
    <row r="23" spans="1:27" x14ac:dyDescent="0.25">
      <c r="A23" t="s">
        <v>161</v>
      </c>
      <c r="B23" s="102">
        <v>75.599999999999994</v>
      </c>
      <c r="C23" s="103">
        <v>27.7</v>
      </c>
      <c r="D23" s="104">
        <v>6.3</v>
      </c>
    </row>
    <row r="24" spans="1:27" x14ac:dyDescent="0.25">
      <c r="A24" t="s">
        <v>161</v>
      </c>
      <c r="B24" s="102">
        <v>46.6</v>
      </c>
      <c r="C24" s="103">
        <v>46.9</v>
      </c>
      <c r="D24" s="104">
        <v>3.6</v>
      </c>
      <c r="F24" t="s">
        <v>163</v>
      </c>
      <c r="K24" t="s">
        <v>261</v>
      </c>
      <c r="Q24" t="s">
        <v>254</v>
      </c>
      <c r="W24" t="s">
        <v>277</v>
      </c>
    </row>
    <row r="25" spans="1:27" x14ac:dyDescent="0.25">
      <c r="A25" t="s">
        <v>161</v>
      </c>
      <c r="B25" s="102">
        <v>50.6</v>
      </c>
      <c r="C25" s="103">
        <v>29.7</v>
      </c>
      <c r="D25" s="104">
        <v>4.7</v>
      </c>
    </row>
    <row r="26" spans="1:27" x14ac:dyDescent="0.25">
      <c r="A26" t="s">
        <v>161</v>
      </c>
      <c r="B26" s="102">
        <v>45.7</v>
      </c>
      <c r="C26" s="103">
        <v>27.6</v>
      </c>
      <c r="D26" s="104">
        <v>6.2</v>
      </c>
      <c r="F26" s="56" t="e">
        <f t="array" aca="1" ref="F26:I34" ca="1">ExtractCol(A3:D35,"yield")</f>
        <v>#NAME?</v>
      </c>
      <c r="G26" s="56" t="e">
        <f ca="1"/>
        <v>#NAME?</v>
      </c>
      <c r="H26" s="56" t="e">
        <f ca="1"/>
        <v>#NAME?</v>
      </c>
      <c r="I26" s="56" t="e">
        <f ca="1"/>
        <v>#NAME?</v>
      </c>
      <c r="K26" s="144"/>
      <c r="L26" s="144" t="e">
        <f ca="1">F26</f>
        <v>#NAME?</v>
      </c>
      <c r="M26" s="144" t="e">
        <f ca="1">G26</f>
        <v>#NAME?</v>
      </c>
      <c r="N26" s="144" t="e">
        <f ca="1">H26</f>
        <v>#NAME?</v>
      </c>
      <c r="O26" s="144" t="e">
        <f ca="1">I26</f>
        <v>#NAME?</v>
      </c>
      <c r="R26" s="143" t="e">
        <f ca="1">F26</f>
        <v>#NAME?</v>
      </c>
      <c r="S26" s="143" t="e">
        <f ca="1">G26</f>
        <v>#NAME?</v>
      </c>
      <c r="T26" s="143" t="e">
        <f ca="1">H26</f>
        <v>#NAME?</v>
      </c>
      <c r="U26" s="143" t="e">
        <f ca="1">I26</f>
        <v>#NAME?</v>
      </c>
      <c r="W26" s="144"/>
      <c r="X26" s="144" t="e">
        <f ca="1">F26</f>
        <v>#NAME?</v>
      </c>
      <c r="Y26" s="144" t="e">
        <f ca="1">G26</f>
        <v>#NAME?</v>
      </c>
      <c r="Z26" s="144" t="e">
        <f ca="1">H26</f>
        <v>#NAME?</v>
      </c>
      <c r="AA26" s="144" t="e">
        <f ca="1">I26</f>
        <v>#NAME?</v>
      </c>
    </row>
    <row r="27" spans="1:27" x14ac:dyDescent="0.25">
      <c r="A27" t="s">
        <v>161</v>
      </c>
      <c r="B27" s="102">
        <v>68.400000000000006</v>
      </c>
      <c r="C27" s="103">
        <v>35.299999999999997</v>
      </c>
      <c r="D27" s="104">
        <v>1.9</v>
      </c>
      <c r="F27" s="33" t="e">
        <f ca="1"/>
        <v>#NAME?</v>
      </c>
      <c r="G27" s="88" t="e">
        <f ca="1"/>
        <v>#NAME?</v>
      </c>
      <c r="H27" s="88" t="e">
        <f ca="1"/>
        <v>#NAME?</v>
      </c>
      <c r="I27" s="89" t="e">
        <f ca="1"/>
        <v>#NAME?</v>
      </c>
      <c r="K27" t="s">
        <v>34</v>
      </c>
      <c r="L27" t="e">
        <f ca="1">AVERAGE(F27:F34)</f>
        <v>#NAME?</v>
      </c>
      <c r="M27" t="e">
        <f ca="1">AVERAGE(G27:G34)</f>
        <v>#NAME?</v>
      </c>
      <c r="N27" t="e">
        <f ca="1">AVERAGE(H27:H34)</f>
        <v>#NAME?</v>
      </c>
      <c r="O27" t="e">
        <f ca="1">AVERAGE(I27:I34)</f>
        <v>#NAME?</v>
      </c>
      <c r="Q27" t="s">
        <v>139</v>
      </c>
      <c r="R27" s="130" t="e">
        <f ca="1">MIN(F27:F34)</f>
        <v>#NAME?</v>
      </c>
      <c r="S27" s="141" t="e">
        <f ca="1">MIN(G27:G34)</f>
        <v>#NAME?</v>
      </c>
      <c r="T27" s="141" t="e">
        <f ca="1">MIN(H27:H34)</f>
        <v>#NAME?</v>
      </c>
      <c r="U27" s="131" t="e">
        <f ca="1">MIN(I27:I34)</f>
        <v>#NAME?</v>
      </c>
      <c r="W27" t="s">
        <v>278</v>
      </c>
      <c r="X27" t="e">
        <f ca="1">SHAPIRO(F27:F34)</f>
        <v>#NAME?</v>
      </c>
      <c r="Y27" t="e">
        <f ca="1">SHAPIRO(G27:G34)</f>
        <v>#NAME?</v>
      </c>
      <c r="Z27" t="e">
        <f ca="1">SHAPIRO(H27:H34)</f>
        <v>#NAME?</v>
      </c>
      <c r="AA27" t="e">
        <f ca="1">SHAPIRO(I27:I34)</f>
        <v>#NAME?</v>
      </c>
    </row>
    <row r="28" spans="1:27" x14ac:dyDescent="0.25">
      <c r="A28" t="s">
        <v>160</v>
      </c>
      <c r="B28" s="102">
        <v>52.5</v>
      </c>
      <c r="C28" s="103">
        <v>39</v>
      </c>
      <c r="D28" s="104">
        <v>3.1</v>
      </c>
      <c r="F28" s="36" t="e">
        <f ca="1"/>
        <v>#NAME?</v>
      </c>
      <c r="G28" s="37" t="e">
        <f ca="1"/>
        <v>#NAME?</v>
      </c>
      <c r="H28" s="37" t="e">
        <f ca="1"/>
        <v>#NAME?</v>
      </c>
      <c r="I28" s="38" t="e">
        <f ca="1"/>
        <v>#NAME?</v>
      </c>
      <c r="K28" t="s">
        <v>262</v>
      </c>
      <c r="L28" t="e">
        <f ca="1">STDEV(F27:F34)/SQRT(COUNT(F27:F34))</f>
        <v>#NAME?</v>
      </c>
      <c r="M28" t="e">
        <f ca="1">STDEV(G27:G34)/SQRT(COUNT(G27:G34))</f>
        <v>#NAME?</v>
      </c>
      <c r="N28" t="e">
        <f ca="1">STDEV(H27:H34)/SQRT(COUNT(H27:H34))</f>
        <v>#NAME?</v>
      </c>
      <c r="O28" t="e">
        <f ca="1">STDEV(I27:I34)/SQRT(COUNT(I27:I34))</f>
        <v>#NAME?</v>
      </c>
      <c r="Q28" t="s">
        <v>140</v>
      </c>
      <c r="R28" s="83" t="e">
        <f ca="1">QUARTILE(F27:F34,1)-R27</f>
        <v>#NAME?</v>
      </c>
      <c r="S28" s="37" t="e">
        <f ca="1">QUARTILE(G27:G34,1)-S27</f>
        <v>#NAME?</v>
      </c>
      <c r="T28" s="37" t="e">
        <f ca="1">QUARTILE(H27:H34,1)-T27</f>
        <v>#NAME?</v>
      </c>
      <c r="U28" s="84" t="e">
        <f ca="1">QUARTILE(I27:I34,1)-U27</f>
        <v>#NAME?</v>
      </c>
      <c r="W28" t="s">
        <v>65</v>
      </c>
      <c r="X28" t="e">
        <f ca="1">SWTEST(F27:F34)</f>
        <v>#NAME?</v>
      </c>
      <c r="Y28" t="e">
        <f ca="1">SWTEST(G27:G34)</f>
        <v>#NAME?</v>
      </c>
      <c r="Z28" t="e">
        <f ca="1">SWTEST(H27:H34)</f>
        <v>#NAME?</v>
      </c>
      <c r="AA28" t="e">
        <f ca="1">SWTEST(I27:I34)</f>
        <v>#NAME?</v>
      </c>
    </row>
    <row r="29" spans="1:27" x14ac:dyDescent="0.25">
      <c r="A29" t="s">
        <v>160</v>
      </c>
      <c r="B29" s="102">
        <v>80</v>
      </c>
      <c r="C29" s="103">
        <v>54.2</v>
      </c>
      <c r="D29" s="104">
        <v>4</v>
      </c>
      <c r="F29" s="36" t="e">
        <f ca="1"/>
        <v>#NAME?</v>
      </c>
      <c r="G29" s="37" t="e">
        <f ca="1"/>
        <v>#NAME?</v>
      </c>
      <c r="H29" s="37" t="e">
        <f ca="1"/>
        <v>#NAME?</v>
      </c>
      <c r="I29" s="38" t="e">
        <f ca="1"/>
        <v>#NAME?</v>
      </c>
      <c r="K29" t="s">
        <v>263</v>
      </c>
      <c r="L29" t="e">
        <f ca="1">MEDIAN(F27:F34)</f>
        <v>#NAME?</v>
      </c>
      <c r="M29" t="e">
        <f ca="1">MEDIAN(G27:G34)</f>
        <v>#NAME?</v>
      </c>
      <c r="N29" t="e">
        <f ca="1">MEDIAN(H27:H34)</f>
        <v>#NAME?</v>
      </c>
      <c r="O29" t="e">
        <f ca="1">MEDIAN(I27:I34)</f>
        <v>#NAME?</v>
      </c>
      <c r="Q29" t="s">
        <v>141</v>
      </c>
      <c r="R29" s="83" t="e">
        <f ca="1">MEDIAN(F27:F34)-QUARTILE(F27:F34,1)</f>
        <v>#NAME?</v>
      </c>
      <c r="S29" s="37" t="e">
        <f ca="1">MEDIAN(G27:G34)-QUARTILE(G27:G34,1)</f>
        <v>#NAME?</v>
      </c>
      <c r="T29" s="37" t="e">
        <f ca="1">MEDIAN(H27:H34)-QUARTILE(H27:H34,1)</f>
        <v>#NAME?</v>
      </c>
      <c r="U29" s="84" t="e">
        <f ca="1">MEDIAN(I27:I34)-QUARTILE(I27:I34,1)</f>
        <v>#NAME?</v>
      </c>
      <c r="W29" t="s">
        <v>220</v>
      </c>
      <c r="X29">
        <v>0.05</v>
      </c>
      <c r="Y29">
        <v>0.05</v>
      </c>
      <c r="Z29">
        <v>0.05</v>
      </c>
      <c r="AA29">
        <v>0.05</v>
      </c>
    </row>
    <row r="30" spans="1:27" x14ac:dyDescent="0.25">
      <c r="A30" t="s">
        <v>160</v>
      </c>
      <c r="B30" s="102">
        <v>54.7</v>
      </c>
      <c r="C30" s="103">
        <v>32.1</v>
      </c>
      <c r="D30" s="104">
        <v>5.7</v>
      </c>
      <c r="F30" s="36" t="e">
        <f ca="1"/>
        <v>#NAME?</v>
      </c>
      <c r="G30" s="37" t="e">
        <f ca="1"/>
        <v>#NAME?</v>
      </c>
      <c r="H30" s="37" t="e">
        <f ca="1"/>
        <v>#NAME?</v>
      </c>
      <c r="I30" s="38" t="e">
        <f ca="1"/>
        <v>#NAME?</v>
      </c>
      <c r="K30" t="s">
        <v>264</v>
      </c>
      <c r="L30" t="e">
        <f ca="1">MODE(F27:F34)</f>
        <v>#NAME?</v>
      </c>
      <c r="M30" t="e">
        <f ca="1">MODE(G27:G34)</f>
        <v>#NAME?</v>
      </c>
      <c r="N30" t="e">
        <f ca="1">MODE(H27:H34)</f>
        <v>#NAME?</v>
      </c>
      <c r="O30" t="e">
        <f ca="1">MODE(I27:I34)</f>
        <v>#NAME?</v>
      </c>
      <c r="Q30" t="s">
        <v>142</v>
      </c>
      <c r="R30" s="83" t="e">
        <f ca="1">QUARTILE(F27:F34,3)-MEDIAN(F27:F34)</f>
        <v>#NAME?</v>
      </c>
      <c r="S30" s="37" t="e">
        <f ca="1">QUARTILE(G27:G34,3)-MEDIAN(G27:G34)</f>
        <v>#NAME?</v>
      </c>
      <c r="T30" s="37" t="e">
        <f ca="1">QUARTILE(H27:H34,3)-MEDIAN(H27:H34)</f>
        <v>#NAME?</v>
      </c>
      <c r="U30" s="84" t="e">
        <f ca="1">QUARTILE(I27:I34,3)-MEDIAN(I27:I34)</f>
        <v>#NAME?</v>
      </c>
      <c r="W30" s="40" t="s">
        <v>279</v>
      </c>
      <c r="X30" s="58" t="e">
        <f ca="1">IF(X28&lt;X29,"no","yes")</f>
        <v>#NAME?</v>
      </c>
      <c r="Y30" s="58" t="e">
        <f ca="1">IF(Y28&lt;Y29,"no","yes")</f>
        <v>#NAME?</v>
      </c>
      <c r="Z30" s="58" t="e">
        <f ca="1">IF(Z28&lt;Z29,"no","yes")</f>
        <v>#NAME?</v>
      </c>
      <c r="AA30" s="58" t="e">
        <f ca="1">IF(AA28&lt;AA29,"no","yes")</f>
        <v>#NAME?</v>
      </c>
    </row>
    <row r="31" spans="1:27" x14ac:dyDescent="0.25">
      <c r="A31" t="s">
        <v>160</v>
      </c>
      <c r="B31" s="102">
        <v>63.5</v>
      </c>
      <c r="C31" s="103">
        <v>25.6</v>
      </c>
      <c r="D31" s="104">
        <v>3</v>
      </c>
      <c r="F31" s="36" t="e">
        <f ca="1"/>
        <v>#NAME?</v>
      </c>
      <c r="G31" s="37" t="e">
        <f ca="1"/>
        <v>#NAME?</v>
      </c>
      <c r="H31" s="37" t="e">
        <f ca="1"/>
        <v>#NAME?</v>
      </c>
      <c r="I31" s="38" t="e">
        <f ca="1"/>
        <v>#NAME?</v>
      </c>
      <c r="K31" t="s">
        <v>265</v>
      </c>
      <c r="L31" t="e">
        <f ca="1">STDEV(F27:F34)</f>
        <v>#NAME?</v>
      </c>
      <c r="M31" t="e">
        <f ca="1">STDEV(G27:G34)</f>
        <v>#NAME?</v>
      </c>
      <c r="N31" t="e">
        <f ca="1">STDEV(H27:H34)</f>
        <v>#NAME?</v>
      </c>
      <c r="O31" t="e">
        <f ca="1">STDEV(I27:I34)</f>
        <v>#NAME?</v>
      </c>
      <c r="Q31" t="s">
        <v>143</v>
      </c>
      <c r="R31" s="85" t="e">
        <f ca="1">MAX(F27:F34)-QUARTILE(F27:F34,3)</f>
        <v>#NAME?</v>
      </c>
      <c r="S31" s="86" t="e">
        <f ca="1">MAX(G27:G34)-QUARTILE(G27:G34,3)</f>
        <v>#NAME?</v>
      </c>
      <c r="T31" s="86" t="e">
        <f ca="1">MAX(H27:H34)-QUARTILE(H27:H34,3)</f>
        <v>#NAME?</v>
      </c>
      <c r="U31" s="87" t="e">
        <f ca="1">MAX(I27:I34)-QUARTILE(I27:I34,3)</f>
        <v>#NAME?</v>
      </c>
    </row>
    <row r="32" spans="1:27" x14ac:dyDescent="0.25">
      <c r="A32" t="s">
        <v>160</v>
      </c>
      <c r="B32" s="102">
        <v>46.3</v>
      </c>
      <c r="C32" s="103">
        <v>31.8</v>
      </c>
      <c r="D32" s="104">
        <v>7.4</v>
      </c>
      <c r="F32" s="36" t="e">
        <f ca="1"/>
        <v>#NAME?</v>
      </c>
      <c r="G32" s="37" t="e">
        <f ca="1"/>
        <v>#NAME?</v>
      </c>
      <c r="H32" s="37" t="e">
        <f ca="1"/>
        <v>#NAME?</v>
      </c>
      <c r="I32" s="38" t="e">
        <f ca="1"/>
        <v>#NAME?</v>
      </c>
      <c r="K32" t="s">
        <v>266</v>
      </c>
      <c r="L32" t="e">
        <f ca="1">VAR(F27:F34)</f>
        <v>#NAME?</v>
      </c>
      <c r="M32" t="e">
        <f ca="1">VAR(G27:G34)</f>
        <v>#NAME?</v>
      </c>
      <c r="N32" t="e">
        <f ca="1">VAR(H27:H34)</f>
        <v>#NAME?</v>
      </c>
      <c r="O32" t="e">
        <f ca="1">VAR(I27:I34)</f>
        <v>#NAME?</v>
      </c>
    </row>
    <row r="33" spans="1:23" x14ac:dyDescent="0.25">
      <c r="A33" t="s">
        <v>160</v>
      </c>
      <c r="B33" s="102">
        <v>61.5</v>
      </c>
      <c r="C33" s="103">
        <v>16.8</v>
      </c>
      <c r="D33" s="104">
        <v>1.9</v>
      </c>
      <c r="F33" s="36" t="e">
        <f ca="1"/>
        <v>#NAME?</v>
      </c>
      <c r="G33" s="37" t="e">
        <f ca="1"/>
        <v>#NAME?</v>
      </c>
      <c r="H33" s="37" t="e">
        <f ca="1"/>
        <v>#NAME?</v>
      </c>
      <c r="I33" s="38" t="e">
        <f ca="1"/>
        <v>#NAME?</v>
      </c>
      <c r="K33" t="s">
        <v>267</v>
      </c>
      <c r="L33" t="e">
        <f ca="1">KURT(F27:F34)</f>
        <v>#NAME?</v>
      </c>
      <c r="M33" t="e">
        <f ca="1">KURT(G27:G34)</f>
        <v>#NAME?</v>
      </c>
      <c r="N33" t="e">
        <f ca="1">KURT(H27:H34)</f>
        <v>#NAME?</v>
      </c>
      <c r="O33" t="e">
        <f ca="1">KURT(I27:I34)</f>
        <v>#NAME?</v>
      </c>
    </row>
    <row r="34" spans="1:23" x14ac:dyDescent="0.25">
      <c r="A34" t="s">
        <v>160</v>
      </c>
      <c r="B34" s="102">
        <v>62.9</v>
      </c>
      <c r="C34" s="103">
        <v>25.8</v>
      </c>
      <c r="D34" s="104">
        <v>2.4</v>
      </c>
      <c r="F34" s="39" t="e">
        <f ca="1"/>
        <v>#NAME?</v>
      </c>
      <c r="G34" s="40" t="e">
        <f ca="1"/>
        <v>#NAME?</v>
      </c>
      <c r="H34" s="40" t="e">
        <f ca="1"/>
        <v>#NAME?</v>
      </c>
      <c r="I34" s="41" t="e">
        <f ca="1"/>
        <v>#NAME?</v>
      </c>
      <c r="K34" t="s">
        <v>268</v>
      </c>
      <c r="L34" t="e">
        <f ca="1">SKEW(F27:F34)</f>
        <v>#NAME?</v>
      </c>
      <c r="M34" t="e">
        <f ca="1">SKEW(G27:G34)</f>
        <v>#NAME?</v>
      </c>
      <c r="N34" t="e">
        <f ca="1">SKEW(H27:H34)</f>
        <v>#NAME?</v>
      </c>
      <c r="O34" t="e">
        <f ca="1">SKEW(I27:I34)</f>
        <v>#NAME?</v>
      </c>
    </row>
    <row r="35" spans="1:23" x14ac:dyDescent="0.25">
      <c r="A35" t="s">
        <v>160</v>
      </c>
      <c r="B35" s="105">
        <v>49.3</v>
      </c>
      <c r="C35" s="106">
        <v>39.4</v>
      </c>
      <c r="D35" s="107">
        <v>5.2</v>
      </c>
      <c r="K35" t="s">
        <v>269</v>
      </c>
      <c r="L35" t="e">
        <f ca="1">L36-L37</f>
        <v>#NAME?</v>
      </c>
      <c r="M35" t="e">
        <f ca="1">M36-M37</f>
        <v>#NAME?</v>
      </c>
      <c r="N35" t="e">
        <f ca="1">N36-N37</f>
        <v>#NAME?</v>
      </c>
      <c r="O35" t="e">
        <f ca="1">O36-O37</f>
        <v>#NAME?</v>
      </c>
    </row>
    <row r="36" spans="1:23" x14ac:dyDescent="0.25">
      <c r="K36" t="s">
        <v>270</v>
      </c>
      <c r="L36" t="e">
        <f ca="1">MAX(F27:F34)</f>
        <v>#NAME?</v>
      </c>
      <c r="M36" t="e">
        <f ca="1">MAX(G27:G34)</f>
        <v>#NAME?</v>
      </c>
      <c r="N36" t="e">
        <f ca="1">MAX(H27:H34)</f>
        <v>#NAME?</v>
      </c>
      <c r="O36" t="e">
        <f ca="1">MAX(I27:I34)</f>
        <v>#NAME?</v>
      </c>
    </row>
    <row r="37" spans="1:23" x14ac:dyDescent="0.25">
      <c r="K37" t="s">
        <v>271</v>
      </c>
      <c r="L37" t="e">
        <f ca="1">MIN(F27:F34)</f>
        <v>#NAME?</v>
      </c>
      <c r="M37" t="e">
        <f ca="1">MIN(G27:G34)</f>
        <v>#NAME?</v>
      </c>
      <c r="N37" t="e">
        <f ca="1">MIN(H27:H34)</f>
        <v>#NAME?</v>
      </c>
      <c r="O37" t="e">
        <f ca="1">MIN(I27:I34)</f>
        <v>#NAME?</v>
      </c>
    </row>
    <row r="38" spans="1:23" x14ac:dyDescent="0.25">
      <c r="K38" t="s">
        <v>177</v>
      </c>
      <c r="L38" t="e">
        <f ca="1">SUM(F27:F34)</f>
        <v>#NAME?</v>
      </c>
      <c r="M38" t="e">
        <f ca="1">SUM(G27:G34)</f>
        <v>#NAME?</v>
      </c>
      <c r="N38" t="e">
        <f ca="1">SUM(H27:H34)</f>
        <v>#NAME?</v>
      </c>
      <c r="O38" t="e">
        <f ca="1">SUM(I27:I34)</f>
        <v>#NAME?</v>
      </c>
    </row>
    <row r="39" spans="1:23" x14ac:dyDescent="0.25">
      <c r="K39" t="s">
        <v>100</v>
      </c>
      <c r="L39">
        <f ca="1">COUNT(F27:F34)</f>
        <v>0</v>
      </c>
      <c r="M39">
        <f ca="1">COUNT(G27:G34)</f>
        <v>0</v>
      </c>
      <c r="N39">
        <f ca="1">COUNT(H27:H34)</f>
        <v>0</v>
      </c>
      <c r="O39">
        <f ca="1">COUNT(I27:I34)</f>
        <v>0</v>
      </c>
    </row>
    <row r="40" spans="1:23" x14ac:dyDescent="0.25">
      <c r="K40" t="s">
        <v>272</v>
      </c>
      <c r="L40" t="e">
        <f ca="1">GEOMEAN(F27:F34)</f>
        <v>#NAME?</v>
      </c>
      <c r="M40" t="e">
        <f ca="1">GEOMEAN(G27:G34)</f>
        <v>#NAME?</v>
      </c>
      <c r="N40" t="e">
        <f ca="1">GEOMEAN(H27:H34)</f>
        <v>#NAME?</v>
      </c>
      <c r="O40" t="e">
        <f ca="1">GEOMEAN(I27:I34)</f>
        <v>#NAME?</v>
      </c>
    </row>
    <row r="41" spans="1:23" x14ac:dyDescent="0.25">
      <c r="K41" t="s">
        <v>273</v>
      </c>
      <c r="L41" t="e">
        <f ca="1">HARMEAN(F27:F34)</f>
        <v>#NAME?</v>
      </c>
      <c r="M41" t="e">
        <f ca="1">HARMEAN(G27:G34)</f>
        <v>#NAME?</v>
      </c>
      <c r="N41" t="e">
        <f ca="1">HARMEAN(H27:H34)</f>
        <v>#NAME?</v>
      </c>
      <c r="O41" t="e">
        <f ca="1">HARMEAN(I27:I34)</f>
        <v>#NAME?</v>
      </c>
    </row>
    <row r="42" spans="1:23" x14ac:dyDescent="0.25">
      <c r="K42" t="s">
        <v>274</v>
      </c>
      <c r="L42" t="e">
        <f ca="1">AVEDEV(F27:F34)</f>
        <v>#NAME?</v>
      </c>
      <c r="M42" t="e">
        <f ca="1">AVEDEV(G27:G34)</f>
        <v>#NAME?</v>
      </c>
      <c r="N42" t="e">
        <f ca="1">AVEDEV(H27:H34)</f>
        <v>#NAME?</v>
      </c>
      <c r="O42" t="e">
        <f ca="1">AVEDEV(I27:I34)</f>
        <v>#NAME?</v>
      </c>
    </row>
    <row r="43" spans="1:23" x14ac:dyDescent="0.25">
      <c r="K43" t="s">
        <v>275</v>
      </c>
      <c r="L43" t="e">
        <f ca="1">MAD(F27:F34)</f>
        <v>#NAME?</v>
      </c>
      <c r="M43" t="e">
        <f ca="1">MAD(G27:G34)</f>
        <v>#NAME?</v>
      </c>
      <c r="N43" t="e">
        <f ca="1">MAD(H27:H34)</f>
        <v>#NAME?</v>
      </c>
      <c r="O43" t="e">
        <f ca="1">MAD(I27:I34)</f>
        <v>#NAME?</v>
      </c>
    </row>
    <row r="44" spans="1:23" x14ac:dyDescent="0.25">
      <c r="K44" s="40" t="s">
        <v>276</v>
      </c>
      <c r="L44" s="40" t="e">
        <f ca="1">IQR(F27:F34)</f>
        <v>#NAME?</v>
      </c>
      <c r="M44" s="40" t="e">
        <f ca="1">IQR(G27:G34)</f>
        <v>#NAME?</v>
      </c>
      <c r="N44" s="40" t="e">
        <f ca="1">IQR(H27:H34)</f>
        <v>#NAME?</v>
      </c>
      <c r="O44" s="40" t="e">
        <f ca="1">IQR(I27:I34)</f>
        <v>#NAME?</v>
      </c>
    </row>
    <row r="47" spans="1:23" x14ac:dyDescent="0.25">
      <c r="F47" s="70" t="s">
        <v>164</v>
      </c>
      <c r="K47" t="s">
        <v>261</v>
      </c>
      <c r="Q47" t="s">
        <v>254</v>
      </c>
      <c r="W47" t="s">
        <v>277</v>
      </c>
    </row>
    <row r="49" spans="6:27" x14ac:dyDescent="0.25">
      <c r="F49" s="47" t="e">
        <f t="array" aca="1" ref="F49:I57" ca="1">ExtractCol(A3:D35,"herbicide")</f>
        <v>#NAME?</v>
      </c>
      <c r="G49" s="47" t="e">
        <f ca="1"/>
        <v>#NAME?</v>
      </c>
      <c r="H49" s="47" t="e">
        <f ca="1"/>
        <v>#NAME?</v>
      </c>
      <c r="I49" s="47" t="e">
        <f ca="1"/>
        <v>#NAME?</v>
      </c>
      <c r="K49" s="144"/>
      <c r="L49" s="144" t="e">
        <f ca="1">F49</f>
        <v>#NAME?</v>
      </c>
      <c r="M49" s="144" t="e">
        <f ca="1">G49</f>
        <v>#NAME?</v>
      </c>
      <c r="N49" s="144" t="e">
        <f ca="1">H49</f>
        <v>#NAME?</v>
      </c>
      <c r="O49" s="144" t="e">
        <f ca="1">I49</f>
        <v>#NAME?</v>
      </c>
      <c r="R49" s="143" t="e">
        <f ca="1">F49</f>
        <v>#NAME?</v>
      </c>
      <c r="S49" s="143" t="e">
        <f ca="1">G49</f>
        <v>#NAME?</v>
      </c>
      <c r="T49" s="143" t="e">
        <f ca="1">H49</f>
        <v>#NAME?</v>
      </c>
      <c r="U49" s="143" t="e">
        <f ca="1">I49</f>
        <v>#NAME?</v>
      </c>
      <c r="W49" s="144"/>
      <c r="X49" s="144" t="e">
        <f ca="1">F49</f>
        <v>#NAME?</v>
      </c>
      <c r="Y49" s="144" t="e">
        <f ca="1">G49</f>
        <v>#NAME?</v>
      </c>
      <c r="Z49" s="144" t="e">
        <f ca="1">H49</f>
        <v>#NAME?</v>
      </c>
      <c r="AA49" s="144" t="e">
        <f ca="1">I49</f>
        <v>#NAME?</v>
      </c>
    </row>
    <row r="50" spans="6:27" x14ac:dyDescent="0.25">
      <c r="F50" s="33" t="e">
        <f ca="1"/>
        <v>#NAME?</v>
      </c>
      <c r="G50" s="88" t="e">
        <f ca="1"/>
        <v>#NAME?</v>
      </c>
      <c r="H50" s="88" t="e">
        <f ca="1"/>
        <v>#NAME?</v>
      </c>
      <c r="I50" s="89" t="e">
        <f ca="1"/>
        <v>#NAME?</v>
      </c>
      <c r="K50" t="s">
        <v>34</v>
      </c>
      <c r="L50" t="e">
        <f ca="1">AVERAGE(F50:F57)</f>
        <v>#NAME?</v>
      </c>
      <c r="M50" t="e">
        <f ca="1">AVERAGE(G50:G57)</f>
        <v>#NAME?</v>
      </c>
      <c r="N50" t="e">
        <f ca="1">AVERAGE(H50:H57)</f>
        <v>#NAME?</v>
      </c>
      <c r="O50" t="e">
        <f ca="1">AVERAGE(I50:I57)</f>
        <v>#NAME?</v>
      </c>
      <c r="Q50" t="s">
        <v>139</v>
      </c>
      <c r="R50" s="130" t="e">
        <f ca="1">MIN(F50:F57)</f>
        <v>#NAME?</v>
      </c>
      <c r="S50" s="141" t="e">
        <f ca="1">MIN(G50:G57)</f>
        <v>#NAME?</v>
      </c>
      <c r="T50" s="141" t="e">
        <f ca="1">MIN(H50:H57)</f>
        <v>#NAME?</v>
      </c>
      <c r="U50" s="131" t="e">
        <f ca="1">MIN(I50:I57)</f>
        <v>#NAME?</v>
      </c>
      <c r="W50" t="s">
        <v>278</v>
      </c>
      <c r="X50" t="e">
        <f ca="1">SHAPIRO(F50:F57)</f>
        <v>#NAME?</v>
      </c>
      <c r="Y50" t="e">
        <f ca="1">SHAPIRO(G50:G57)</f>
        <v>#NAME?</v>
      </c>
      <c r="Z50" t="e">
        <f ca="1">SHAPIRO(H50:H57)</f>
        <v>#NAME?</v>
      </c>
      <c r="AA50" t="e">
        <f ca="1">SHAPIRO(I50:I57)</f>
        <v>#NAME?</v>
      </c>
    </row>
    <row r="51" spans="6:27" x14ac:dyDescent="0.25">
      <c r="F51" s="36" t="e">
        <f ca="1"/>
        <v>#NAME?</v>
      </c>
      <c r="G51" s="37" t="e">
        <f ca="1"/>
        <v>#NAME?</v>
      </c>
      <c r="H51" s="37" t="e">
        <f ca="1"/>
        <v>#NAME?</v>
      </c>
      <c r="I51" s="38" t="e">
        <f ca="1"/>
        <v>#NAME?</v>
      </c>
      <c r="K51" t="s">
        <v>262</v>
      </c>
      <c r="L51" t="e">
        <f ca="1">STDEV(F50:F57)/SQRT(COUNT(F50:F57))</f>
        <v>#NAME?</v>
      </c>
      <c r="M51" t="e">
        <f ca="1">STDEV(G50:G57)/SQRT(COUNT(G50:G57))</f>
        <v>#NAME?</v>
      </c>
      <c r="N51" t="e">
        <f ca="1">STDEV(H50:H57)/SQRT(COUNT(H50:H57))</f>
        <v>#NAME?</v>
      </c>
      <c r="O51" t="e">
        <f ca="1">STDEV(I50:I57)/SQRT(COUNT(I50:I57))</f>
        <v>#NAME?</v>
      </c>
      <c r="Q51" t="s">
        <v>140</v>
      </c>
      <c r="R51" s="83" t="e">
        <f ca="1">QUARTILE(F50:F57,1)-R50</f>
        <v>#NAME?</v>
      </c>
      <c r="S51" s="37" t="e">
        <f ca="1">QUARTILE(G50:G57,1)-S50</f>
        <v>#NAME?</v>
      </c>
      <c r="T51" s="37" t="e">
        <f ca="1">QUARTILE(H50:H57,1)-T50</f>
        <v>#NAME?</v>
      </c>
      <c r="U51" s="84" t="e">
        <f ca="1">QUARTILE(I50:I57,1)-U50</f>
        <v>#NAME?</v>
      </c>
      <c r="W51" t="s">
        <v>65</v>
      </c>
      <c r="X51" t="e">
        <f ca="1">SWTEST(F50:F57)</f>
        <v>#NAME?</v>
      </c>
      <c r="Y51" t="e">
        <f ca="1">SWTEST(G50:G57)</f>
        <v>#NAME?</v>
      </c>
      <c r="Z51" t="e">
        <f ca="1">SWTEST(H50:H57)</f>
        <v>#NAME?</v>
      </c>
      <c r="AA51" t="e">
        <f ca="1">SWTEST(I50:I57)</f>
        <v>#NAME?</v>
      </c>
    </row>
    <row r="52" spans="6:27" x14ac:dyDescent="0.25">
      <c r="F52" s="36" t="e">
        <f ca="1"/>
        <v>#NAME?</v>
      </c>
      <c r="G52" s="37" t="e">
        <f ca="1"/>
        <v>#NAME?</v>
      </c>
      <c r="H52" s="37" t="e">
        <f ca="1"/>
        <v>#NAME?</v>
      </c>
      <c r="I52" s="38" t="e">
        <f ca="1"/>
        <v>#NAME?</v>
      </c>
      <c r="K52" t="s">
        <v>263</v>
      </c>
      <c r="L52" t="e">
        <f ca="1">MEDIAN(F50:F57)</f>
        <v>#NAME?</v>
      </c>
      <c r="M52" t="e">
        <f ca="1">MEDIAN(G50:G57)</f>
        <v>#NAME?</v>
      </c>
      <c r="N52" t="e">
        <f ca="1">MEDIAN(H50:H57)</f>
        <v>#NAME?</v>
      </c>
      <c r="O52" t="e">
        <f ca="1">MEDIAN(I50:I57)</f>
        <v>#NAME?</v>
      </c>
      <c r="Q52" t="s">
        <v>141</v>
      </c>
      <c r="R52" s="83" t="e">
        <f ca="1">MEDIAN(F50:F57)-QUARTILE(F50:F57,1)</f>
        <v>#NAME?</v>
      </c>
      <c r="S52" s="37" t="e">
        <f ca="1">MEDIAN(G50:G57)-QUARTILE(G50:G57,1)</f>
        <v>#NAME?</v>
      </c>
      <c r="T52" s="37" t="e">
        <f ca="1">MEDIAN(H50:H57)-QUARTILE(H50:H57,1)</f>
        <v>#NAME?</v>
      </c>
      <c r="U52" s="84" t="e">
        <f ca="1">MEDIAN(I50:I57)-QUARTILE(I50:I57,1)</f>
        <v>#NAME?</v>
      </c>
      <c r="W52" t="s">
        <v>220</v>
      </c>
      <c r="X52">
        <v>0.05</v>
      </c>
      <c r="Y52">
        <v>0.05</v>
      </c>
      <c r="Z52">
        <v>0.05</v>
      </c>
      <c r="AA52">
        <v>0.05</v>
      </c>
    </row>
    <row r="53" spans="6:27" x14ac:dyDescent="0.25">
      <c r="F53" s="36" t="e">
        <f ca="1"/>
        <v>#NAME?</v>
      </c>
      <c r="G53" s="37" t="e">
        <f ca="1"/>
        <v>#NAME?</v>
      </c>
      <c r="H53" s="37" t="e">
        <f ca="1"/>
        <v>#NAME?</v>
      </c>
      <c r="I53" s="38" t="e">
        <f ca="1"/>
        <v>#NAME?</v>
      </c>
      <c r="K53" t="s">
        <v>264</v>
      </c>
      <c r="L53" t="e">
        <f ca="1">MODE(F50:F57)</f>
        <v>#NAME?</v>
      </c>
      <c r="M53" t="e">
        <f ca="1">MODE(G50:G57)</f>
        <v>#NAME?</v>
      </c>
      <c r="N53" t="e">
        <f ca="1">MODE(H50:H57)</f>
        <v>#NAME?</v>
      </c>
      <c r="O53" t="e">
        <f ca="1">MODE(I50:I57)</f>
        <v>#NAME?</v>
      </c>
      <c r="Q53" t="s">
        <v>142</v>
      </c>
      <c r="R53" s="83" t="e">
        <f ca="1">QUARTILE(F50:F57,3)-MEDIAN(F50:F57)</f>
        <v>#NAME?</v>
      </c>
      <c r="S53" s="37" t="e">
        <f ca="1">QUARTILE(G50:G57,3)-MEDIAN(G50:G57)</f>
        <v>#NAME?</v>
      </c>
      <c r="T53" s="37" t="e">
        <f ca="1">QUARTILE(H50:H57,3)-MEDIAN(H50:H57)</f>
        <v>#NAME?</v>
      </c>
      <c r="U53" s="84" t="e">
        <f ca="1">QUARTILE(I50:I57,3)-MEDIAN(I50:I57)</f>
        <v>#NAME?</v>
      </c>
      <c r="W53" s="40" t="s">
        <v>279</v>
      </c>
      <c r="X53" s="58" t="e">
        <f ca="1">IF(X51&lt;X52,"no","yes")</f>
        <v>#NAME?</v>
      </c>
      <c r="Y53" s="58" t="e">
        <f ca="1">IF(Y51&lt;Y52,"no","yes")</f>
        <v>#NAME?</v>
      </c>
      <c r="Z53" s="58" t="e">
        <f ca="1">IF(Z51&lt;Z52,"no","yes")</f>
        <v>#NAME?</v>
      </c>
      <c r="AA53" s="58" t="e">
        <f ca="1">IF(AA51&lt;AA52,"no","yes")</f>
        <v>#NAME?</v>
      </c>
    </row>
    <row r="54" spans="6:27" x14ac:dyDescent="0.25">
      <c r="F54" s="36" t="e">
        <f ca="1"/>
        <v>#NAME?</v>
      </c>
      <c r="G54" s="37" t="e">
        <f ca="1"/>
        <v>#NAME?</v>
      </c>
      <c r="H54" s="37" t="e">
        <f ca="1"/>
        <v>#NAME?</v>
      </c>
      <c r="I54" s="38" t="e">
        <f ca="1"/>
        <v>#NAME?</v>
      </c>
      <c r="K54" t="s">
        <v>265</v>
      </c>
      <c r="L54" t="e">
        <f ca="1">STDEV(F50:F57)</f>
        <v>#NAME?</v>
      </c>
      <c r="M54" t="e">
        <f ca="1">STDEV(G50:G57)</f>
        <v>#NAME?</v>
      </c>
      <c r="N54" t="e">
        <f ca="1">STDEV(H50:H57)</f>
        <v>#NAME?</v>
      </c>
      <c r="O54" t="e">
        <f ca="1">STDEV(I50:I57)</f>
        <v>#NAME?</v>
      </c>
      <c r="Q54" t="s">
        <v>143</v>
      </c>
      <c r="R54" s="85" t="e">
        <f ca="1">MAX(F50:F57)-QUARTILE(F50:F57,3)</f>
        <v>#NAME?</v>
      </c>
      <c r="S54" s="86" t="e">
        <f ca="1">MAX(G50:G57)-QUARTILE(G50:G57,3)</f>
        <v>#NAME?</v>
      </c>
      <c r="T54" s="86" t="e">
        <f ca="1">MAX(H50:H57)-QUARTILE(H50:H57,3)</f>
        <v>#NAME?</v>
      </c>
      <c r="U54" s="87" t="e">
        <f ca="1">MAX(I50:I57)-QUARTILE(I50:I57,3)</f>
        <v>#NAME?</v>
      </c>
    </row>
    <row r="55" spans="6:27" x14ac:dyDescent="0.25">
      <c r="F55" s="36" t="e">
        <f ca="1"/>
        <v>#NAME?</v>
      </c>
      <c r="G55" s="37" t="e">
        <f ca="1"/>
        <v>#NAME?</v>
      </c>
      <c r="H55" s="37" t="e">
        <f ca="1"/>
        <v>#NAME?</v>
      </c>
      <c r="I55" s="38" t="e">
        <f ca="1"/>
        <v>#NAME?</v>
      </c>
      <c r="K55" t="s">
        <v>266</v>
      </c>
      <c r="L55" t="e">
        <f ca="1">VAR(F50:F57)</f>
        <v>#NAME?</v>
      </c>
      <c r="M55" t="e">
        <f ca="1">VAR(G50:G57)</f>
        <v>#NAME?</v>
      </c>
      <c r="N55" t="e">
        <f ca="1">VAR(H50:H57)</f>
        <v>#NAME?</v>
      </c>
      <c r="O55" t="e">
        <f ca="1">VAR(I50:I57)</f>
        <v>#NAME?</v>
      </c>
    </row>
    <row r="56" spans="6:27" x14ac:dyDescent="0.25">
      <c r="F56" s="36" t="e">
        <f ca="1"/>
        <v>#NAME?</v>
      </c>
      <c r="G56" s="37" t="e">
        <f ca="1"/>
        <v>#NAME?</v>
      </c>
      <c r="H56" s="37" t="e">
        <f ca="1"/>
        <v>#NAME?</v>
      </c>
      <c r="I56" s="38" t="e">
        <f ca="1"/>
        <v>#NAME?</v>
      </c>
      <c r="K56" t="s">
        <v>267</v>
      </c>
      <c r="L56" t="e">
        <f ca="1">KURT(F50:F57)</f>
        <v>#NAME?</v>
      </c>
      <c r="M56" t="e">
        <f ca="1">KURT(G50:G57)</f>
        <v>#NAME?</v>
      </c>
      <c r="N56" t="e">
        <f ca="1">KURT(H50:H57)</f>
        <v>#NAME?</v>
      </c>
      <c r="O56" t="e">
        <f ca="1">KURT(I50:I57)</f>
        <v>#NAME?</v>
      </c>
    </row>
    <row r="57" spans="6:27" x14ac:dyDescent="0.25">
      <c r="F57" s="39" t="e">
        <f ca="1"/>
        <v>#NAME?</v>
      </c>
      <c r="G57" s="40" t="e">
        <f ca="1"/>
        <v>#NAME?</v>
      </c>
      <c r="H57" s="40" t="e">
        <f ca="1"/>
        <v>#NAME?</v>
      </c>
      <c r="I57" s="41" t="e">
        <f ca="1"/>
        <v>#NAME?</v>
      </c>
      <c r="K57" t="s">
        <v>268</v>
      </c>
      <c r="L57" t="e">
        <f ca="1">SKEW(F50:F57)</f>
        <v>#NAME?</v>
      </c>
      <c r="M57" t="e">
        <f ca="1">SKEW(G50:G57)</f>
        <v>#NAME?</v>
      </c>
      <c r="N57" t="e">
        <f ca="1">SKEW(H50:H57)</f>
        <v>#NAME?</v>
      </c>
      <c r="O57" t="e">
        <f ca="1">SKEW(I50:I57)</f>
        <v>#NAME?</v>
      </c>
    </row>
    <row r="58" spans="6:27" x14ac:dyDescent="0.25">
      <c r="F58" t="s">
        <v>48</v>
      </c>
      <c r="G58" t="e">
        <f ca="1">AVERAGE(G50:G57)</f>
        <v>#NAME?</v>
      </c>
      <c r="K58" t="s">
        <v>269</v>
      </c>
      <c r="L58" t="e">
        <f ca="1">L59-L60</f>
        <v>#NAME?</v>
      </c>
      <c r="M58" t="e">
        <f ca="1">M59-M60</f>
        <v>#NAME?</v>
      </c>
      <c r="N58" t="e">
        <f ca="1">N59-N60</f>
        <v>#NAME?</v>
      </c>
      <c r="O58" t="e">
        <f ca="1">O59-O60</f>
        <v>#NAME?</v>
      </c>
    </row>
    <row r="59" spans="6:27" x14ac:dyDescent="0.25">
      <c r="F59" t="s">
        <v>49</v>
      </c>
      <c r="G59" t="e">
        <f ca="1">STDEV(G50:G57)</f>
        <v>#NAME?</v>
      </c>
      <c r="K59" t="s">
        <v>270</v>
      </c>
      <c r="L59" t="e">
        <f ca="1">MAX(F50:F57)</f>
        <v>#NAME?</v>
      </c>
      <c r="M59" t="e">
        <f ca="1">MAX(G50:G57)</f>
        <v>#NAME?</v>
      </c>
      <c r="N59" t="e">
        <f ca="1">MAX(H50:H57)</f>
        <v>#NAME?</v>
      </c>
      <c r="O59" t="e">
        <f ca="1">MAX(I50:I57)</f>
        <v>#NAME?</v>
      </c>
    </row>
    <row r="60" spans="6:27" x14ac:dyDescent="0.25">
      <c r="F60" t="s">
        <v>215</v>
      </c>
      <c r="G60" t="e">
        <f ca="1">STANDARDIZE(G54,G58,G59)</f>
        <v>#NAME?</v>
      </c>
      <c r="K60" t="s">
        <v>271</v>
      </c>
      <c r="L60" t="e">
        <f ca="1">MIN(F50:F57)</f>
        <v>#NAME?</v>
      </c>
      <c r="M60" t="e">
        <f ca="1">MIN(G50:G57)</f>
        <v>#NAME?</v>
      </c>
      <c r="N60" t="e">
        <f ca="1">MIN(H50:H57)</f>
        <v>#NAME?</v>
      </c>
      <c r="O60" t="e">
        <f ca="1">MIN(I50:I57)</f>
        <v>#NAME?</v>
      </c>
    </row>
    <row r="61" spans="6:27" x14ac:dyDescent="0.25">
      <c r="K61" t="s">
        <v>177</v>
      </c>
      <c r="L61" t="e">
        <f ca="1">SUM(F50:F57)</f>
        <v>#NAME?</v>
      </c>
      <c r="M61" t="e">
        <f ca="1">SUM(G50:G57)</f>
        <v>#NAME?</v>
      </c>
      <c r="N61" t="e">
        <f ca="1">SUM(H50:H57)</f>
        <v>#NAME?</v>
      </c>
      <c r="O61" t="e">
        <f ca="1">SUM(I50:I57)</f>
        <v>#NAME?</v>
      </c>
    </row>
    <row r="62" spans="6:27" x14ac:dyDescent="0.25">
      <c r="K62" t="s">
        <v>100</v>
      </c>
      <c r="L62">
        <f ca="1">COUNT(F50:F57)</f>
        <v>0</v>
      </c>
      <c r="M62">
        <f ca="1">COUNT(G50:G57)</f>
        <v>0</v>
      </c>
      <c r="N62">
        <f ca="1">COUNT(H50:H57)</f>
        <v>0</v>
      </c>
      <c r="O62">
        <f ca="1">COUNT(I50:I57)</f>
        <v>0</v>
      </c>
    </row>
    <row r="63" spans="6:27" x14ac:dyDescent="0.25">
      <c r="K63" t="s">
        <v>272</v>
      </c>
      <c r="L63" t="e">
        <f ca="1">GEOMEAN(F50:F57)</f>
        <v>#NAME?</v>
      </c>
      <c r="M63" t="e">
        <f ca="1">GEOMEAN(G50:G57)</f>
        <v>#NAME?</v>
      </c>
      <c r="N63" t="e">
        <f ca="1">GEOMEAN(H50:H57)</f>
        <v>#NAME?</v>
      </c>
      <c r="O63" t="e">
        <f ca="1">GEOMEAN(I50:I57)</f>
        <v>#NAME?</v>
      </c>
    </row>
    <row r="64" spans="6:27" x14ac:dyDescent="0.25">
      <c r="K64" t="s">
        <v>273</v>
      </c>
      <c r="L64" t="e">
        <f ca="1">HARMEAN(F50:F57)</f>
        <v>#NAME?</v>
      </c>
      <c r="M64" t="e">
        <f ca="1">HARMEAN(G50:G57)</f>
        <v>#NAME?</v>
      </c>
      <c r="N64" t="e">
        <f ca="1">HARMEAN(H50:H57)</f>
        <v>#NAME?</v>
      </c>
      <c r="O64" t="e">
        <f ca="1">HARMEAN(I50:I57)</f>
        <v>#NAME?</v>
      </c>
    </row>
    <row r="65" spans="11:15" x14ac:dyDescent="0.25">
      <c r="K65" t="s">
        <v>274</v>
      </c>
      <c r="L65" t="e">
        <f ca="1">AVEDEV(F50:F57)</f>
        <v>#NAME?</v>
      </c>
      <c r="M65" t="e">
        <f ca="1">AVEDEV(G50:G57)</f>
        <v>#NAME?</v>
      </c>
      <c r="N65" t="e">
        <f ca="1">AVEDEV(H50:H57)</f>
        <v>#NAME?</v>
      </c>
      <c r="O65" t="e">
        <f ca="1">AVEDEV(I50:I57)</f>
        <v>#NAME?</v>
      </c>
    </row>
    <row r="66" spans="11:15" x14ac:dyDescent="0.25">
      <c r="K66" t="s">
        <v>275</v>
      </c>
      <c r="L66" t="e">
        <f ca="1">MAD(F50:F57)</f>
        <v>#NAME?</v>
      </c>
      <c r="M66" t="e">
        <f ca="1">MAD(G50:G57)</f>
        <v>#NAME?</v>
      </c>
      <c r="N66" t="e">
        <f ca="1">MAD(H50:H57)</f>
        <v>#NAME?</v>
      </c>
      <c r="O66" t="e">
        <f ca="1">MAD(I50:I57)</f>
        <v>#NAME?</v>
      </c>
    </row>
    <row r="67" spans="11:15" x14ac:dyDescent="0.25">
      <c r="K67" s="40" t="s">
        <v>276</v>
      </c>
      <c r="L67" s="40" t="e">
        <f ca="1">IQR(F50:F57)</f>
        <v>#NAME?</v>
      </c>
      <c r="M67" s="40" t="e">
        <f ca="1">IQR(G50:G57)</f>
        <v>#NAME?</v>
      </c>
      <c r="N67" s="40" t="e">
        <f ca="1">IQR(H50:H57)</f>
        <v>#NAME?</v>
      </c>
      <c r="O67" s="40" t="e">
        <f ca="1">IQR(I50:I57)</f>
        <v>#NAME?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V35"/>
  <sheetViews>
    <sheetView zoomScaleNormal="100" workbookViewId="0"/>
  </sheetViews>
  <sheetFormatPr defaultRowHeight="15" x14ac:dyDescent="0.25"/>
  <sheetData>
    <row r="1" spans="1:22" x14ac:dyDescent="0.25">
      <c r="A1" s="42" t="s">
        <v>252</v>
      </c>
      <c r="F1" t="s">
        <v>253</v>
      </c>
      <c r="K1" t="s">
        <v>254</v>
      </c>
      <c r="Q1" t="s">
        <v>255</v>
      </c>
    </row>
    <row r="3" spans="1:22" x14ac:dyDescent="0.25">
      <c r="B3" s="47" t="s">
        <v>144</v>
      </c>
      <c r="C3" s="47" t="s">
        <v>145</v>
      </c>
      <c r="D3" s="47" t="s">
        <v>146</v>
      </c>
      <c r="F3" s="47" t="e">
        <f t="array" aca="1" ref="F3:I11" ca="1">ExtractCol(A3:D35,D3)</f>
        <v>#NAME?</v>
      </c>
      <c r="G3" s="47" t="e">
        <f ca="1"/>
        <v>#NAME?</v>
      </c>
      <c r="H3" s="47" t="e">
        <f ca="1"/>
        <v>#NAME?</v>
      </c>
      <c r="I3" s="47" t="e">
        <f ca="1"/>
        <v>#NAME?</v>
      </c>
      <c r="L3" s="143" t="e">
        <f ca="1">F3</f>
        <v>#NAME?</v>
      </c>
      <c r="M3" s="143" t="e">
        <f ca="1">G3</f>
        <v>#NAME?</v>
      </c>
      <c r="N3" s="143" t="e">
        <f ca="1">H3</f>
        <v>#NAME?</v>
      </c>
      <c r="O3" s="143" t="e">
        <f ca="1">I3</f>
        <v>#NAME?</v>
      </c>
      <c r="Q3" s="144"/>
      <c r="R3" s="144" t="e">
        <f ca="1">F3</f>
        <v>#NAME?</v>
      </c>
      <c r="S3" s="144" t="e">
        <f ca="1">G3</f>
        <v>#NAME?</v>
      </c>
      <c r="T3" s="144" t="e">
        <f ca="1">H3</f>
        <v>#NAME?</v>
      </c>
      <c r="U3" s="144" t="e">
        <f ca="1">I3</f>
        <v>#NAME?</v>
      </c>
    </row>
    <row r="4" spans="1:22" x14ac:dyDescent="0.25">
      <c r="A4" t="s">
        <v>158</v>
      </c>
      <c r="B4" s="75">
        <v>76.7</v>
      </c>
      <c r="C4" s="100">
        <v>29.5</v>
      </c>
      <c r="D4" s="101">
        <v>7.5</v>
      </c>
      <c r="E4" s="126">
        <v>1</v>
      </c>
      <c r="F4" s="138" t="e">
        <f ca="1"/>
        <v>#NAME?</v>
      </c>
      <c r="G4" s="139" t="e">
        <f ca="1"/>
        <v>#NAME?</v>
      </c>
      <c r="H4" s="139" t="e">
        <f ca="1"/>
        <v>#NAME?</v>
      </c>
      <c r="I4" s="140" t="e">
        <f ca="1"/>
        <v>#NAME?</v>
      </c>
      <c r="K4" t="s">
        <v>139</v>
      </c>
      <c r="L4" s="130" t="e">
        <f ca="1">MIN(F4:F11)</f>
        <v>#NAME?</v>
      </c>
      <c r="M4" s="141" t="e">
        <f ca="1">MIN(G4:G11)</f>
        <v>#NAME?</v>
      </c>
      <c r="N4" s="141" t="e">
        <f ca="1">MIN(H4:H11)</f>
        <v>#NAME?</v>
      </c>
      <c r="O4" s="131" t="e">
        <f ca="1">MIN(I4:I11)</f>
        <v>#NAME?</v>
      </c>
      <c r="Q4" s="32" t="s">
        <v>48</v>
      </c>
      <c r="R4" t="e">
        <f ca="1">AVERAGE(F4:F11)</f>
        <v>#NAME?</v>
      </c>
      <c r="S4" t="e">
        <f ca="1">AVERAGE(G4:G11)</f>
        <v>#NAME?</v>
      </c>
      <c r="T4" t="e">
        <f ca="1">AVERAGE(H4:H11)</f>
        <v>#NAME?</v>
      </c>
      <c r="U4" t="e">
        <f ca="1">AVERAGE(I4:I11)</f>
        <v>#NAME?</v>
      </c>
    </row>
    <row r="5" spans="1:22" x14ac:dyDescent="0.25">
      <c r="A5" t="s">
        <v>158</v>
      </c>
      <c r="B5" s="102">
        <v>60.5</v>
      </c>
      <c r="C5" s="103">
        <v>32.1</v>
      </c>
      <c r="D5" s="104">
        <v>6.3</v>
      </c>
      <c r="E5" s="122">
        <f>E4+1</f>
        <v>2</v>
      </c>
      <c r="F5" s="36" t="e">
        <f ca="1"/>
        <v>#NAME?</v>
      </c>
      <c r="G5" s="37" t="e">
        <f ca="1"/>
        <v>#NAME?</v>
      </c>
      <c r="H5" s="37" t="e">
        <f ca="1"/>
        <v>#NAME?</v>
      </c>
      <c r="I5" s="38" t="e">
        <f ca="1"/>
        <v>#NAME?</v>
      </c>
      <c r="K5" t="s">
        <v>140</v>
      </c>
      <c r="L5" s="83" t="e">
        <f ca="1">QUARTILE(F4:F11,1)-L4</f>
        <v>#NAME?</v>
      </c>
      <c r="M5" s="37" t="e">
        <f ca="1">QUARTILE(G4:G11,1)-M4</f>
        <v>#NAME?</v>
      </c>
      <c r="N5" s="37" t="e">
        <f ca="1">QUARTILE(H4:H11,1)-N4</f>
        <v>#NAME?</v>
      </c>
      <c r="O5" s="84" t="e">
        <f ca="1">QUARTILE(I4:I11,1)-O4</f>
        <v>#NAME?</v>
      </c>
      <c r="Q5" s="32" t="s">
        <v>49</v>
      </c>
      <c r="R5" t="e">
        <f ca="1">STDEV(F4:F11)</f>
        <v>#NAME?</v>
      </c>
      <c r="S5" t="e">
        <f ca="1">STDEV(G4:G11)</f>
        <v>#NAME?</v>
      </c>
      <c r="T5" t="e">
        <f ca="1">STDEV(H4:H11)</f>
        <v>#NAME?</v>
      </c>
      <c r="U5" t="e">
        <f ca="1">STDEV(I4:I11)</f>
        <v>#NAME?</v>
      </c>
    </row>
    <row r="6" spans="1:22" x14ac:dyDescent="0.25">
      <c r="A6" t="s">
        <v>158</v>
      </c>
      <c r="B6" s="102">
        <v>96.1</v>
      </c>
      <c r="C6" s="103">
        <v>40.700000000000003</v>
      </c>
      <c r="D6" s="104">
        <v>4.2</v>
      </c>
      <c r="E6" s="122">
        <f t="shared" ref="E6:E11" si="0">E5+1</f>
        <v>3</v>
      </c>
      <c r="F6" s="36" t="e">
        <f ca="1"/>
        <v>#NAME?</v>
      </c>
      <c r="G6" s="37" t="e">
        <f ca="1"/>
        <v>#NAME?</v>
      </c>
      <c r="H6" s="37" t="e">
        <f ca="1"/>
        <v>#NAME?</v>
      </c>
      <c r="I6" s="38" t="e">
        <f ca="1"/>
        <v>#NAME?</v>
      </c>
      <c r="K6" t="s">
        <v>141</v>
      </c>
      <c r="L6" s="83" t="e">
        <f ca="1">MEDIAN(F4:F11)-QUARTILE(F4:F11,1)</f>
        <v>#NAME?</v>
      </c>
      <c r="M6" s="37" t="e">
        <f ca="1">MEDIAN(G4:G11)-QUARTILE(G4:G11,1)</f>
        <v>#NAME?</v>
      </c>
      <c r="N6" s="37" t="e">
        <f ca="1">MEDIAN(H4:H11)-QUARTILE(H4:H11,1)</f>
        <v>#NAME?</v>
      </c>
      <c r="O6" s="84" t="e">
        <f ca="1">MEDIAN(I4:I11)-QUARTILE(I4:I11,1)</f>
        <v>#NAME?</v>
      </c>
      <c r="Q6" s="145" t="s">
        <v>256</v>
      </c>
      <c r="R6" s="139">
        <f ca="1">COUNTIF(R9:R16,"&gt;=2.5")+COUNTIF(R9:R16,"&lt;=-2.5")</f>
        <v>0</v>
      </c>
      <c r="S6" s="139">
        <f ca="1">COUNTIF(S9:S16,"&gt;=2.5")+COUNTIF(S9:S16,"&lt;=-2.5")</f>
        <v>0</v>
      </c>
      <c r="T6" s="139">
        <f ca="1">COUNTIF(T9:T16,"&gt;=2.5")+COUNTIF(T9:T16,"&lt;=-2.5")</f>
        <v>0</v>
      </c>
      <c r="U6" s="139">
        <f ca="1">COUNTIF(U9:U16,"&gt;=2.5")+COUNTIF(U9:U16,"&lt;=-2.5")</f>
        <v>0</v>
      </c>
    </row>
    <row r="7" spans="1:22" x14ac:dyDescent="0.25">
      <c r="A7" t="s">
        <v>158</v>
      </c>
      <c r="B7" s="102">
        <v>88.1</v>
      </c>
      <c r="C7" s="103">
        <v>45.1</v>
      </c>
      <c r="D7" s="104">
        <v>4.9000000000000004</v>
      </c>
      <c r="E7" s="122">
        <f t="shared" si="0"/>
        <v>4</v>
      </c>
      <c r="F7" s="36" t="e">
        <f ca="1"/>
        <v>#NAME?</v>
      </c>
      <c r="G7" s="37" t="e">
        <f ca="1"/>
        <v>#NAME?</v>
      </c>
      <c r="H7" s="37" t="e">
        <f ca="1"/>
        <v>#NAME?</v>
      </c>
      <c r="I7" s="38" t="e">
        <f ca="1"/>
        <v>#NAME?</v>
      </c>
      <c r="K7" t="s">
        <v>142</v>
      </c>
      <c r="L7" s="83" t="e">
        <f ca="1">QUARTILE(F4:F11,3)-MEDIAN(F4:F11)</f>
        <v>#NAME?</v>
      </c>
      <c r="M7" s="37" t="e">
        <f ca="1">QUARTILE(G4:G11,3)-MEDIAN(G4:G11)</f>
        <v>#NAME?</v>
      </c>
      <c r="N7" s="37" t="e">
        <f ca="1">QUARTILE(H4:H11,3)-MEDIAN(H4:H11)</f>
        <v>#NAME?</v>
      </c>
      <c r="O7" s="84" t="e">
        <f ca="1">QUARTILE(I4:I11,3)-MEDIAN(I4:I11)</f>
        <v>#NAME?</v>
      </c>
      <c r="Q7" s="32" t="s">
        <v>257</v>
      </c>
      <c r="R7">
        <f ca="1">COUNTIF(R9:R16,"")</f>
        <v>0</v>
      </c>
      <c r="S7">
        <f ca="1">COUNTIF(S9:S16,"")</f>
        <v>0</v>
      </c>
      <c r="T7">
        <f ca="1">COUNTIF(T9:T16,"")</f>
        <v>0</v>
      </c>
      <c r="U7">
        <f ca="1">COUNTIF(U9:U16,"")</f>
        <v>0</v>
      </c>
    </row>
    <row r="8" spans="1:22" x14ac:dyDescent="0.25">
      <c r="A8" t="s">
        <v>158</v>
      </c>
      <c r="B8" s="102">
        <v>50.2</v>
      </c>
      <c r="C8" s="103">
        <v>34.1</v>
      </c>
      <c r="D8" s="104">
        <v>11.7</v>
      </c>
      <c r="E8" s="122">
        <f t="shared" si="0"/>
        <v>5</v>
      </c>
      <c r="F8" s="36" t="e">
        <f ca="1"/>
        <v>#NAME?</v>
      </c>
      <c r="G8" s="37" t="e">
        <f ca="1"/>
        <v>#NAME?</v>
      </c>
      <c r="H8" s="37" t="e">
        <f ca="1"/>
        <v>#NAME?</v>
      </c>
      <c r="I8" s="38" t="e">
        <f ca="1"/>
        <v>#NAME?</v>
      </c>
      <c r="K8" t="s">
        <v>143</v>
      </c>
      <c r="L8" s="85" t="e">
        <f ca="1">MAX(F4:F11)-QUARTILE(F4:F11,3)</f>
        <v>#NAME?</v>
      </c>
      <c r="M8" s="86" t="e">
        <f ca="1">MAX(G4:G11)-QUARTILE(G4:G11,3)</f>
        <v>#NAME?</v>
      </c>
      <c r="N8" s="86" t="e">
        <f ca="1">MAX(H4:H11)-QUARTILE(H4:H11,3)</f>
        <v>#NAME?</v>
      </c>
      <c r="O8" s="87" t="e">
        <f ca="1">MAX(I4:I11)-QUARTILE(I4:I11,3)</f>
        <v>#NAME?</v>
      </c>
      <c r="Q8" s="74" t="s">
        <v>258</v>
      </c>
      <c r="R8" s="40">
        <f ca="1">COUNTIF(R9:R16," ******* ")</f>
        <v>0</v>
      </c>
      <c r="S8" s="40">
        <f ca="1">COUNTIF(S9:S16," ******* ")</f>
        <v>0</v>
      </c>
      <c r="T8" s="40">
        <f ca="1">COUNTIF(T9:T16," ******* ")</f>
        <v>0</v>
      </c>
      <c r="U8" s="40">
        <f ca="1">COUNTIF(U9:U16," ******* ")</f>
        <v>0</v>
      </c>
    </row>
    <row r="9" spans="1:22" x14ac:dyDescent="0.25">
      <c r="A9" t="s">
        <v>158</v>
      </c>
      <c r="B9" s="102">
        <v>55</v>
      </c>
      <c r="C9" s="103">
        <v>31.1</v>
      </c>
      <c r="D9" s="104">
        <v>6.9</v>
      </c>
      <c r="E9" s="122">
        <f t="shared" si="0"/>
        <v>6</v>
      </c>
      <c r="F9" s="36" t="e">
        <f ca="1"/>
        <v>#NAME?</v>
      </c>
      <c r="G9" s="37" t="e">
        <f ca="1"/>
        <v>#NAME?</v>
      </c>
      <c r="H9" s="37" t="e">
        <f ca="1"/>
        <v>#NAME?</v>
      </c>
      <c r="I9" s="38" t="e">
        <f ca="1"/>
        <v>#NAME?</v>
      </c>
      <c r="Q9" s="32">
        <v>1</v>
      </c>
      <c r="R9" t="e">
        <f ca="1">IF(F4="","",IF(ISNUMBER(F4),STANDARDIZE(F4,R$4,R$5)," ******* "))</f>
        <v>#NAME?</v>
      </c>
      <c r="S9" t="e">
        <f t="shared" ref="S9:U16" ca="1" si="1">IF(G4="","",IF(ISNUMBER(G4),STANDARDIZE(G4,S$4,S$5)," ******* "))</f>
        <v>#NAME?</v>
      </c>
      <c r="T9" t="e">
        <f t="shared" ca="1" si="1"/>
        <v>#NAME?</v>
      </c>
      <c r="U9" t="e">
        <f t="shared" ca="1" si="1"/>
        <v>#NAME?</v>
      </c>
      <c r="V9" t="str">
        <f ca="1">IF(COUNTIF(R9:U9,"&gt;=2.5")+COUNTIF(R9:U9,"&lt;=-2.5")&gt;0,"*","")</f>
        <v/>
      </c>
    </row>
    <row r="10" spans="1:22" x14ac:dyDescent="0.25">
      <c r="A10" t="s">
        <v>158</v>
      </c>
      <c r="B10" s="102">
        <v>65.400000000000006</v>
      </c>
      <c r="C10" s="103">
        <v>21.6</v>
      </c>
      <c r="D10" s="104">
        <v>4.3</v>
      </c>
      <c r="E10" s="122">
        <f t="shared" si="0"/>
        <v>7</v>
      </c>
      <c r="F10" s="36" t="e">
        <f ca="1"/>
        <v>#NAME?</v>
      </c>
      <c r="G10" s="37" t="e">
        <f ca="1"/>
        <v>#NAME?</v>
      </c>
      <c r="H10" s="37" t="e">
        <f ca="1"/>
        <v>#NAME?</v>
      </c>
      <c r="I10" s="38" t="e">
        <f ca="1"/>
        <v>#NAME?</v>
      </c>
      <c r="Q10" s="32">
        <f>Q9+1</f>
        <v>2</v>
      </c>
      <c r="R10" t="e">
        <f t="shared" ref="R10:R16" ca="1" si="2">IF(F5="","",IF(ISNUMBER(F5),STANDARDIZE(F5,R$4,R$5)," ******* "))</f>
        <v>#NAME?</v>
      </c>
      <c r="S10" t="e">
        <f t="shared" ca="1" si="1"/>
        <v>#NAME?</v>
      </c>
      <c r="T10" t="e">
        <f t="shared" ca="1" si="1"/>
        <v>#NAME?</v>
      </c>
      <c r="U10" t="e">
        <f t="shared" ca="1" si="1"/>
        <v>#NAME?</v>
      </c>
      <c r="V10" t="str">
        <f t="shared" ref="V10:V16" ca="1" si="3">IF(COUNTIF(R10:U10,"&gt;=2.5")+COUNTIF(R10:U10,"&lt;=-2.5")&gt;0,"*","")</f>
        <v/>
      </c>
    </row>
    <row r="11" spans="1:22" x14ac:dyDescent="0.25">
      <c r="A11" t="s">
        <v>158</v>
      </c>
      <c r="B11" s="102">
        <v>65.7</v>
      </c>
      <c r="C11" s="103">
        <v>27.7</v>
      </c>
      <c r="D11" s="104">
        <v>5.3</v>
      </c>
      <c r="E11" s="122">
        <f t="shared" si="0"/>
        <v>8</v>
      </c>
      <c r="F11" s="39" t="e">
        <f ca="1"/>
        <v>#NAME?</v>
      </c>
      <c r="G11" s="40" t="e">
        <f ca="1"/>
        <v>#NAME?</v>
      </c>
      <c r="H11" s="40" t="e">
        <f ca="1"/>
        <v>#NAME?</v>
      </c>
      <c r="I11" s="41" t="e">
        <f ca="1"/>
        <v>#NAME?</v>
      </c>
      <c r="Q11" s="32">
        <f t="shared" ref="Q11:Q16" si="4">Q10+1</f>
        <v>3</v>
      </c>
      <c r="R11" t="e">
        <f t="shared" ca="1" si="2"/>
        <v>#NAME?</v>
      </c>
      <c r="S11" t="e">
        <f t="shared" ca="1" si="1"/>
        <v>#NAME?</v>
      </c>
      <c r="T11" t="e">
        <f t="shared" ca="1" si="1"/>
        <v>#NAME?</v>
      </c>
      <c r="U11" t="e">
        <f t="shared" ca="1" si="1"/>
        <v>#NAME?</v>
      </c>
      <c r="V11" t="str">
        <f t="shared" ca="1" si="3"/>
        <v/>
      </c>
    </row>
    <row r="12" spans="1:22" x14ac:dyDescent="0.25">
      <c r="A12" t="s">
        <v>159</v>
      </c>
      <c r="B12" s="102">
        <v>67.3</v>
      </c>
      <c r="C12" s="103">
        <v>48.3</v>
      </c>
      <c r="D12" s="104">
        <v>5.5</v>
      </c>
      <c r="Q12" s="32">
        <f t="shared" si="4"/>
        <v>4</v>
      </c>
      <c r="R12" t="e">
        <f t="shared" ca="1" si="2"/>
        <v>#NAME?</v>
      </c>
      <c r="S12" t="e">
        <f t="shared" ca="1" si="1"/>
        <v>#NAME?</v>
      </c>
      <c r="T12" t="e">
        <f t="shared" ca="1" si="1"/>
        <v>#NAME?</v>
      </c>
      <c r="U12" t="e">
        <f t="shared" ca="1" si="1"/>
        <v>#NAME?</v>
      </c>
      <c r="V12" t="str">
        <f t="shared" ca="1" si="3"/>
        <v/>
      </c>
    </row>
    <row r="13" spans="1:22" x14ac:dyDescent="0.25">
      <c r="A13" t="s">
        <v>159</v>
      </c>
      <c r="B13" s="102">
        <v>61.3</v>
      </c>
      <c r="C13" s="103">
        <v>28.9</v>
      </c>
      <c r="D13" s="104">
        <v>6.9</v>
      </c>
      <c r="Q13" s="32">
        <f t="shared" si="4"/>
        <v>5</v>
      </c>
      <c r="R13" t="e">
        <f t="shared" ca="1" si="2"/>
        <v>#NAME?</v>
      </c>
      <c r="S13" t="e">
        <f t="shared" ca="1" si="1"/>
        <v>#NAME?</v>
      </c>
      <c r="T13" t="e">
        <f t="shared" ca="1" si="1"/>
        <v>#NAME?</v>
      </c>
      <c r="U13" t="e">
        <f t="shared" ca="1" si="1"/>
        <v>#NAME?</v>
      </c>
      <c r="V13" t="str">
        <f t="shared" ca="1" si="3"/>
        <v/>
      </c>
    </row>
    <row r="14" spans="1:22" x14ac:dyDescent="0.25">
      <c r="A14" t="s">
        <v>159</v>
      </c>
      <c r="B14" s="102">
        <v>58.2</v>
      </c>
      <c r="C14" s="103">
        <v>42.5</v>
      </c>
      <c r="D14" s="104">
        <v>4.8</v>
      </c>
      <c r="Q14" s="32">
        <f t="shared" si="4"/>
        <v>6</v>
      </c>
      <c r="R14" t="e">
        <f t="shared" ca="1" si="2"/>
        <v>#NAME?</v>
      </c>
      <c r="S14" t="e">
        <f t="shared" ca="1" si="1"/>
        <v>#NAME?</v>
      </c>
      <c r="T14" t="e">
        <f t="shared" ca="1" si="1"/>
        <v>#NAME?</v>
      </c>
      <c r="U14" t="e">
        <f t="shared" ca="1" si="1"/>
        <v>#NAME?</v>
      </c>
      <c r="V14" t="str">
        <f t="shared" ca="1" si="3"/>
        <v/>
      </c>
    </row>
    <row r="15" spans="1:22" x14ac:dyDescent="0.25">
      <c r="A15" t="s">
        <v>159</v>
      </c>
      <c r="B15" s="102">
        <v>76.900000000000006</v>
      </c>
      <c r="C15" s="103">
        <v>20.399999999999999</v>
      </c>
      <c r="D15" s="104">
        <v>3</v>
      </c>
      <c r="Q15" s="32">
        <f t="shared" si="4"/>
        <v>7</v>
      </c>
      <c r="R15" t="e">
        <f t="shared" ca="1" si="2"/>
        <v>#NAME?</v>
      </c>
      <c r="S15" t="e">
        <f t="shared" ca="1" si="1"/>
        <v>#NAME?</v>
      </c>
      <c r="T15" t="e">
        <f t="shared" ca="1" si="1"/>
        <v>#NAME?</v>
      </c>
      <c r="U15" t="e">
        <f t="shared" ca="1" si="1"/>
        <v>#NAME?</v>
      </c>
      <c r="V15" t="str">
        <f t="shared" ca="1" si="3"/>
        <v/>
      </c>
    </row>
    <row r="16" spans="1:22" x14ac:dyDescent="0.25">
      <c r="A16" t="s">
        <v>159</v>
      </c>
      <c r="B16" s="102">
        <v>66.900000000000006</v>
      </c>
      <c r="C16" s="103">
        <v>23.9</v>
      </c>
      <c r="D16" s="104">
        <v>1.1000000000000001</v>
      </c>
      <c r="Q16" s="74">
        <f t="shared" si="4"/>
        <v>8</v>
      </c>
      <c r="R16" s="40" t="e">
        <f t="shared" ca="1" si="2"/>
        <v>#NAME?</v>
      </c>
      <c r="S16" s="40" t="e">
        <f t="shared" ca="1" si="1"/>
        <v>#NAME?</v>
      </c>
      <c r="T16" s="40" t="e">
        <f t="shared" ca="1" si="1"/>
        <v>#NAME?</v>
      </c>
      <c r="U16" s="40" t="e">
        <f t="shared" ca="1" si="1"/>
        <v>#NAME?</v>
      </c>
      <c r="V16" t="str">
        <f t="shared" ca="1" si="3"/>
        <v/>
      </c>
    </row>
    <row r="17" spans="1:4" x14ac:dyDescent="0.25">
      <c r="A17" t="s">
        <v>159</v>
      </c>
      <c r="B17" s="102">
        <v>55.4</v>
      </c>
      <c r="C17" s="103">
        <v>29.1</v>
      </c>
      <c r="D17" s="104">
        <v>5</v>
      </c>
    </row>
    <row r="18" spans="1:4" x14ac:dyDescent="0.25">
      <c r="A18" t="s">
        <v>159</v>
      </c>
      <c r="B18" s="102">
        <v>50.5</v>
      </c>
      <c r="C18" s="103">
        <v>18</v>
      </c>
      <c r="D18" s="104">
        <v>4.8</v>
      </c>
    </row>
    <row r="19" spans="1:4" x14ac:dyDescent="0.25">
      <c r="A19" t="s">
        <v>159</v>
      </c>
      <c r="B19" s="102">
        <v>64.099999999999994</v>
      </c>
      <c r="C19" s="103">
        <v>14.5</v>
      </c>
      <c r="D19" s="104">
        <v>3.7</v>
      </c>
    </row>
    <row r="20" spans="1:4" x14ac:dyDescent="0.25">
      <c r="A20" t="s">
        <v>161</v>
      </c>
      <c r="B20" s="102">
        <v>62.8</v>
      </c>
      <c r="C20" s="103">
        <v>25.9</v>
      </c>
      <c r="D20" s="104">
        <v>2.9</v>
      </c>
    </row>
    <row r="21" spans="1:4" x14ac:dyDescent="0.25">
      <c r="A21" t="s">
        <v>161</v>
      </c>
      <c r="B21" s="102">
        <v>45</v>
      </c>
      <c r="C21" s="103">
        <v>15.9</v>
      </c>
      <c r="D21" s="104">
        <v>1.2</v>
      </c>
    </row>
    <row r="22" spans="1:4" x14ac:dyDescent="0.25">
      <c r="A22" t="s">
        <v>161</v>
      </c>
      <c r="B22" s="102">
        <v>47.8</v>
      </c>
      <c r="C22" s="103">
        <v>36.1</v>
      </c>
      <c r="D22" s="104">
        <v>4.0999999999999996</v>
      </c>
    </row>
    <row r="23" spans="1:4" x14ac:dyDescent="0.25">
      <c r="A23" t="s">
        <v>161</v>
      </c>
      <c r="B23" s="102">
        <v>75.599999999999994</v>
      </c>
      <c r="C23" s="103">
        <v>27.7</v>
      </c>
      <c r="D23" s="104">
        <v>6.3</v>
      </c>
    </row>
    <row r="24" spans="1:4" x14ac:dyDescent="0.25">
      <c r="A24" t="s">
        <v>161</v>
      </c>
      <c r="B24" s="102">
        <v>46.6</v>
      </c>
      <c r="C24" s="103">
        <v>46.9</v>
      </c>
      <c r="D24" s="104">
        <v>3.6</v>
      </c>
    </row>
    <row r="25" spans="1:4" x14ac:dyDescent="0.25">
      <c r="A25" t="s">
        <v>161</v>
      </c>
      <c r="B25" s="102">
        <v>50.6</v>
      </c>
      <c r="C25" s="103">
        <v>29.7</v>
      </c>
      <c r="D25" s="104">
        <v>4.7</v>
      </c>
    </row>
    <row r="26" spans="1:4" x14ac:dyDescent="0.25">
      <c r="A26" t="s">
        <v>161</v>
      </c>
      <c r="B26" s="102">
        <v>45.7</v>
      </c>
      <c r="C26" s="103">
        <v>27.6</v>
      </c>
      <c r="D26" s="104">
        <v>6.2</v>
      </c>
    </row>
    <row r="27" spans="1:4" x14ac:dyDescent="0.25">
      <c r="A27" t="s">
        <v>161</v>
      </c>
      <c r="B27" s="102">
        <v>68.400000000000006</v>
      </c>
      <c r="C27" s="103">
        <v>35.299999999999997</v>
      </c>
      <c r="D27" s="104">
        <v>1.9</v>
      </c>
    </row>
    <row r="28" spans="1:4" x14ac:dyDescent="0.25">
      <c r="A28" t="s">
        <v>160</v>
      </c>
      <c r="B28" s="102">
        <v>52.5</v>
      </c>
      <c r="C28" s="103">
        <v>39</v>
      </c>
      <c r="D28" s="104">
        <v>3.1</v>
      </c>
    </row>
    <row r="29" spans="1:4" x14ac:dyDescent="0.25">
      <c r="A29" t="s">
        <v>160</v>
      </c>
      <c r="B29" s="102">
        <v>80</v>
      </c>
      <c r="C29" s="103">
        <v>54.2</v>
      </c>
      <c r="D29" s="104">
        <v>4</v>
      </c>
    </row>
    <row r="30" spans="1:4" x14ac:dyDescent="0.25">
      <c r="A30" t="s">
        <v>160</v>
      </c>
      <c r="B30" s="102">
        <v>54.7</v>
      </c>
      <c r="C30" s="103">
        <v>32.1</v>
      </c>
      <c r="D30" s="104">
        <v>5.7</v>
      </c>
    </row>
    <row r="31" spans="1:4" x14ac:dyDescent="0.25">
      <c r="A31" t="s">
        <v>160</v>
      </c>
      <c r="B31" s="102">
        <v>63.5</v>
      </c>
      <c r="C31" s="103">
        <v>25.6</v>
      </c>
      <c r="D31" s="104">
        <v>3</v>
      </c>
    </row>
    <row r="32" spans="1:4" x14ac:dyDescent="0.25">
      <c r="A32" t="s">
        <v>160</v>
      </c>
      <c r="B32" s="102">
        <v>46.3</v>
      </c>
      <c r="C32" s="103">
        <v>31.8</v>
      </c>
      <c r="D32" s="104">
        <v>7.4</v>
      </c>
    </row>
    <row r="33" spans="1:4" x14ac:dyDescent="0.25">
      <c r="A33" t="s">
        <v>160</v>
      </c>
      <c r="B33" s="102">
        <v>61.5</v>
      </c>
      <c r="C33" s="103">
        <v>16.8</v>
      </c>
      <c r="D33" s="104">
        <v>1.9</v>
      </c>
    </row>
    <row r="34" spans="1:4" x14ac:dyDescent="0.25">
      <c r="A34" t="s">
        <v>160</v>
      </c>
      <c r="B34" s="102">
        <v>62.9</v>
      </c>
      <c r="C34" s="103">
        <v>25.8</v>
      </c>
      <c r="D34" s="104">
        <v>2.4</v>
      </c>
    </row>
    <row r="35" spans="1:4" x14ac:dyDescent="0.25">
      <c r="A35" t="s">
        <v>160</v>
      </c>
      <c r="B35" s="105">
        <v>49.3</v>
      </c>
      <c r="C35" s="106">
        <v>39.4</v>
      </c>
      <c r="D35" s="107">
        <v>5.2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R35"/>
  <sheetViews>
    <sheetView zoomScaleNormal="100" workbookViewId="0"/>
  </sheetViews>
  <sheetFormatPr defaultRowHeight="15" x14ac:dyDescent="0.25"/>
  <sheetData>
    <row r="1" spans="1:18" x14ac:dyDescent="0.25">
      <c r="A1" s="42" t="s">
        <v>280</v>
      </c>
      <c r="F1" t="s">
        <v>235</v>
      </c>
      <c r="M1" t="s">
        <v>827</v>
      </c>
    </row>
    <row r="3" spans="1:18" x14ac:dyDescent="0.25">
      <c r="B3" s="47" t="s">
        <v>144</v>
      </c>
      <c r="C3" s="47" t="s">
        <v>145</v>
      </c>
      <c r="D3" s="47" t="s">
        <v>146</v>
      </c>
      <c r="F3" s="32" t="s">
        <v>228</v>
      </c>
      <c r="G3" s="32" t="s">
        <v>65</v>
      </c>
      <c r="I3" t="s">
        <v>227</v>
      </c>
      <c r="M3" s="32" t="s">
        <v>228</v>
      </c>
      <c r="R3" s="47" t="s">
        <v>228</v>
      </c>
    </row>
    <row r="4" spans="1:18" x14ac:dyDescent="0.25">
      <c r="A4" t="s">
        <v>158</v>
      </c>
      <c r="B4" s="75">
        <v>76.7</v>
      </c>
      <c r="C4" s="100">
        <v>29.5</v>
      </c>
      <c r="D4" s="101">
        <v>7.5</v>
      </c>
      <c r="F4" s="130" t="e">
        <f t="array" aca="1" ref="F4" ca="1">MMULT(B4:D4-$I$14:$K$14,MMULT($I$9:$K$11,TRANSPOSE(B4:D4-$I$14:$K$14)))</f>
        <v>#NAME?</v>
      </c>
      <c r="G4" s="131" t="e">
        <f ca="1">CHIDIST(F4,COUNT($B$4:$D$4))</f>
        <v>#NAME?</v>
      </c>
      <c r="H4" s="70" t="e">
        <f ca="1">IF(G4&lt;0.001,"*","")</f>
        <v>#NAME?</v>
      </c>
      <c r="I4" s="130" t="e">
        <f t="array" aca="1" ref="I4:K6" ca="1">COV(B4:D35)</f>
        <v>#NAME?</v>
      </c>
      <c r="J4" s="141" t="e">
        <f ca="1"/>
        <v>#NAME?</v>
      </c>
      <c r="K4" s="131" t="e">
        <f ca="1"/>
        <v>#NAME?</v>
      </c>
      <c r="M4" s="146" t="e">
        <f ca="1">MDistSq($B$4:$D$35,B4:D4)</f>
        <v>#NAME?</v>
      </c>
      <c r="O4" s="53">
        <v>50</v>
      </c>
      <c r="P4" s="147">
        <v>25</v>
      </c>
      <c r="Q4" s="148">
        <v>5</v>
      </c>
      <c r="R4" t="e">
        <f ca="1">MDistSq(B4:D35,O4:Q4)</f>
        <v>#NAME?</v>
      </c>
    </row>
    <row r="5" spans="1:18" x14ac:dyDescent="0.25">
      <c r="A5" t="s">
        <v>158</v>
      </c>
      <c r="B5" s="102">
        <v>60.5</v>
      </c>
      <c r="C5" s="103">
        <v>32.1</v>
      </c>
      <c r="D5" s="104">
        <v>6.3</v>
      </c>
      <c r="F5" s="83" t="e">
        <f t="array" aca="1" ref="F5" ca="1">MMULT(B5:D5-$I$14:$K$14,MMULT($I$9:$K$11,TRANSPOSE(B5:D5-$I$14:$K$14)))</f>
        <v>#NAME?</v>
      </c>
      <c r="G5" s="84" t="e">
        <f t="shared" ref="G5:G35" ca="1" si="0">CHIDIST(F5,COUNT($B$4:$D$4))</f>
        <v>#NAME?</v>
      </c>
      <c r="H5" s="70" t="e">
        <f t="shared" ref="H5:H35" ca="1" si="1">IF(G5&lt;0.001,"*","")</f>
        <v>#NAME?</v>
      </c>
      <c r="I5" s="83" t="e">
        <f ca="1"/>
        <v>#NAME?</v>
      </c>
      <c r="J5" s="37" t="e">
        <f ca="1"/>
        <v>#NAME?</v>
      </c>
      <c r="K5" s="84" t="e">
        <f ca="1"/>
        <v>#NAME?</v>
      </c>
      <c r="M5" s="49" t="e">
        <f ca="1">MDistSq($B$4:$D$35,B5:D5)</f>
        <v>#NAME?</v>
      </c>
    </row>
    <row r="6" spans="1:18" x14ac:dyDescent="0.25">
      <c r="A6" t="s">
        <v>158</v>
      </c>
      <c r="B6" s="102">
        <v>96.1</v>
      </c>
      <c r="C6" s="103">
        <v>40.700000000000003</v>
      </c>
      <c r="D6" s="104">
        <v>4.2</v>
      </c>
      <c r="F6" s="83" t="e">
        <f t="array" aca="1" ref="F6" ca="1">MMULT(B6:D6-$I$14:$K$14,MMULT($I$9:$K$11,TRANSPOSE(B6:D6-$I$14:$K$14)))</f>
        <v>#NAME?</v>
      </c>
      <c r="G6" s="84" t="e">
        <f t="shared" ca="1" si="0"/>
        <v>#NAME?</v>
      </c>
      <c r="H6" s="70" t="e">
        <f t="shared" ca="1" si="1"/>
        <v>#NAME?</v>
      </c>
      <c r="I6" s="85" t="e">
        <f ca="1"/>
        <v>#NAME?</v>
      </c>
      <c r="J6" s="86" t="e">
        <f ca="1"/>
        <v>#NAME?</v>
      </c>
      <c r="K6" s="87" t="e">
        <f ca="1"/>
        <v>#NAME?</v>
      </c>
      <c r="M6" s="49" t="e">
        <f ca="1">MDistSq($B$4:$D$35,B6:D6)</f>
        <v>#NAME?</v>
      </c>
    </row>
    <row r="7" spans="1:18" x14ac:dyDescent="0.25">
      <c r="A7" t="s">
        <v>158</v>
      </c>
      <c r="B7" s="102">
        <v>88.1</v>
      </c>
      <c r="C7" s="103">
        <v>45.1</v>
      </c>
      <c r="D7" s="104">
        <v>4.9000000000000004</v>
      </c>
      <c r="F7" s="83" t="e">
        <f t="array" aca="1" ref="F7" ca="1">MMULT(B7:D7-$I$14:$K$14,MMULT($I$9:$K$11,TRANSPOSE(B7:D7-$I$14:$K$14)))</f>
        <v>#NAME?</v>
      </c>
      <c r="G7" s="84" t="e">
        <f t="shared" ca="1" si="0"/>
        <v>#NAME?</v>
      </c>
      <c r="H7" s="70" t="e">
        <f t="shared" ca="1" si="1"/>
        <v>#NAME?</v>
      </c>
      <c r="M7" s="49" t="e">
        <f ca="1">MDistSq($B$4:$D$35,B7:D7)</f>
        <v>#NAME?</v>
      </c>
    </row>
    <row r="8" spans="1:18" x14ac:dyDescent="0.25">
      <c r="A8" t="s">
        <v>158</v>
      </c>
      <c r="B8" s="102">
        <v>50.2</v>
      </c>
      <c r="C8" s="103">
        <v>34.1</v>
      </c>
      <c r="D8" s="104">
        <v>11.7</v>
      </c>
      <c r="F8" s="83" t="e">
        <f t="array" aca="1" ref="F8" ca="1">MMULT(B8:D8-$I$14:$K$14,MMULT($I$9:$K$11,TRANSPOSE(B8:D8-$I$14:$K$14)))</f>
        <v>#NAME?</v>
      </c>
      <c r="G8" s="84" t="e">
        <f t="shared" ca="1" si="0"/>
        <v>#NAME?</v>
      </c>
      <c r="H8" s="70" t="e">
        <f t="shared" ca="1" si="1"/>
        <v>#NAME?</v>
      </c>
      <c r="I8" t="s">
        <v>766</v>
      </c>
      <c r="M8" s="49" t="e">
        <f ca="1">MDistSq($B$4:$D$35,B8:D8)</f>
        <v>#NAME?</v>
      </c>
    </row>
    <row r="9" spans="1:18" x14ac:dyDescent="0.25">
      <c r="A9" t="s">
        <v>158</v>
      </c>
      <c r="B9" s="102">
        <v>55</v>
      </c>
      <c r="C9" s="103">
        <v>31.1</v>
      </c>
      <c r="D9" s="104">
        <v>6.9</v>
      </c>
      <c r="F9" s="83" t="e">
        <f t="array" aca="1" ref="F9" ca="1">MMULT(B9:D9-$I$14:$K$14,MMULT($I$9:$K$11,TRANSPOSE(B9:D9-$I$14:$K$14)))</f>
        <v>#NAME?</v>
      </c>
      <c r="G9" s="84" t="e">
        <f t="shared" ca="1" si="0"/>
        <v>#NAME?</v>
      </c>
      <c r="H9" s="70" t="e">
        <f t="shared" ca="1" si="1"/>
        <v>#NAME?</v>
      </c>
      <c r="I9" s="130" t="e">
        <f t="array" aca="1" ref="I9:K11" ca="1">MINVERSE(I4:K6)</f>
        <v>#NAME?</v>
      </c>
      <c r="J9" s="141" t="e">
        <f ca="1"/>
        <v>#NAME?</v>
      </c>
      <c r="K9" s="131" t="e">
        <f ca="1"/>
        <v>#NAME?</v>
      </c>
      <c r="M9" s="49" t="e">
        <f ca="1">MDistSq($B$4:$D$35,B9:D9)</f>
        <v>#NAME?</v>
      </c>
    </row>
    <row r="10" spans="1:18" x14ac:dyDescent="0.25">
      <c r="A10" t="s">
        <v>158</v>
      </c>
      <c r="B10" s="102">
        <v>65.400000000000006</v>
      </c>
      <c r="C10" s="103">
        <v>21.6</v>
      </c>
      <c r="D10" s="104">
        <v>4.3</v>
      </c>
      <c r="F10" s="83" t="e">
        <f t="array" aca="1" ref="F10" ca="1">MMULT(B10:D10-$I$14:$K$14,MMULT($I$9:$K$11,TRANSPOSE(B10:D10-$I$14:$K$14)))</f>
        <v>#NAME?</v>
      </c>
      <c r="G10" s="84" t="e">
        <f t="shared" ca="1" si="0"/>
        <v>#NAME?</v>
      </c>
      <c r="H10" s="70" t="e">
        <f t="shared" ca="1" si="1"/>
        <v>#NAME?</v>
      </c>
      <c r="I10" s="83" t="e">
        <f ca="1"/>
        <v>#NAME?</v>
      </c>
      <c r="J10" s="37" t="e">
        <f ca="1"/>
        <v>#NAME?</v>
      </c>
      <c r="K10" s="84" t="e">
        <f ca="1"/>
        <v>#NAME?</v>
      </c>
      <c r="M10" s="49" t="e">
        <f ca="1">MDistSq($B$4:$D$35,B10:D10)</f>
        <v>#NAME?</v>
      </c>
    </row>
    <row r="11" spans="1:18" x14ac:dyDescent="0.25">
      <c r="A11" t="s">
        <v>158</v>
      </c>
      <c r="B11" s="102">
        <v>65.7</v>
      </c>
      <c r="C11" s="103">
        <v>27.7</v>
      </c>
      <c r="D11" s="104">
        <v>5.3</v>
      </c>
      <c r="F11" s="83" t="e">
        <f t="array" aca="1" ref="F11" ca="1">MMULT(B11:D11-$I$14:$K$14,MMULT($I$9:$K$11,TRANSPOSE(B11:D11-$I$14:$K$14)))</f>
        <v>#NAME?</v>
      </c>
      <c r="G11" s="84" t="e">
        <f t="shared" ca="1" si="0"/>
        <v>#NAME?</v>
      </c>
      <c r="H11" s="70" t="e">
        <f t="shared" ca="1" si="1"/>
        <v>#NAME?</v>
      </c>
      <c r="I11" s="85" t="e">
        <f ca="1"/>
        <v>#NAME?</v>
      </c>
      <c r="J11" s="86" t="e">
        <f ca="1"/>
        <v>#NAME?</v>
      </c>
      <c r="K11" s="87" t="e">
        <f ca="1"/>
        <v>#NAME?</v>
      </c>
      <c r="M11" s="49" t="e">
        <f ca="1">MDistSq($B$4:$D$35,B11:D11)</f>
        <v>#NAME?</v>
      </c>
    </row>
    <row r="12" spans="1:18" x14ac:dyDescent="0.25">
      <c r="A12" t="s">
        <v>159</v>
      </c>
      <c r="B12" s="102">
        <v>67.3</v>
      </c>
      <c r="C12" s="103">
        <v>48.3</v>
      </c>
      <c r="D12" s="104">
        <v>5.5</v>
      </c>
      <c r="F12" s="83" t="e">
        <f t="array" aca="1" ref="F12" ca="1">MMULT(B12:D12-$I$14:$K$14,MMULT($I$9:$K$11,TRANSPOSE(B12:D12-$I$14:$K$14)))</f>
        <v>#NAME?</v>
      </c>
      <c r="G12" s="84" t="e">
        <f t="shared" ca="1" si="0"/>
        <v>#NAME?</v>
      </c>
      <c r="H12" s="70" t="e">
        <f t="shared" ca="1" si="1"/>
        <v>#NAME?</v>
      </c>
      <c r="M12" s="49" t="e">
        <f ca="1">MDistSq($B$4:$D$35,B12:D12)</f>
        <v>#NAME?</v>
      </c>
    </row>
    <row r="13" spans="1:18" x14ac:dyDescent="0.25">
      <c r="A13" t="s">
        <v>159</v>
      </c>
      <c r="B13" s="102">
        <v>61.3</v>
      </c>
      <c r="C13" s="103">
        <v>28.9</v>
      </c>
      <c r="D13" s="104">
        <v>6.9</v>
      </c>
      <c r="F13" s="83" t="e">
        <f t="array" aca="1" ref="F13" ca="1">MMULT(B13:D13-$I$14:$K$14,MMULT($I$9:$K$11,TRANSPOSE(B13:D13-$I$14:$K$14)))</f>
        <v>#NAME?</v>
      </c>
      <c r="G13" s="84" t="e">
        <f t="shared" ca="1" si="0"/>
        <v>#NAME?</v>
      </c>
      <c r="H13" s="70" t="e">
        <f t="shared" ca="1" si="1"/>
        <v>#NAME?</v>
      </c>
      <c r="I13" t="s">
        <v>230</v>
      </c>
      <c r="M13" s="49" t="e">
        <f ca="1">MDistSq($B$4:$D$35,B13:D13)</f>
        <v>#NAME?</v>
      </c>
    </row>
    <row r="14" spans="1:18" x14ac:dyDescent="0.25">
      <c r="A14" t="s">
        <v>159</v>
      </c>
      <c r="B14" s="102">
        <v>58.2</v>
      </c>
      <c r="C14" s="103">
        <v>42.5</v>
      </c>
      <c r="D14" s="104">
        <v>4.8</v>
      </c>
      <c r="F14" s="83" t="e">
        <f t="array" aca="1" ref="F14" ca="1">MMULT(B14:D14-$I$14:$K$14,MMULT($I$9:$K$11,TRANSPOSE(B14:D14-$I$14:$K$14)))</f>
        <v>#NAME?</v>
      </c>
      <c r="G14" s="84" t="e">
        <f t="shared" ca="1" si="0"/>
        <v>#NAME?</v>
      </c>
      <c r="H14" s="70" t="e">
        <f t="shared" ca="1" si="1"/>
        <v>#NAME?</v>
      </c>
      <c r="I14" s="134">
        <f>AVERAGE(B4:B35)</f>
        <v>61.609374999999993</v>
      </c>
      <c r="J14" s="135">
        <f>AVERAGE(C4:C35)</f>
        <v>31.165624999999999</v>
      </c>
      <c r="K14" s="136">
        <f>AVERAGE(D4:D35)</f>
        <v>4.6718749999999991</v>
      </c>
      <c r="M14" s="49" t="e">
        <f ca="1">MDistSq($B$4:$D$35,B14:D14)</f>
        <v>#NAME?</v>
      </c>
    </row>
    <row r="15" spans="1:18" x14ac:dyDescent="0.25">
      <c r="A15" t="s">
        <v>159</v>
      </c>
      <c r="B15" s="102">
        <v>76.900000000000006</v>
      </c>
      <c r="C15" s="103">
        <v>20.399999999999999</v>
      </c>
      <c r="D15" s="104">
        <v>3</v>
      </c>
      <c r="F15" s="83" t="e">
        <f t="array" aca="1" ref="F15" ca="1">MMULT(B15:D15-$I$14:$K$14,MMULT($I$9:$K$11,TRANSPOSE(B15:D15-$I$14:$K$14)))</f>
        <v>#NAME?</v>
      </c>
      <c r="G15" s="84" t="e">
        <f t="shared" ca="1" si="0"/>
        <v>#NAME?</v>
      </c>
      <c r="H15" s="70" t="e">
        <f t="shared" ca="1" si="1"/>
        <v>#NAME?</v>
      </c>
      <c r="M15" s="49" t="e">
        <f ca="1">MDistSq($B$4:$D$35,B15:D15)</f>
        <v>#NAME?</v>
      </c>
    </row>
    <row r="16" spans="1:18" x14ac:dyDescent="0.25">
      <c r="A16" t="s">
        <v>159</v>
      </c>
      <c r="B16" s="102">
        <v>66.900000000000006</v>
      </c>
      <c r="C16" s="103">
        <v>23.9</v>
      </c>
      <c r="D16" s="104">
        <v>1.1000000000000001</v>
      </c>
      <c r="F16" s="83" t="e">
        <f t="array" aca="1" ref="F16" ca="1">MMULT(B16:D16-$I$14:$K$14,MMULT($I$9:$K$11,TRANSPOSE(B16:D16-$I$14:$K$14)))</f>
        <v>#NAME?</v>
      </c>
      <c r="G16" s="84" t="e">
        <f t="shared" ca="1" si="0"/>
        <v>#NAME?</v>
      </c>
      <c r="H16" s="70" t="e">
        <f t="shared" ca="1" si="1"/>
        <v>#NAME?</v>
      </c>
      <c r="M16" s="49" t="e">
        <f ca="1">MDistSq($B$4:$D$35,B16:D16)</f>
        <v>#NAME?</v>
      </c>
    </row>
    <row r="17" spans="1:13" x14ac:dyDescent="0.25">
      <c r="A17" t="s">
        <v>159</v>
      </c>
      <c r="B17" s="102">
        <v>55.4</v>
      </c>
      <c r="C17" s="103">
        <v>29.1</v>
      </c>
      <c r="D17" s="104">
        <v>5</v>
      </c>
      <c r="F17" s="83" t="e">
        <f t="array" aca="1" ref="F17" ca="1">MMULT(B17:D17-$I$14:$K$14,MMULT($I$9:$K$11,TRANSPOSE(B17:D17-$I$14:$K$14)))</f>
        <v>#NAME?</v>
      </c>
      <c r="G17" s="84" t="e">
        <f t="shared" ca="1" si="0"/>
        <v>#NAME?</v>
      </c>
      <c r="H17" s="70" t="e">
        <f t="shared" ca="1" si="1"/>
        <v>#NAME?</v>
      </c>
      <c r="M17" s="49" t="e">
        <f ca="1">MDistSq($B$4:$D$35,B17:D17)</f>
        <v>#NAME?</v>
      </c>
    </row>
    <row r="18" spans="1:13" x14ac:dyDescent="0.25">
      <c r="A18" t="s">
        <v>159</v>
      </c>
      <c r="B18" s="102">
        <v>50.5</v>
      </c>
      <c r="C18" s="103">
        <v>18</v>
      </c>
      <c r="D18" s="104">
        <v>4.8</v>
      </c>
      <c r="F18" s="83" t="e">
        <f t="array" aca="1" ref="F18" ca="1">MMULT(B18:D18-$I$14:$K$14,MMULT($I$9:$K$11,TRANSPOSE(B18:D18-$I$14:$K$14)))</f>
        <v>#NAME?</v>
      </c>
      <c r="G18" s="84" t="e">
        <f t="shared" ca="1" si="0"/>
        <v>#NAME?</v>
      </c>
      <c r="H18" s="70" t="e">
        <f t="shared" ca="1" si="1"/>
        <v>#NAME?</v>
      </c>
      <c r="M18" s="49" t="e">
        <f ca="1">MDistSq($B$4:$D$35,B18:D18)</f>
        <v>#NAME?</v>
      </c>
    </row>
    <row r="19" spans="1:13" x14ac:dyDescent="0.25">
      <c r="A19" t="s">
        <v>159</v>
      </c>
      <c r="B19" s="102">
        <v>64.099999999999994</v>
      </c>
      <c r="C19" s="103">
        <v>14.5</v>
      </c>
      <c r="D19" s="104">
        <v>3.7</v>
      </c>
      <c r="F19" s="83" t="e">
        <f t="array" aca="1" ref="F19" ca="1">MMULT(B19:D19-$I$14:$K$14,MMULT($I$9:$K$11,TRANSPOSE(B19:D19-$I$14:$K$14)))</f>
        <v>#NAME?</v>
      </c>
      <c r="G19" s="84" t="e">
        <f t="shared" ca="1" si="0"/>
        <v>#NAME?</v>
      </c>
      <c r="H19" s="70" t="e">
        <f t="shared" ca="1" si="1"/>
        <v>#NAME?</v>
      </c>
      <c r="M19" s="49" t="e">
        <f ca="1">MDistSq($B$4:$D$35,B19:D19)</f>
        <v>#NAME?</v>
      </c>
    </row>
    <row r="20" spans="1:13" x14ac:dyDescent="0.25">
      <c r="A20" t="s">
        <v>161</v>
      </c>
      <c r="B20" s="102">
        <v>62.8</v>
      </c>
      <c r="C20" s="103">
        <v>25.9</v>
      </c>
      <c r="D20" s="104">
        <v>2.9</v>
      </c>
      <c r="F20" s="83" t="e">
        <f t="array" aca="1" ref="F20" ca="1">MMULT(B20:D20-$I$14:$K$14,MMULT($I$9:$K$11,TRANSPOSE(B20:D20-$I$14:$K$14)))</f>
        <v>#NAME?</v>
      </c>
      <c r="G20" s="84" t="e">
        <f t="shared" ca="1" si="0"/>
        <v>#NAME?</v>
      </c>
      <c r="H20" s="70" t="e">
        <f t="shared" ca="1" si="1"/>
        <v>#NAME?</v>
      </c>
      <c r="M20" s="49" t="e">
        <f ca="1">MDistSq($B$4:$D$35,B20:D20)</f>
        <v>#NAME?</v>
      </c>
    </row>
    <row r="21" spans="1:13" x14ac:dyDescent="0.25">
      <c r="A21" t="s">
        <v>161</v>
      </c>
      <c r="B21" s="102">
        <v>45</v>
      </c>
      <c r="C21" s="103">
        <v>15.9</v>
      </c>
      <c r="D21" s="104">
        <v>1.2</v>
      </c>
      <c r="F21" s="83" t="e">
        <f t="array" aca="1" ref="F21" ca="1">MMULT(B21:D21-$I$14:$K$14,MMULT($I$9:$K$11,TRANSPOSE(B21:D21-$I$14:$K$14)))</f>
        <v>#NAME?</v>
      </c>
      <c r="G21" s="84" t="e">
        <f t="shared" ca="1" si="0"/>
        <v>#NAME?</v>
      </c>
      <c r="H21" s="70" t="e">
        <f t="shared" ca="1" si="1"/>
        <v>#NAME?</v>
      </c>
      <c r="M21" s="49" t="e">
        <f ca="1">MDistSq($B$4:$D$35,B21:D21)</f>
        <v>#NAME?</v>
      </c>
    </row>
    <row r="22" spans="1:13" x14ac:dyDescent="0.25">
      <c r="A22" t="s">
        <v>161</v>
      </c>
      <c r="B22" s="102">
        <v>47.8</v>
      </c>
      <c r="C22" s="103">
        <v>36.1</v>
      </c>
      <c r="D22" s="104">
        <v>4.0999999999999996</v>
      </c>
      <c r="F22" s="83" t="e">
        <f t="array" aca="1" ref="F22" ca="1">MMULT(B22:D22-$I$14:$K$14,MMULT($I$9:$K$11,TRANSPOSE(B22:D22-$I$14:$K$14)))</f>
        <v>#NAME?</v>
      </c>
      <c r="G22" s="84" t="e">
        <f t="shared" ca="1" si="0"/>
        <v>#NAME?</v>
      </c>
      <c r="H22" s="70" t="e">
        <f t="shared" ca="1" si="1"/>
        <v>#NAME?</v>
      </c>
      <c r="M22" s="49" t="e">
        <f ca="1">MDistSq($B$4:$D$35,B22:D22)</f>
        <v>#NAME?</v>
      </c>
    </row>
    <row r="23" spans="1:13" x14ac:dyDescent="0.25">
      <c r="A23" t="s">
        <v>161</v>
      </c>
      <c r="B23" s="102">
        <v>75.599999999999994</v>
      </c>
      <c r="C23" s="103">
        <v>27.7</v>
      </c>
      <c r="D23" s="104">
        <v>6.3</v>
      </c>
      <c r="F23" s="83" t="e">
        <f t="array" aca="1" ref="F23" ca="1">MMULT(B23:D23-$I$14:$K$14,MMULT($I$9:$K$11,TRANSPOSE(B23:D23-$I$14:$K$14)))</f>
        <v>#NAME?</v>
      </c>
      <c r="G23" s="84" t="e">
        <f t="shared" ca="1" si="0"/>
        <v>#NAME?</v>
      </c>
      <c r="H23" s="70" t="e">
        <f t="shared" ca="1" si="1"/>
        <v>#NAME?</v>
      </c>
      <c r="M23" s="49" t="e">
        <f ca="1">MDistSq($B$4:$D$35,B23:D23)</f>
        <v>#NAME?</v>
      </c>
    </row>
    <row r="24" spans="1:13" x14ac:dyDescent="0.25">
      <c r="A24" t="s">
        <v>161</v>
      </c>
      <c r="B24" s="102">
        <v>46.6</v>
      </c>
      <c r="C24" s="103">
        <v>46.9</v>
      </c>
      <c r="D24" s="104">
        <v>3.6</v>
      </c>
      <c r="F24" s="83" t="e">
        <f t="array" aca="1" ref="F24" ca="1">MMULT(B24:D24-$I$14:$K$14,MMULT($I$9:$K$11,TRANSPOSE(B24:D24-$I$14:$K$14)))</f>
        <v>#NAME?</v>
      </c>
      <c r="G24" s="84" t="e">
        <f t="shared" ca="1" si="0"/>
        <v>#NAME?</v>
      </c>
      <c r="H24" s="70" t="e">
        <f t="shared" ca="1" si="1"/>
        <v>#NAME?</v>
      </c>
      <c r="M24" s="49" t="e">
        <f ca="1">MDistSq($B$4:$D$35,B24:D24)</f>
        <v>#NAME?</v>
      </c>
    </row>
    <row r="25" spans="1:13" x14ac:dyDescent="0.25">
      <c r="A25" t="s">
        <v>161</v>
      </c>
      <c r="B25" s="102">
        <v>50.6</v>
      </c>
      <c r="C25" s="103">
        <v>29.7</v>
      </c>
      <c r="D25" s="104">
        <v>4.7</v>
      </c>
      <c r="F25" s="83" t="e">
        <f t="array" aca="1" ref="F25" ca="1">MMULT(B25:D25-$I$14:$K$14,MMULT($I$9:$K$11,TRANSPOSE(B25:D25-$I$14:$K$14)))</f>
        <v>#NAME?</v>
      </c>
      <c r="G25" s="84" t="e">
        <f t="shared" ca="1" si="0"/>
        <v>#NAME?</v>
      </c>
      <c r="H25" s="70" t="e">
        <f t="shared" ca="1" si="1"/>
        <v>#NAME?</v>
      </c>
      <c r="M25" s="49" t="e">
        <f ca="1">MDistSq($B$4:$D$35,B25:D25)</f>
        <v>#NAME?</v>
      </c>
    </row>
    <row r="26" spans="1:13" x14ac:dyDescent="0.25">
      <c r="A26" t="s">
        <v>161</v>
      </c>
      <c r="B26" s="102">
        <v>45.7</v>
      </c>
      <c r="C26" s="103">
        <v>27.6</v>
      </c>
      <c r="D26" s="104">
        <v>6.2</v>
      </c>
      <c r="F26" s="83" t="e">
        <f t="array" aca="1" ref="F26" ca="1">MMULT(B26:D26-$I$14:$K$14,MMULT($I$9:$K$11,TRANSPOSE(B26:D26-$I$14:$K$14)))</f>
        <v>#NAME?</v>
      </c>
      <c r="G26" s="84" t="e">
        <f t="shared" ca="1" si="0"/>
        <v>#NAME?</v>
      </c>
      <c r="H26" s="70" t="e">
        <f t="shared" ca="1" si="1"/>
        <v>#NAME?</v>
      </c>
      <c r="M26" s="49" t="e">
        <f ca="1">MDistSq($B$4:$D$35,B26:D26)</f>
        <v>#NAME?</v>
      </c>
    </row>
    <row r="27" spans="1:13" x14ac:dyDescent="0.25">
      <c r="A27" t="s">
        <v>161</v>
      </c>
      <c r="B27" s="102">
        <v>68.400000000000006</v>
      </c>
      <c r="C27" s="103">
        <v>35.299999999999997</v>
      </c>
      <c r="D27" s="104">
        <v>1.9</v>
      </c>
      <c r="F27" s="83" t="e">
        <f t="array" aca="1" ref="F27" ca="1">MMULT(B27:D27-$I$14:$K$14,MMULT($I$9:$K$11,TRANSPOSE(B27:D27-$I$14:$K$14)))</f>
        <v>#NAME?</v>
      </c>
      <c r="G27" s="84" t="e">
        <f t="shared" ca="1" si="0"/>
        <v>#NAME?</v>
      </c>
      <c r="H27" s="70" t="e">
        <f t="shared" ca="1" si="1"/>
        <v>#NAME?</v>
      </c>
      <c r="M27" s="49" t="e">
        <f ca="1">MDistSq($B$4:$D$35,B27:D27)</f>
        <v>#NAME?</v>
      </c>
    </row>
    <row r="28" spans="1:13" x14ac:dyDescent="0.25">
      <c r="A28" t="s">
        <v>160</v>
      </c>
      <c r="B28" s="102">
        <v>52.5</v>
      </c>
      <c r="C28" s="103">
        <v>39</v>
      </c>
      <c r="D28" s="104">
        <v>3.1</v>
      </c>
      <c r="F28" s="83" t="e">
        <f t="array" aca="1" ref="F28" ca="1">MMULT(B28:D28-$I$14:$K$14,MMULT($I$9:$K$11,TRANSPOSE(B28:D28-$I$14:$K$14)))</f>
        <v>#NAME?</v>
      </c>
      <c r="G28" s="84" t="e">
        <f t="shared" ca="1" si="0"/>
        <v>#NAME?</v>
      </c>
      <c r="H28" s="70" t="e">
        <f t="shared" ca="1" si="1"/>
        <v>#NAME?</v>
      </c>
      <c r="M28" s="49" t="e">
        <f ca="1">MDistSq($B$4:$D$35,B28:D28)</f>
        <v>#NAME?</v>
      </c>
    </row>
    <row r="29" spans="1:13" x14ac:dyDescent="0.25">
      <c r="A29" t="s">
        <v>160</v>
      </c>
      <c r="B29" s="102">
        <v>80</v>
      </c>
      <c r="C29" s="103">
        <v>54.2</v>
      </c>
      <c r="D29" s="104">
        <v>4</v>
      </c>
      <c r="F29" s="83" t="e">
        <f t="array" aca="1" ref="F29" ca="1">MMULT(B29:D29-$I$14:$K$14,MMULT($I$9:$K$11,TRANSPOSE(B29:D29-$I$14:$K$14)))</f>
        <v>#NAME?</v>
      </c>
      <c r="G29" s="84" t="e">
        <f t="shared" ca="1" si="0"/>
        <v>#NAME?</v>
      </c>
      <c r="H29" s="70" t="e">
        <f t="shared" ca="1" si="1"/>
        <v>#NAME?</v>
      </c>
      <c r="M29" s="49" t="e">
        <f ca="1">MDistSq($B$4:$D$35,B29:D29)</f>
        <v>#NAME?</v>
      </c>
    </row>
    <row r="30" spans="1:13" x14ac:dyDescent="0.25">
      <c r="A30" t="s">
        <v>160</v>
      </c>
      <c r="B30" s="102">
        <v>54.7</v>
      </c>
      <c r="C30" s="103">
        <v>32.1</v>
      </c>
      <c r="D30" s="104">
        <v>5.7</v>
      </c>
      <c r="F30" s="83" t="e">
        <f t="array" aca="1" ref="F30" ca="1">MMULT(B30:D30-$I$14:$K$14,MMULT($I$9:$K$11,TRANSPOSE(B30:D30-$I$14:$K$14)))</f>
        <v>#NAME?</v>
      </c>
      <c r="G30" s="84" t="e">
        <f t="shared" ca="1" si="0"/>
        <v>#NAME?</v>
      </c>
      <c r="H30" s="70" t="e">
        <f t="shared" ca="1" si="1"/>
        <v>#NAME?</v>
      </c>
      <c r="M30" s="49" t="e">
        <f ca="1">MDistSq($B$4:$D$35,B30:D30)</f>
        <v>#NAME?</v>
      </c>
    </row>
    <row r="31" spans="1:13" x14ac:dyDescent="0.25">
      <c r="A31" t="s">
        <v>160</v>
      </c>
      <c r="B31" s="102">
        <v>63.5</v>
      </c>
      <c r="C31" s="103">
        <v>25.6</v>
      </c>
      <c r="D31" s="104">
        <v>3</v>
      </c>
      <c r="F31" s="83" t="e">
        <f t="array" aca="1" ref="F31" ca="1">MMULT(B31:D31-$I$14:$K$14,MMULT($I$9:$K$11,TRANSPOSE(B31:D31-$I$14:$K$14)))</f>
        <v>#NAME?</v>
      </c>
      <c r="G31" s="84" t="e">
        <f t="shared" ca="1" si="0"/>
        <v>#NAME?</v>
      </c>
      <c r="H31" s="70" t="e">
        <f t="shared" ca="1" si="1"/>
        <v>#NAME?</v>
      </c>
      <c r="M31" s="49" t="e">
        <f ca="1">MDistSq($B$4:$D$35,B31:D31)</f>
        <v>#NAME?</v>
      </c>
    </row>
    <row r="32" spans="1:13" x14ac:dyDescent="0.25">
      <c r="A32" t="s">
        <v>160</v>
      </c>
      <c r="B32" s="102">
        <v>46.3</v>
      </c>
      <c r="C32" s="103">
        <v>31.8</v>
      </c>
      <c r="D32" s="104">
        <v>7.4</v>
      </c>
      <c r="F32" s="83" t="e">
        <f t="array" aca="1" ref="F32" ca="1">MMULT(B32:D32-$I$14:$K$14,MMULT($I$9:$K$11,TRANSPOSE(B32:D32-$I$14:$K$14)))</f>
        <v>#NAME?</v>
      </c>
      <c r="G32" s="84" t="e">
        <f t="shared" ca="1" si="0"/>
        <v>#NAME?</v>
      </c>
      <c r="H32" s="70" t="e">
        <f t="shared" ca="1" si="1"/>
        <v>#NAME?</v>
      </c>
      <c r="M32" s="49" t="e">
        <f ca="1">MDistSq($B$4:$D$35,B32:D32)</f>
        <v>#NAME?</v>
      </c>
    </row>
    <row r="33" spans="1:13" x14ac:dyDescent="0.25">
      <c r="A33" t="s">
        <v>160</v>
      </c>
      <c r="B33" s="102">
        <v>61.5</v>
      </c>
      <c r="C33" s="103">
        <v>16.8</v>
      </c>
      <c r="D33" s="104">
        <v>1.9</v>
      </c>
      <c r="F33" s="83" t="e">
        <f t="array" aca="1" ref="F33" ca="1">MMULT(B33:D33-$I$14:$K$14,MMULT($I$9:$K$11,TRANSPOSE(B33:D33-$I$14:$K$14)))</f>
        <v>#NAME?</v>
      </c>
      <c r="G33" s="84" t="e">
        <f t="shared" ca="1" si="0"/>
        <v>#NAME?</v>
      </c>
      <c r="H33" s="70" t="e">
        <f t="shared" ca="1" si="1"/>
        <v>#NAME?</v>
      </c>
      <c r="M33" s="49" t="e">
        <f ca="1">MDistSq($B$4:$D$35,B33:D33)</f>
        <v>#NAME?</v>
      </c>
    </row>
    <row r="34" spans="1:13" x14ac:dyDescent="0.25">
      <c r="A34" t="s">
        <v>160</v>
      </c>
      <c r="B34" s="102">
        <v>62.9</v>
      </c>
      <c r="C34" s="103">
        <v>25.8</v>
      </c>
      <c r="D34" s="104">
        <v>2.4</v>
      </c>
      <c r="F34" s="83" t="e">
        <f t="array" aca="1" ref="F34" ca="1">MMULT(B34:D34-$I$14:$K$14,MMULT($I$9:$K$11,TRANSPOSE(B34:D34-$I$14:$K$14)))</f>
        <v>#NAME?</v>
      </c>
      <c r="G34" s="84" t="e">
        <f t="shared" ca="1" si="0"/>
        <v>#NAME?</v>
      </c>
      <c r="H34" s="70" t="e">
        <f t="shared" ca="1" si="1"/>
        <v>#NAME?</v>
      </c>
      <c r="M34" s="49" t="e">
        <f ca="1">MDistSq($B$4:$D$35,B34:D34)</f>
        <v>#NAME?</v>
      </c>
    </row>
    <row r="35" spans="1:13" x14ac:dyDescent="0.25">
      <c r="A35" t="s">
        <v>160</v>
      </c>
      <c r="B35" s="105">
        <v>49.3</v>
      </c>
      <c r="C35" s="106">
        <v>39.4</v>
      </c>
      <c r="D35" s="107">
        <v>5.2</v>
      </c>
      <c r="F35" s="85" t="e">
        <f t="array" aca="1" ref="F35" ca="1">MMULT(B35:D35-$I$14:$K$14,MMULT($I$9:$K$11,TRANSPOSE(B35:D35-$I$14:$K$14)))</f>
        <v>#NAME?</v>
      </c>
      <c r="G35" s="87" t="e">
        <f t="shared" ca="1" si="0"/>
        <v>#NAME?</v>
      </c>
      <c r="H35" s="70" t="e">
        <f t="shared" ca="1" si="1"/>
        <v>#NAME?</v>
      </c>
      <c r="M35" s="52" t="e">
        <f ca="1">MDistSq($B$4:$D$35,B35:D35)</f>
        <v>#NAME?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J35"/>
  <sheetViews>
    <sheetView workbookViewId="0"/>
  </sheetViews>
  <sheetFormatPr defaultRowHeight="15" x14ac:dyDescent="0.25"/>
  <sheetData>
    <row r="1" spans="1:10" x14ac:dyDescent="0.25">
      <c r="A1" s="42" t="s">
        <v>296</v>
      </c>
      <c r="F1" s="46" t="s">
        <v>108</v>
      </c>
      <c r="I1" t="s">
        <v>108</v>
      </c>
    </row>
    <row r="3" spans="1:10" x14ac:dyDescent="0.25">
      <c r="B3" s="47" t="s">
        <v>144</v>
      </c>
      <c r="C3" s="47" t="s">
        <v>145</v>
      </c>
      <c r="D3" s="47" t="s">
        <v>146</v>
      </c>
      <c r="F3" t="s">
        <v>113</v>
      </c>
      <c r="G3" s="132" t="e">
        <f ca="1">boxm(A4:D35)</f>
        <v>#NAME?</v>
      </c>
      <c r="I3" t="s">
        <v>113</v>
      </c>
      <c r="J3" s="146" t="e">
        <f t="array" aca="1" ref="J3:J7" ca="1">BOX(A4:D35)</f>
        <v>#NAME?</v>
      </c>
    </row>
    <row r="4" spans="1:10" x14ac:dyDescent="0.25">
      <c r="A4" t="s">
        <v>158</v>
      </c>
      <c r="B4" s="75">
        <v>76.7</v>
      </c>
      <c r="C4" s="100">
        <v>29.5</v>
      </c>
      <c r="D4" s="101">
        <v>7.5</v>
      </c>
      <c r="F4" t="s">
        <v>55</v>
      </c>
      <c r="G4" s="98" t="e">
        <f ca="1">BOXdf1(A4:D35)</f>
        <v>#NAME?</v>
      </c>
      <c r="I4" t="s">
        <v>55</v>
      </c>
      <c r="J4" s="49" t="e">
        <f ca="1"/>
        <v>#NAME?</v>
      </c>
    </row>
    <row r="5" spans="1:10" x14ac:dyDescent="0.25">
      <c r="A5" t="s">
        <v>158</v>
      </c>
      <c r="B5" s="102">
        <v>60.5</v>
      </c>
      <c r="C5" s="103">
        <v>32.1</v>
      </c>
      <c r="D5" s="104">
        <v>6.3</v>
      </c>
      <c r="F5" t="s">
        <v>56</v>
      </c>
      <c r="G5" s="98" t="e">
        <f ca="1">BOXdf2(A4:D35)</f>
        <v>#NAME?</v>
      </c>
      <c r="I5" t="s">
        <v>56</v>
      </c>
      <c r="J5" s="49" t="e">
        <f ca="1"/>
        <v>#NAME?</v>
      </c>
    </row>
    <row r="6" spans="1:10" x14ac:dyDescent="0.25">
      <c r="A6" t="s">
        <v>158</v>
      </c>
      <c r="B6" s="102">
        <v>96.1</v>
      </c>
      <c r="C6" s="103">
        <v>40.700000000000003</v>
      </c>
      <c r="D6" s="104">
        <v>4.2</v>
      </c>
      <c r="F6" t="s">
        <v>54</v>
      </c>
      <c r="G6" s="98" t="e">
        <f ca="1">BOXF(A4:D35)</f>
        <v>#NAME?</v>
      </c>
      <c r="I6" t="s">
        <v>54</v>
      </c>
      <c r="J6" s="49" t="e">
        <f ca="1"/>
        <v>#NAME?</v>
      </c>
    </row>
    <row r="7" spans="1:10" x14ac:dyDescent="0.25">
      <c r="A7" t="s">
        <v>158</v>
      </c>
      <c r="B7" s="102">
        <v>88.1</v>
      </c>
      <c r="C7" s="103">
        <v>45.1</v>
      </c>
      <c r="D7" s="104">
        <v>4.9000000000000004</v>
      </c>
      <c r="F7" t="s">
        <v>65</v>
      </c>
      <c r="G7" s="99" t="e">
        <f ca="1">BOXTEST(A4:D35)</f>
        <v>#NAME?</v>
      </c>
      <c r="I7" t="s">
        <v>65</v>
      </c>
      <c r="J7" s="52" t="e">
        <f ca="1"/>
        <v>#NAME?</v>
      </c>
    </row>
    <row r="8" spans="1:10" x14ac:dyDescent="0.25">
      <c r="A8" t="s">
        <v>158</v>
      </c>
      <c r="B8" s="102">
        <v>50.2</v>
      </c>
      <c r="C8" s="103">
        <v>34.1</v>
      </c>
      <c r="D8" s="104">
        <v>11.7</v>
      </c>
    </row>
    <row r="9" spans="1:10" x14ac:dyDescent="0.25">
      <c r="A9" t="s">
        <v>158</v>
      </c>
      <c r="B9" s="102">
        <v>55</v>
      </c>
      <c r="C9" s="103">
        <v>31.1</v>
      </c>
      <c r="D9" s="104">
        <v>6.9</v>
      </c>
    </row>
    <row r="10" spans="1:10" x14ac:dyDescent="0.25">
      <c r="A10" t="s">
        <v>158</v>
      </c>
      <c r="B10" s="102">
        <v>65.400000000000006</v>
      </c>
      <c r="C10" s="103">
        <v>21.6</v>
      </c>
      <c r="D10" s="104">
        <v>4.3</v>
      </c>
    </row>
    <row r="11" spans="1:10" x14ac:dyDescent="0.25">
      <c r="A11" t="s">
        <v>158</v>
      </c>
      <c r="B11" s="102">
        <v>65.7</v>
      </c>
      <c r="C11" s="103">
        <v>27.7</v>
      </c>
      <c r="D11" s="104">
        <v>5.3</v>
      </c>
    </row>
    <row r="12" spans="1:10" x14ac:dyDescent="0.25">
      <c r="A12" t="s">
        <v>159</v>
      </c>
      <c r="B12" s="102">
        <v>67.3</v>
      </c>
      <c r="C12" s="103">
        <v>48.3</v>
      </c>
      <c r="D12" s="104">
        <v>5.5</v>
      </c>
    </row>
    <row r="13" spans="1:10" x14ac:dyDescent="0.25">
      <c r="A13" t="s">
        <v>159</v>
      </c>
      <c r="B13" s="102">
        <v>61.3</v>
      </c>
      <c r="C13" s="103">
        <v>28.9</v>
      </c>
      <c r="D13" s="104">
        <v>6.9</v>
      </c>
    </row>
    <row r="14" spans="1:10" x14ac:dyDescent="0.25">
      <c r="A14" t="s">
        <v>159</v>
      </c>
      <c r="B14" s="102">
        <v>58.2</v>
      </c>
      <c r="C14" s="103">
        <v>42.5</v>
      </c>
      <c r="D14" s="104">
        <v>4.8</v>
      </c>
    </row>
    <row r="15" spans="1:10" x14ac:dyDescent="0.25">
      <c r="A15" t="s">
        <v>159</v>
      </c>
      <c r="B15" s="102">
        <v>76.900000000000006</v>
      </c>
      <c r="C15" s="103">
        <v>20.399999999999999</v>
      </c>
      <c r="D15" s="104">
        <v>3</v>
      </c>
    </row>
    <row r="16" spans="1:10" x14ac:dyDescent="0.25">
      <c r="A16" t="s">
        <v>159</v>
      </c>
      <c r="B16" s="102">
        <v>66.900000000000006</v>
      </c>
      <c r="C16" s="103">
        <v>23.9</v>
      </c>
      <c r="D16" s="104">
        <v>1.1000000000000001</v>
      </c>
    </row>
    <row r="17" spans="1:4" x14ac:dyDescent="0.25">
      <c r="A17" t="s">
        <v>159</v>
      </c>
      <c r="B17" s="102">
        <v>55.4</v>
      </c>
      <c r="C17" s="103">
        <v>29.1</v>
      </c>
      <c r="D17" s="104">
        <v>5</v>
      </c>
    </row>
    <row r="18" spans="1:4" x14ac:dyDescent="0.25">
      <c r="A18" t="s">
        <v>159</v>
      </c>
      <c r="B18" s="102">
        <v>50.5</v>
      </c>
      <c r="C18" s="103">
        <v>18</v>
      </c>
      <c r="D18" s="104">
        <v>4.8</v>
      </c>
    </row>
    <row r="19" spans="1:4" x14ac:dyDescent="0.25">
      <c r="A19" t="s">
        <v>159</v>
      </c>
      <c r="B19" s="102">
        <v>64.099999999999994</v>
      </c>
      <c r="C19" s="103">
        <v>14.5</v>
      </c>
      <c r="D19" s="104">
        <v>3.7</v>
      </c>
    </row>
    <row r="20" spans="1:4" x14ac:dyDescent="0.25">
      <c r="A20" t="s">
        <v>161</v>
      </c>
      <c r="B20" s="102">
        <v>62.8</v>
      </c>
      <c r="C20" s="103">
        <v>25.9</v>
      </c>
      <c r="D20" s="104">
        <v>2.9</v>
      </c>
    </row>
    <row r="21" spans="1:4" x14ac:dyDescent="0.25">
      <c r="A21" t="s">
        <v>161</v>
      </c>
      <c r="B21" s="102">
        <v>45</v>
      </c>
      <c r="C21" s="103">
        <v>15.9</v>
      </c>
      <c r="D21" s="104">
        <v>1.2</v>
      </c>
    </row>
    <row r="22" spans="1:4" x14ac:dyDescent="0.25">
      <c r="A22" t="s">
        <v>161</v>
      </c>
      <c r="B22" s="102">
        <v>47.8</v>
      </c>
      <c r="C22" s="103">
        <v>36.1</v>
      </c>
      <c r="D22" s="104">
        <v>4.0999999999999996</v>
      </c>
    </row>
    <row r="23" spans="1:4" x14ac:dyDescent="0.25">
      <c r="A23" t="s">
        <v>161</v>
      </c>
      <c r="B23" s="102">
        <v>75.599999999999994</v>
      </c>
      <c r="C23" s="103">
        <v>27.7</v>
      </c>
      <c r="D23" s="104">
        <v>6.3</v>
      </c>
    </row>
    <row r="24" spans="1:4" x14ac:dyDescent="0.25">
      <c r="A24" t="s">
        <v>161</v>
      </c>
      <c r="B24" s="102">
        <v>46.6</v>
      </c>
      <c r="C24" s="103">
        <v>46.9</v>
      </c>
      <c r="D24" s="104">
        <v>3.6</v>
      </c>
    </row>
    <row r="25" spans="1:4" x14ac:dyDescent="0.25">
      <c r="A25" t="s">
        <v>161</v>
      </c>
      <c r="B25" s="102">
        <v>50.6</v>
      </c>
      <c r="C25" s="103">
        <v>29.7</v>
      </c>
      <c r="D25" s="104">
        <v>4.7</v>
      </c>
    </row>
    <row r="26" spans="1:4" x14ac:dyDescent="0.25">
      <c r="A26" t="s">
        <v>161</v>
      </c>
      <c r="B26" s="102">
        <v>45.7</v>
      </c>
      <c r="C26" s="103">
        <v>27.6</v>
      </c>
      <c r="D26" s="104">
        <v>6.2</v>
      </c>
    </row>
    <row r="27" spans="1:4" x14ac:dyDescent="0.25">
      <c r="A27" t="s">
        <v>161</v>
      </c>
      <c r="B27" s="102">
        <v>68.400000000000006</v>
      </c>
      <c r="C27" s="103">
        <v>35.299999999999997</v>
      </c>
      <c r="D27" s="104">
        <v>1.9</v>
      </c>
    </row>
    <row r="28" spans="1:4" x14ac:dyDescent="0.25">
      <c r="A28" t="s">
        <v>160</v>
      </c>
      <c r="B28" s="102">
        <v>52.5</v>
      </c>
      <c r="C28" s="103">
        <v>39</v>
      </c>
      <c r="D28" s="104">
        <v>3.1</v>
      </c>
    </row>
    <row r="29" spans="1:4" x14ac:dyDescent="0.25">
      <c r="A29" t="s">
        <v>160</v>
      </c>
      <c r="B29" s="102">
        <v>80</v>
      </c>
      <c r="C29" s="103">
        <v>54.2</v>
      </c>
      <c r="D29" s="104">
        <v>4</v>
      </c>
    </row>
    <row r="30" spans="1:4" x14ac:dyDescent="0.25">
      <c r="A30" t="s">
        <v>160</v>
      </c>
      <c r="B30" s="102">
        <v>54.7</v>
      </c>
      <c r="C30" s="103">
        <v>32.1</v>
      </c>
      <c r="D30" s="104">
        <v>5.7</v>
      </c>
    </row>
    <row r="31" spans="1:4" x14ac:dyDescent="0.25">
      <c r="A31" t="s">
        <v>160</v>
      </c>
      <c r="B31" s="102">
        <v>63.5</v>
      </c>
      <c r="C31" s="103">
        <v>25.6</v>
      </c>
      <c r="D31" s="104">
        <v>3</v>
      </c>
    </row>
    <row r="32" spans="1:4" x14ac:dyDescent="0.25">
      <c r="A32" t="s">
        <v>160</v>
      </c>
      <c r="B32" s="102">
        <v>46.3</v>
      </c>
      <c r="C32" s="103">
        <v>31.8</v>
      </c>
      <c r="D32" s="104">
        <v>7.4</v>
      </c>
    </row>
    <row r="33" spans="1:4" x14ac:dyDescent="0.25">
      <c r="A33" t="s">
        <v>160</v>
      </c>
      <c r="B33" s="102">
        <v>61.5</v>
      </c>
      <c r="C33" s="103">
        <v>16.8</v>
      </c>
      <c r="D33" s="104">
        <v>1.9</v>
      </c>
    </row>
    <row r="34" spans="1:4" x14ac:dyDescent="0.25">
      <c r="A34" t="s">
        <v>160</v>
      </c>
      <c r="B34" s="102">
        <v>62.9</v>
      </c>
      <c r="C34" s="103">
        <v>25.8</v>
      </c>
      <c r="D34" s="104">
        <v>2.4</v>
      </c>
    </row>
    <row r="35" spans="1:4" x14ac:dyDescent="0.25">
      <c r="A35" t="s">
        <v>160</v>
      </c>
      <c r="B35" s="105">
        <v>49.3</v>
      </c>
      <c r="C35" s="106">
        <v>39.4</v>
      </c>
      <c r="D35" s="107">
        <v>5.2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46"/>
  <sheetViews>
    <sheetView zoomScaleNormal="100" workbookViewId="0"/>
  </sheetViews>
  <sheetFormatPr defaultRowHeight="15" x14ac:dyDescent="0.25"/>
  <cols>
    <col min="6" max="6" width="15.85546875" customWidth="1"/>
  </cols>
  <sheetData>
    <row r="1" spans="1:14" x14ac:dyDescent="0.25">
      <c r="A1" s="42" t="s">
        <v>172</v>
      </c>
    </row>
    <row r="3" spans="1:14" x14ac:dyDescent="0.25">
      <c r="B3" s="47" t="s">
        <v>144</v>
      </c>
      <c r="C3" s="47" t="s">
        <v>145</v>
      </c>
      <c r="D3" s="47" t="s">
        <v>146</v>
      </c>
      <c r="F3" t="s">
        <v>173</v>
      </c>
      <c r="I3" t="str">
        <f>B3</f>
        <v>yield</v>
      </c>
    </row>
    <row r="4" spans="1:14" x14ac:dyDescent="0.25">
      <c r="A4" t="s">
        <v>158</v>
      </c>
      <c r="B4" s="75">
        <v>76.7</v>
      </c>
      <c r="C4" s="100">
        <v>29.5</v>
      </c>
      <c r="D4" s="101">
        <v>7.5</v>
      </c>
    </row>
    <row r="5" spans="1:14" ht="15.75" thickBot="1" x14ac:dyDescent="0.3">
      <c r="A5" t="s">
        <v>158</v>
      </c>
      <c r="B5" s="102">
        <v>60.5</v>
      </c>
      <c r="C5" s="103">
        <v>32.1</v>
      </c>
      <c r="D5" s="104">
        <v>6.3</v>
      </c>
      <c r="F5" t="s">
        <v>174</v>
      </c>
      <c r="K5" t="s">
        <v>175</v>
      </c>
      <c r="L5" s="122">
        <f>0.05/3</f>
        <v>1.6666666666666666E-2</v>
      </c>
    </row>
    <row r="6" spans="1:14" ht="15.75" thickTop="1" x14ac:dyDescent="0.25">
      <c r="A6" t="s">
        <v>158</v>
      </c>
      <c r="B6" s="102">
        <v>96.1</v>
      </c>
      <c r="C6" s="103">
        <v>40.700000000000003</v>
      </c>
      <c r="D6" s="104">
        <v>4.2</v>
      </c>
      <c r="F6" s="94" t="s">
        <v>176</v>
      </c>
      <c r="G6" s="94" t="s">
        <v>100</v>
      </c>
      <c r="H6" s="94" t="s">
        <v>177</v>
      </c>
      <c r="I6" s="94" t="s">
        <v>34</v>
      </c>
      <c r="J6" s="94" t="s">
        <v>178</v>
      </c>
      <c r="K6" s="94" t="s">
        <v>179</v>
      </c>
      <c r="L6" s="94" t="s">
        <v>180</v>
      </c>
      <c r="M6" s="94" t="s">
        <v>181</v>
      </c>
      <c r="N6" s="94" t="s">
        <v>182</v>
      </c>
    </row>
    <row r="7" spans="1:14" x14ac:dyDescent="0.25">
      <c r="A7" t="s">
        <v>158</v>
      </c>
      <c r="B7" s="102">
        <v>88.1</v>
      </c>
      <c r="C7" s="103">
        <v>45.1</v>
      </c>
      <c r="D7" s="104">
        <v>4.9000000000000004</v>
      </c>
      <c r="F7" t="e">
        <f t="array" aca="1" ref="F7:F10" ca="1">SortUnique(A4:A35)</f>
        <v>#NAME?</v>
      </c>
      <c r="G7">
        <f ca="1">COUNTIF($A$4:$A$35,$F7)</f>
        <v>0</v>
      </c>
      <c r="H7">
        <f ca="1">SUMIF($A$4:$A$35,$F7,$B$4:$B$35)</f>
        <v>0</v>
      </c>
      <c r="I7" t="e">
        <f ca="1">AVERAGEIF($A$4:$A$35,$F7,$B$4:$B$35)</f>
        <v>#DIV/0!</v>
      </c>
      <c r="J7" t="e">
        <f t="array" aca="1" ref="J7" ca="1">VAR(IF($A$4:$A$35=$F7,$B$4:$B$35))</f>
        <v>#NAME?</v>
      </c>
      <c r="K7" t="e">
        <f ca="1">($G7-1)*J7</f>
        <v>#NAME?</v>
      </c>
      <c r="L7" t="e">
        <f ca="1">SQRT(I$15/G7)</f>
        <v>#NAME?</v>
      </c>
      <c r="M7" t="e">
        <f ca="1">I7-L7*TINV(L$5,G7-1)</f>
        <v>#DIV/0!</v>
      </c>
      <c r="N7" t="e">
        <f ca="1">I7+L7*TINV(L$5,G7-1)</f>
        <v>#DIV/0!</v>
      </c>
    </row>
    <row r="8" spans="1:14" x14ac:dyDescent="0.25">
      <c r="A8" t="s">
        <v>158</v>
      </c>
      <c r="B8" s="102">
        <v>50.2</v>
      </c>
      <c r="C8" s="103">
        <v>34.1</v>
      </c>
      <c r="D8" s="104">
        <v>11.7</v>
      </c>
      <c r="F8" t="e">
        <f ca="1"/>
        <v>#NAME?</v>
      </c>
      <c r="G8">
        <f ca="1">COUNTIF($A$4:$A$35,$F8)</f>
        <v>0</v>
      </c>
      <c r="H8">
        <f ca="1">SUMIF($A$4:$A$35,$F8,$B$4:$B$35)</f>
        <v>0</v>
      </c>
      <c r="I8" t="e">
        <f ca="1">AVERAGEIF($A$4:$A$35,$F8,$B$4:$B$35)</f>
        <v>#DIV/0!</v>
      </c>
      <c r="J8" t="e">
        <f t="array" aca="1" ref="J8" ca="1">VAR(IF($A$4:$A$35=$F8,$B$4:$B$35))</f>
        <v>#NAME?</v>
      </c>
      <c r="K8" t="e">
        <f ca="1">($G8-1)*J8</f>
        <v>#NAME?</v>
      </c>
      <c r="L8" t="e">
        <f ca="1">SQRT(I$15/G8)</f>
        <v>#NAME?</v>
      </c>
      <c r="M8" t="e">
        <f ca="1">I8-L8*TINV(L$5,G8-1)</f>
        <v>#DIV/0!</v>
      </c>
      <c r="N8" t="e">
        <f ca="1">I8+L8*TINV(L$5,G8-1)</f>
        <v>#DIV/0!</v>
      </c>
    </row>
    <row r="9" spans="1:14" x14ac:dyDescent="0.25">
      <c r="A9" t="s">
        <v>158</v>
      </c>
      <c r="B9" s="102">
        <v>55</v>
      </c>
      <c r="C9" s="103">
        <v>31.1</v>
      </c>
      <c r="D9" s="104">
        <v>6.9</v>
      </c>
      <c r="F9" t="e">
        <f ca="1"/>
        <v>#NAME?</v>
      </c>
      <c r="G9">
        <f ca="1">COUNTIF($A$4:$A$35,$F9)</f>
        <v>0</v>
      </c>
      <c r="H9">
        <f ca="1">SUMIF($A$4:$A$35,$F9,$B$4:$B$35)</f>
        <v>0</v>
      </c>
      <c r="I9" t="e">
        <f ca="1">AVERAGEIF($A$4:$A$35,$F9,$B$4:$B$35)</f>
        <v>#DIV/0!</v>
      </c>
      <c r="J9" t="e">
        <f t="array" aca="1" ref="J9" ca="1">VAR(IF($A$4:$A$35=$F9,$B$4:$B$35))</f>
        <v>#NAME?</v>
      </c>
      <c r="K9" t="e">
        <f ca="1">($G9-1)*J9</f>
        <v>#NAME?</v>
      </c>
      <c r="L9" t="e">
        <f ca="1">SQRT(I$15/G9)</f>
        <v>#NAME?</v>
      </c>
      <c r="M9" t="e">
        <f ca="1">I9-L9*TINV(L$5,G9-1)</f>
        <v>#DIV/0!</v>
      </c>
      <c r="N9" t="e">
        <f ca="1">I9+L9*TINV(L$5,G9-1)</f>
        <v>#DIV/0!</v>
      </c>
    </row>
    <row r="10" spans="1:14" x14ac:dyDescent="0.25">
      <c r="A10" t="s">
        <v>158</v>
      </c>
      <c r="B10" s="102">
        <v>65.400000000000006</v>
      </c>
      <c r="C10" s="103">
        <v>21.6</v>
      </c>
      <c r="D10" s="104">
        <v>4.3</v>
      </c>
      <c r="F10" t="e">
        <f ca="1"/>
        <v>#NAME?</v>
      </c>
      <c r="G10">
        <f ca="1">COUNTIF($A$4:$A$35,$F10)</f>
        <v>0</v>
      </c>
      <c r="H10">
        <f ca="1">SUMIF($A$4:$A$35,$F10,$B$4:$B$35)</f>
        <v>0</v>
      </c>
      <c r="I10" t="e">
        <f ca="1">AVERAGEIF($A$4:$A$35,$F10,$B$4:$B$35)</f>
        <v>#DIV/0!</v>
      </c>
      <c r="J10" t="e">
        <f t="array" aca="1" ref="J10" ca="1">VAR(IF($A$4:$A$35=$F10,$B$4:$B$35))</f>
        <v>#NAME?</v>
      </c>
      <c r="K10" t="e">
        <f ca="1">($G10-1)*J10</f>
        <v>#NAME?</v>
      </c>
      <c r="L10" t="e">
        <f ca="1">SQRT(I$15/G10)</f>
        <v>#NAME?</v>
      </c>
      <c r="M10" t="e">
        <f ca="1">I10-L10*TINV(L$5,G10-1)</f>
        <v>#DIV/0!</v>
      </c>
      <c r="N10" t="e">
        <f ca="1">I10+L10*TINV(L$5,G10-1)</f>
        <v>#DIV/0!</v>
      </c>
    </row>
    <row r="11" spans="1:14" x14ac:dyDescent="0.25">
      <c r="A11" t="s">
        <v>158</v>
      </c>
      <c r="B11" s="102">
        <v>65.7</v>
      </c>
      <c r="C11" s="103">
        <v>27.7</v>
      </c>
      <c r="D11" s="104">
        <v>5.3</v>
      </c>
      <c r="F11" s="111"/>
      <c r="G11" s="111"/>
      <c r="H11" s="111"/>
      <c r="I11" s="111"/>
      <c r="J11" s="111"/>
      <c r="K11" s="111"/>
      <c r="L11" s="111"/>
      <c r="M11" s="111"/>
      <c r="N11" s="111"/>
    </row>
    <row r="12" spans="1:14" ht="15.75" thickBot="1" x14ac:dyDescent="0.3">
      <c r="A12" t="s">
        <v>159</v>
      </c>
      <c r="B12" s="102">
        <v>67.3</v>
      </c>
      <c r="C12" s="103">
        <v>48.3</v>
      </c>
      <c r="D12" s="104">
        <v>5.5</v>
      </c>
      <c r="F12" t="s">
        <v>183</v>
      </c>
    </row>
    <row r="13" spans="1:14" ht="15.75" thickTop="1" x14ac:dyDescent="0.25">
      <c r="A13" t="s">
        <v>159</v>
      </c>
      <c r="B13" s="102">
        <v>61.3</v>
      </c>
      <c r="C13" s="103">
        <v>28.9</v>
      </c>
      <c r="D13" s="104">
        <v>6.9</v>
      </c>
      <c r="F13" s="94" t="s">
        <v>184</v>
      </c>
      <c r="G13" s="94" t="s">
        <v>179</v>
      </c>
      <c r="H13" s="94" t="s">
        <v>62</v>
      </c>
      <c r="I13" s="94" t="s">
        <v>185</v>
      </c>
      <c r="J13" s="94" t="s">
        <v>54</v>
      </c>
      <c r="K13" s="94" t="s">
        <v>186</v>
      </c>
      <c r="L13" s="94" t="s">
        <v>187</v>
      </c>
      <c r="M13" s="94" t="s">
        <v>188</v>
      </c>
      <c r="N13" s="94" t="s">
        <v>189</v>
      </c>
    </row>
    <row r="14" spans="1:14" x14ac:dyDescent="0.25">
      <c r="A14" t="s">
        <v>159</v>
      </c>
      <c r="B14" s="102">
        <v>58.2</v>
      </c>
      <c r="C14" s="103">
        <v>42.5</v>
      </c>
      <c r="D14" s="104">
        <v>4.8</v>
      </c>
      <c r="F14" t="s">
        <v>190</v>
      </c>
      <c r="G14" t="e">
        <f ca="1">G16-G15</f>
        <v>#NAME?</v>
      </c>
      <c r="H14" t="e">
        <f ca="1">COUNTAU(A4:A35)-1</f>
        <v>#NAME?</v>
      </c>
      <c r="I14" t="e">
        <f ca="1">G14/H14</f>
        <v>#NAME?</v>
      </c>
      <c r="J14" t="e">
        <f ca="1">I14/I15</f>
        <v>#NAME?</v>
      </c>
      <c r="K14" t="e">
        <f ca="1">FDIST(J14,H14,H15)</f>
        <v>#NAME?</v>
      </c>
      <c r="L14" t="e">
        <f ca="1">FINV(L5,H14,H15)</f>
        <v>#NAME?</v>
      </c>
      <c r="M14" t="e">
        <f ca="1">SQRT(DEVSQ(I7:I10)/(I15*H14))</f>
        <v>#DIV/0!</v>
      </c>
      <c r="N14" t="e">
        <f ca="1">(G16-H16*I15)/(G16+I15)</f>
        <v>#NAME?</v>
      </c>
    </row>
    <row r="15" spans="1:14" x14ac:dyDescent="0.25">
      <c r="A15" t="s">
        <v>159</v>
      </c>
      <c r="B15" s="102">
        <v>76.900000000000006</v>
      </c>
      <c r="C15" s="103">
        <v>20.399999999999999</v>
      </c>
      <c r="D15" s="104">
        <v>3</v>
      </c>
      <c r="F15" t="s">
        <v>191</v>
      </c>
      <c r="G15" t="e">
        <f ca="1">SUM(K7:K10)</f>
        <v>#NAME?</v>
      </c>
      <c r="H15" t="e">
        <f ca="1">H16-H14</f>
        <v>#NAME?</v>
      </c>
      <c r="I15" t="e">
        <f ca="1">G15/H15</f>
        <v>#NAME?</v>
      </c>
    </row>
    <row r="16" spans="1:14" x14ac:dyDescent="0.25">
      <c r="A16" t="s">
        <v>159</v>
      </c>
      <c r="B16" s="102">
        <v>66.900000000000006</v>
      </c>
      <c r="C16" s="103">
        <v>23.9</v>
      </c>
      <c r="D16" s="104">
        <v>1.1000000000000001</v>
      </c>
      <c r="F16" s="40" t="s">
        <v>168</v>
      </c>
      <c r="G16" s="40">
        <f>DEVSQ(B4:B35)</f>
        <v>4968.8671874999991</v>
      </c>
      <c r="H16" s="40">
        <f>COUNT(B4:B35)-1</f>
        <v>31</v>
      </c>
      <c r="I16" s="40">
        <f>G16/H16</f>
        <v>160.28603830645159</v>
      </c>
      <c r="J16" s="40"/>
      <c r="K16" s="40"/>
      <c r="L16" s="40"/>
      <c r="M16" s="40"/>
      <c r="N16" s="40"/>
    </row>
    <row r="17" spans="1:14" x14ac:dyDescent="0.25">
      <c r="A17" t="s">
        <v>159</v>
      </c>
      <c r="B17" s="102">
        <v>55.4</v>
      </c>
      <c r="C17" s="103">
        <v>29.1</v>
      </c>
      <c r="D17" s="104">
        <v>5</v>
      </c>
    </row>
    <row r="18" spans="1:14" x14ac:dyDescent="0.25">
      <c r="A18" t="s">
        <v>159</v>
      </c>
      <c r="B18" s="102">
        <v>50.5</v>
      </c>
      <c r="C18" s="103">
        <v>18</v>
      </c>
      <c r="D18" s="104">
        <v>4.8</v>
      </c>
      <c r="F18" t="s">
        <v>173</v>
      </c>
      <c r="I18" t="str">
        <f>C3</f>
        <v>water</v>
      </c>
    </row>
    <row r="19" spans="1:14" x14ac:dyDescent="0.25">
      <c r="A19" t="s">
        <v>159</v>
      </c>
      <c r="B19" s="102">
        <v>64.099999999999994</v>
      </c>
      <c r="C19" s="103">
        <v>14.5</v>
      </c>
      <c r="D19" s="104">
        <v>3.7</v>
      </c>
    </row>
    <row r="20" spans="1:14" ht="15.75" thickBot="1" x14ac:dyDescent="0.3">
      <c r="A20" t="s">
        <v>161</v>
      </c>
      <c r="B20" s="102">
        <v>62.8</v>
      </c>
      <c r="C20" s="103">
        <v>25.9</v>
      </c>
      <c r="D20" s="104">
        <v>2.9</v>
      </c>
      <c r="F20" t="s">
        <v>174</v>
      </c>
      <c r="K20" t="s">
        <v>175</v>
      </c>
      <c r="L20" s="122">
        <f>0.05/3</f>
        <v>1.6666666666666666E-2</v>
      </c>
    </row>
    <row r="21" spans="1:14" ht="15.75" thickTop="1" x14ac:dyDescent="0.25">
      <c r="A21" t="s">
        <v>161</v>
      </c>
      <c r="B21" s="102">
        <v>45</v>
      </c>
      <c r="C21" s="103">
        <v>15.9</v>
      </c>
      <c r="D21" s="104">
        <v>1.2</v>
      </c>
      <c r="F21" s="94" t="s">
        <v>176</v>
      </c>
      <c r="G21" s="94" t="s">
        <v>100</v>
      </c>
      <c r="H21" s="94" t="s">
        <v>177</v>
      </c>
      <c r="I21" s="94" t="s">
        <v>34</v>
      </c>
      <c r="J21" s="94" t="s">
        <v>178</v>
      </c>
      <c r="K21" s="94" t="s">
        <v>179</v>
      </c>
      <c r="L21" s="94" t="s">
        <v>180</v>
      </c>
      <c r="M21" s="94" t="s">
        <v>181</v>
      </c>
      <c r="N21" s="94" t="s">
        <v>182</v>
      </c>
    </row>
    <row r="22" spans="1:14" x14ac:dyDescent="0.25">
      <c r="A22" t="s">
        <v>161</v>
      </c>
      <c r="B22" s="102">
        <v>47.8</v>
      </c>
      <c r="C22" s="103">
        <v>36.1</v>
      </c>
      <c r="D22" s="104">
        <v>4.0999999999999996</v>
      </c>
      <c r="F22" t="e">
        <f t="array" aca="1" ref="F22:F25" ca="1">SortUnique(A4:A35)</f>
        <v>#NAME?</v>
      </c>
      <c r="G22">
        <f ca="1">COUNTIF($A$4:$A$35,$F22)</f>
        <v>0</v>
      </c>
      <c r="H22">
        <f ca="1">SUMIF($A$4:$A$35,$F22,$C$4:$C$35)</f>
        <v>0</v>
      </c>
      <c r="I22" t="e">
        <f ca="1">AVERAGEIF($A$4:$A$35,$F22,$C$4:$C$35)</f>
        <v>#DIV/0!</v>
      </c>
      <c r="J22" t="e">
        <f t="array" aca="1" ref="J22" ca="1">VAR(IF($A$4:$A$35=$F22,$C$4:$C$35))</f>
        <v>#NAME?</v>
      </c>
      <c r="K22" t="e">
        <f ca="1">($G22-1)*J22</f>
        <v>#NAME?</v>
      </c>
      <c r="L22" t="e">
        <f ca="1">SQRT(I$30/G22)</f>
        <v>#NAME?</v>
      </c>
      <c r="M22" t="e">
        <f ca="1">I22-L22*TINV(L$20,G22-1)</f>
        <v>#DIV/0!</v>
      </c>
      <c r="N22" t="e">
        <f ca="1">I22+L22*TINV(L$20,G22-1)</f>
        <v>#DIV/0!</v>
      </c>
    </row>
    <row r="23" spans="1:14" x14ac:dyDescent="0.25">
      <c r="A23" t="s">
        <v>161</v>
      </c>
      <c r="B23" s="102">
        <v>75.599999999999994</v>
      </c>
      <c r="C23" s="103">
        <v>27.7</v>
      </c>
      <c r="D23" s="104">
        <v>6.3</v>
      </c>
      <c r="F23" t="e">
        <f ca="1"/>
        <v>#NAME?</v>
      </c>
      <c r="G23">
        <f ca="1">COUNTIF($A$4:$A$35,$F23)</f>
        <v>0</v>
      </c>
      <c r="H23">
        <f ca="1">SUMIF($A$4:$A$35,$F23,$C$4:$C$35)</f>
        <v>0</v>
      </c>
      <c r="I23" t="e">
        <f ca="1">AVERAGEIF($A$4:$A$35,$F23,$C$4:$C$35)</f>
        <v>#DIV/0!</v>
      </c>
      <c r="J23" t="e">
        <f t="array" aca="1" ref="J23" ca="1">VAR(IF($A$4:$A$35=$F23,$C$4:$C$35))</f>
        <v>#NAME?</v>
      </c>
      <c r="K23" t="e">
        <f ca="1">($G23-1)*J23</f>
        <v>#NAME?</v>
      </c>
      <c r="L23" t="e">
        <f ca="1">SQRT(I$30/G23)</f>
        <v>#NAME?</v>
      </c>
      <c r="M23" t="e">
        <f ca="1">I23-L23*TINV(L$20,G23-1)</f>
        <v>#DIV/0!</v>
      </c>
      <c r="N23" t="e">
        <f ca="1">I23+L23*TINV(L$20,G23-1)</f>
        <v>#DIV/0!</v>
      </c>
    </row>
    <row r="24" spans="1:14" x14ac:dyDescent="0.25">
      <c r="A24" t="s">
        <v>161</v>
      </c>
      <c r="B24" s="102">
        <v>46.6</v>
      </c>
      <c r="C24" s="103">
        <v>46.9</v>
      </c>
      <c r="D24" s="104">
        <v>3.6</v>
      </c>
      <c r="F24" t="e">
        <f ca="1"/>
        <v>#NAME?</v>
      </c>
      <c r="G24">
        <f ca="1">COUNTIF($A$4:$A$35,$F24)</f>
        <v>0</v>
      </c>
      <c r="H24">
        <f ca="1">SUMIF($A$4:$A$35,$F24,$C$4:$C$35)</f>
        <v>0</v>
      </c>
      <c r="I24" t="e">
        <f ca="1">AVERAGEIF($A$4:$A$35,$F24,$C$4:$C$35)</f>
        <v>#DIV/0!</v>
      </c>
      <c r="J24" t="e">
        <f t="array" aca="1" ref="J24" ca="1">VAR(IF($A$4:$A$35=$F24,$C$4:$C$35))</f>
        <v>#NAME?</v>
      </c>
      <c r="K24" t="e">
        <f ca="1">($G24-1)*J24</f>
        <v>#NAME?</v>
      </c>
      <c r="L24" t="e">
        <f ca="1">SQRT(I$30/G24)</f>
        <v>#NAME?</v>
      </c>
      <c r="M24" t="e">
        <f ca="1">I24-L24*TINV(L$20,G24-1)</f>
        <v>#DIV/0!</v>
      </c>
      <c r="N24" t="e">
        <f ca="1">I24+L24*TINV(L$20,G24-1)</f>
        <v>#DIV/0!</v>
      </c>
    </row>
    <row r="25" spans="1:14" x14ac:dyDescent="0.25">
      <c r="A25" t="s">
        <v>161</v>
      </c>
      <c r="B25" s="102">
        <v>50.6</v>
      </c>
      <c r="C25" s="103">
        <v>29.7</v>
      </c>
      <c r="D25" s="104">
        <v>4.7</v>
      </c>
      <c r="F25" t="e">
        <f ca="1"/>
        <v>#NAME?</v>
      </c>
      <c r="G25">
        <f ca="1">COUNTIF($A$4:$A$35,$F25)</f>
        <v>0</v>
      </c>
      <c r="H25">
        <f ca="1">SUMIF($A$4:$A$35,$F25,$C$4:$C$35)</f>
        <v>0</v>
      </c>
      <c r="I25" t="e">
        <f ca="1">AVERAGEIF($A$4:$A$35,$F25,$C$4:$C$35)</f>
        <v>#DIV/0!</v>
      </c>
      <c r="J25" t="e">
        <f t="array" aca="1" ref="J25" ca="1">VAR(IF($A$4:$A$35=$F25,$C$4:$C$35))</f>
        <v>#NAME?</v>
      </c>
      <c r="K25" t="e">
        <f ca="1">($G25-1)*J25</f>
        <v>#NAME?</v>
      </c>
      <c r="L25" t="e">
        <f ca="1">SQRT(I$30/G25)</f>
        <v>#NAME?</v>
      </c>
      <c r="M25" t="e">
        <f ca="1">I25-L25*TINV(L$20,G25-1)</f>
        <v>#DIV/0!</v>
      </c>
      <c r="N25" t="e">
        <f ca="1">I25+L25*TINV(L$20,G25-1)</f>
        <v>#DIV/0!</v>
      </c>
    </row>
    <row r="26" spans="1:14" x14ac:dyDescent="0.25">
      <c r="A26" t="s">
        <v>161</v>
      </c>
      <c r="B26" s="102">
        <v>45.7</v>
      </c>
      <c r="C26" s="103">
        <v>27.6</v>
      </c>
      <c r="D26" s="104">
        <v>6.2</v>
      </c>
      <c r="F26" s="111"/>
      <c r="G26" s="111"/>
      <c r="H26" s="111"/>
      <c r="I26" s="111"/>
      <c r="J26" s="111"/>
      <c r="K26" s="111"/>
      <c r="L26" s="111"/>
      <c r="M26" s="111"/>
      <c r="N26" s="111"/>
    </row>
    <row r="27" spans="1:14" ht="15.75" thickBot="1" x14ac:dyDescent="0.3">
      <c r="A27" t="s">
        <v>161</v>
      </c>
      <c r="B27" s="102">
        <v>68.400000000000006</v>
      </c>
      <c r="C27" s="103">
        <v>35.299999999999997</v>
      </c>
      <c r="D27" s="104">
        <v>1.9</v>
      </c>
      <c r="F27" t="s">
        <v>183</v>
      </c>
    </row>
    <row r="28" spans="1:14" ht="15.75" thickTop="1" x14ac:dyDescent="0.25">
      <c r="A28" t="s">
        <v>160</v>
      </c>
      <c r="B28" s="102">
        <v>52.5</v>
      </c>
      <c r="C28" s="103">
        <v>39</v>
      </c>
      <c r="D28" s="104">
        <v>3.1</v>
      </c>
      <c r="F28" s="94" t="s">
        <v>184</v>
      </c>
      <c r="G28" s="94" t="s">
        <v>179</v>
      </c>
      <c r="H28" s="94" t="s">
        <v>62</v>
      </c>
      <c r="I28" s="94" t="s">
        <v>185</v>
      </c>
      <c r="J28" s="94" t="s">
        <v>54</v>
      </c>
      <c r="K28" s="94" t="s">
        <v>186</v>
      </c>
      <c r="L28" s="94" t="s">
        <v>187</v>
      </c>
      <c r="M28" s="94" t="s">
        <v>188</v>
      </c>
      <c r="N28" s="94" t="s">
        <v>189</v>
      </c>
    </row>
    <row r="29" spans="1:14" x14ac:dyDescent="0.25">
      <c r="A29" t="s">
        <v>160</v>
      </c>
      <c r="B29" s="102">
        <v>80</v>
      </c>
      <c r="C29" s="103">
        <v>54.2</v>
      </c>
      <c r="D29" s="104">
        <v>4</v>
      </c>
      <c r="F29" t="s">
        <v>190</v>
      </c>
      <c r="G29" t="e">
        <f ca="1">G31-G30</f>
        <v>#NAME?</v>
      </c>
      <c r="H29" t="e">
        <f ca="1">COUNTAU(A4:A35)-1</f>
        <v>#NAME?</v>
      </c>
      <c r="I29" t="e">
        <f ca="1">G29/H29</f>
        <v>#NAME?</v>
      </c>
      <c r="J29" t="e">
        <f ca="1">I29/I30</f>
        <v>#NAME?</v>
      </c>
      <c r="K29" t="e">
        <f ca="1">FDIST(J29,H29,H30)</f>
        <v>#NAME?</v>
      </c>
      <c r="L29" t="e">
        <f ca="1">FINV(L20,H29,H30)</f>
        <v>#NAME?</v>
      </c>
      <c r="M29" t="e">
        <f ca="1">SQRT(DEVSQ(I22:I25)/(I30*H29))</f>
        <v>#DIV/0!</v>
      </c>
      <c r="N29" t="e">
        <f ca="1">(G31-H31*I30)/(G31+I30)</f>
        <v>#NAME?</v>
      </c>
    </row>
    <row r="30" spans="1:14" x14ac:dyDescent="0.25">
      <c r="A30" t="s">
        <v>160</v>
      </c>
      <c r="B30" s="102">
        <v>54.7</v>
      </c>
      <c r="C30" s="103">
        <v>32.1</v>
      </c>
      <c r="D30" s="104">
        <v>5.7</v>
      </c>
      <c r="F30" t="s">
        <v>191</v>
      </c>
      <c r="G30" t="e">
        <f ca="1">SUM(K22:K25)</f>
        <v>#NAME?</v>
      </c>
      <c r="H30" t="e">
        <f ca="1">H31-H29</f>
        <v>#NAME?</v>
      </c>
      <c r="I30" t="e">
        <f ca="1">G30/H30</f>
        <v>#NAME?</v>
      </c>
    </row>
    <row r="31" spans="1:14" x14ac:dyDescent="0.25">
      <c r="A31" t="s">
        <v>160</v>
      </c>
      <c r="B31" s="102">
        <v>63.5</v>
      </c>
      <c r="C31" s="103">
        <v>25.6</v>
      </c>
      <c r="D31" s="104">
        <v>3</v>
      </c>
      <c r="F31" s="40" t="s">
        <v>168</v>
      </c>
      <c r="G31" s="40">
        <f>DEVSQ(C4:C35)</f>
        <v>2955.8921874999996</v>
      </c>
      <c r="H31" s="40">
        <f>COUNT(C4:C35)-1</f>
        <v>31</v>
      </c>
      <c r="I31" s="40">
        <f>G31/H31</f>
        <v>95.35136088709676</v>
      </c>
      <c r="J31" s="40"/>
      <c r="K31" s="40"/>
      <c r="L31" s="40"/>
      <c r="M31" s="40"/>
      <c r="N31" s="40"/>
    </row>
    <row r="32" spans="1:14" x14ac:dyDescent="0.25">
      <c r="A32" t="s">
        <v>160</v>
      </c>
      <c r="B32" s="102">
        <v>46.3</v>
      </c>
      <c r="C32" s="103">
        <v>31.8</v>
      </c>
      <c r="D32" s="104">
        <v>7.4</v>
      </c>
    </row>
    <row r="33" spans="1:14" x14ac:dyDescent="0.25">
      <c r="A33" t="s">
        <v>160</v>
      </c>
      <c r="B33" s="102">
        <v>61.5</v>
      </c>
      <c r="C33" s="103">
        <v>16.8</v>
      </c>
      <c r="D33" s="104">
        <v>1.9</v>
      </c>
      <c r="F33" t="s">
        <v>173</v>
      </c>
      <c r="I33" t="str">
        <f>D3</f>
        <v>herbicide</v>
      </c>
    </row>
    <row r="34" spans="1:14" x14ac:dyDescent="0.25">
      <c r="A34" t="s">
        <v>160</v>
      </c>
      <c r="B34" s="102">
        <v>62.9</v>
      </c>
      <c r="C34" s="103">
        <v>25.8</v>
      </c>
      <c r="D34" s="104">
        <v>2.4</v>
      </c>
    </row>
    <row r="35" spans="1:14" ht="15.75" thickBot="1" x14ac:dyDescent="0.3">
      <c r="A35" t="s">
        <v>160</v>
      </c>
      <c r="B35" s="105">
        <v>49.3</v>
      </c>
      <c r="C35" s="106">
        <v>39.4</v>
      </c>
      <c r="D35" s="107">
        <v>5.2</v>
      </c>
      <c r="F35" t="s">
        <v>174</v>
      </c>
      <c r="K35" t="s">
        <v>175</v>
      </c>
      <c r="L35" s="122">
        <f>0.05/3</f>
        <v>1.6666666666666666E-2</v>
      </c>
    </row>
    <row r="36" spans="1:14" ht="15.75" thickTop="1" x14ac:dyDescent="0.25">
      <c r="F36" s="94" t="s">
        <v>176</v>
      </c>
      <c r="G36" s="94" t="s">
        <v>100</v>
      </c>
      <c r="H36" s="94" t="s">
        <v>177</v>
      </c>
      <c r="I36" s="94" t="s">
        <v>34</v>
      </c>
      <c r="J36" s="94" t="s">
        <v>178</v>
      </c>
      <c r="K36" s="94" t="s">
        <v>179</v>
      </c>
      <c r="L36" s="94" t="s">
        <v>180</v>
      </c>
      <c r="M36" s="94" t="s">
        <v>181</v>
      </c>
      <c r="N36" s="94" t="s">
        <v>182</v>
      </c>
    </row>
    <row r="37" spans="1:14" x14ac:dyDescent="0.25">
      <c r="F37" t="e">
        <f t="array" aca="1" ref="F37:F40" ca="1">SortUnique(A4:A35)</f>
        <v>#NAME?</v>
      </c>
      <c r="G37">
        <f ca="1">COUNTIF($A$4:$A$35,$F37)</f>
        <v>0</v>
      </c>
      <c r="H37">
        <f ca="1">SUMIF($A$4:$A$35,$F37,$D$4:$D$35)</f>
        <v>0</v>
      </c>
      <c r="I37" t="e">
        <f ca="1">AVERAGEIF($A$4:$A$35,$F37,$D$4:$D$35)</f>
        <v>#DIV/0!</v>
      </c>
      <c r="J37" t="e">
        <f t="array" aca="1" ref="J37" ca="1">VAR(IF($A$4:$A$35=$F37,$D$4:$D$35))</f>
        <v>#NAME?</v>
      </c>
      <c r="K37" t="e">
        <f ca="1">($G37-1)*J37</f>
        <v>#NAME?</v>
      </c>
      <c r="L37" t="e">
        <f ca="1">SQRT(I$45/G37)</f>
        <v>#NAME?</v>
      </c>
      <c r="M37" t="e">
        <f ca="1">I37-L37*TINV(L$35,G37-1)</f>
        <v>#DIV/0!</v>
      </c>
      <c r="N37" t="e">
        <f ca="1">I37+L37*TINV(L$35,G37-1)</f>
        <v>#DIV/0!</v>
      </c>
    </row>
    <row r="38" spans="1:14" x14ac:dyDescent="0.25">
      <c r="F38" t="e">
        <f ca="1"/>
        <v>#NAME?</v>
      </c>
      <c r="G38">
        <f ca="1">COUNTIF($A$4:$A$35,$F38)</f>
        <v>0</v>
      </c>
      <c r="H38">
        <f ca="1">SUMIF($A$4:$A$35,$F38,$D$4:$D$35)</f>
        <v>0</v>
      </c>
      <c r="I38" t="e">
        <f ca="1">AVERAGEIF($A$4:$A$35,$F38,$D$4:$D$35)</f>
        <v>#DIV/0!</v>
      </c>
      <c r="J38" t="e">
        <f t="array" aca="1" ref="J38" ca="1">VAR(IF($A$4:$A$35=$F38,$D$4:$D$35))</f>
        <v>#NAME?</v>
      </c>
      <c r="K38" t="e">
        <f ca="1">($G38-1)*J38</f>
        <v>#NAME?</v>
      </c>
      <c r="L38" t="e">
        <f ca="1">SQRT(I$45/G38)</f>
        <v>#NAME?</v>
      </c>
      <c r="M38" t="e">
        <f ca="1">I38-L38*TINV(L$35,G38-1)</f>
        <v>#DIV/0!</v>
      </c>
      <c r="N38" t="e">
        <f ca="1">I38+L38*TINV(L$35,G38-1)</f>
        <v>#DIV/0!</v>
      </c>
    </row>
    <row r="39" spans="1:14" x14ac:dyDescent="0.25">
      <c r="F39" t="e">
        <f ca="1"/>
        <v>#NAME?</v>
      </c>
      <c r="G39">
        <f ca="1">COUNTIF($A$4:$A$35,$F39)</f>
        <v>0</v>
      </c>
      <c r="H39">
        <f ca="1">SUMIF($A$4:$A$35,$F39,$D$4:$D$35)</f>
        <v>0</v>
      </c>
      <c r="I39" t="e">
        <f ca="1">AVERAGEIF($A$4:$A$35,$F39,$D$4:$D$35)</f>
        <v>#DIV/0!</v>
      </c>
      <c r="J39" t="e">
        <f t="array" aca="1" ref="J39" ca="1">VAR(IF($A$4:$A$35=$F39,$D$4:$D$35))</f>
        <v>#NAME?</v>
      </c>
      <c r="K39" t="e">
        <f ca="1">($G39-1)*J39</f>
        <v>#NAME?</v>
      </c>
      <c r="L39" t="e">
        <f ca="1">SQRT(I$45/G39)</f>
        <v>#NAME?</v>
      </c>
      <c r="M39" t="e">
        <f ca="1">I39-L39*TINV(L$35,G39-1)</f>
        <v>#DIV/0!</v>
      </c>
      <c r="N39" t="e">
        <f ca="1">I39+L39*TINV(L$35,G39-1)</f>
        <v>#DIV/0!</v>
      </c>
    </row>
    <row r="40" spans="1:14" x14ac:dyDescent="0.25">
      <c r="F40" t="e">
        <f ca="1"/>
        <v>#NAME?</v>
      </c>
      <c r="G40">
        <f ca="1">COUNTIF($A$4:$A$35,$F40)</f>
        <v>0</v>
      </c>
      <c r="H40">
        <f ca="1">SUMIF($A$4:$A$35,$F40,$D$4:$D$35)</f>
        <v>0</v>
      </c>
      <c r="I40" t="e">
        <f ca="1">AVERAGEIF($A$4:$A$35,$F40,$D$4:$D$35)</f>
        <v>#DIV/0!</v>
      </c>
      <c r="J40" t="e">
        <f t="array" aca="1" ref="J40" ca="1">VAR(IF($A$4:$A$35=$F40,$D$4:$D$35))</f>
        <v>#NAME?</v>
      </c>
      <c r="K40" t="e">
        <f ca="1">($G40-1)*J40</f>
        <v>#NAME?</v>
      </c>
      <c r="L40" t="e">
        <f ca="1">SQRT(I$45/G40)</f>
        <v>#NAME?</v>
      </c>
      <c r="M40" t="e">
        <f ca="1">I40-L40*TINV(L$35,G40-1)</f>
        <v>#DIV/0!</v>
      </c>
      <c r="N40" t="e">
        <f ca="1">I40+L40*TINV(L$35,G40-1)</f>
        <v>#DIV/0!</v>
      </c>
    </row>
    <row r="41" spans="1:14" x14ac:dyDescent="0.25">
      <c r="F41" s="111"/>
      <c r="G41" s="111"/>
      <c r="H41" s="111"/>
      <c r="I41" s="111"/>
      <c r="J41" s="111"/>
      <c r="K41" s="111"/>
      <c r="L41" s="111"/>
      <c r="M41" s="111"/>
      <c r="N41" s="111"/>
    </row>
    <row r="42" spans="1:14" ht="15.75" thickBot="1" x14ac:dyDescent="0.3">
      <c r="F42" t="s">
        <v>183</v>
      </c>
    </row>
    <row r="43" spans="1:14" ht="15.75" thickTop="1" x14ac:dyDescent="0.25">
      <c r="F43" s="94" t="s">
        <v>184</v>
      </c>
      <c r="G43" s="94" t="s">
        <v>179</v>
      </c>
      <c r="H43" s="94" t="s">
        <v>62</v>
      </c>
      <c r="I43" s="94" t="s">
        <v>185</v>
      </c>
      <c r="J43" s="94" t="s">
        <v>54</v>
      </c>
      <c r="K43" s="94" t="s">
        <v>186</v>
      </c>
      <c r="L43" s="94" t="s">
        <v>187</v>
      </c>
      <c r="M43" s="94" t="s">
        <v>188</v>
      </c>
      <c r="N43" s="94" t="s">
        <v>189</v>
      </c>
    </row>
    <row r="44" spans="1:14" x14ac:dyDescent="0.25">
      <c r="F44" t="s">
        <v>190</v>
      </c>
      <c r="G44" t="e">
        <f ca="1">G46-G45</f>
        <v>#NAME?</v>
      </c>
      <c r="H44" t="e">
        <f ca="1">COUNTAU(A4:A35)-1</f>
        <v>#NAME?</v>
      </c>
      <c r="I44" t="e">
        <f ca="1">G44/H44</f>
        <v>#NAME?</v>
      </c>
      <c r="J44" t="e">
        <f ca="1">I44/I45</f>
        <v>#NAME?</v>
      </c>
      <c r="K44" t="e">
        <f ca="1">FDIST(J44,H44,H45)</f>
        <v>#NAME?</v>
      </c>
      <c r="L44" t="e">
        <f ca="1">FINV(L35,H44,H45)</f>
        <v>#NAME?</v>
      </c>
      <c r="M44" t="e">
        <f ca="1">SQRT(DEVSQ(I37:I40)/(I45*H44))</f>
        <v>#DIV/0!</v>
      </c>
      <c r="N44" t="e">
        <f ca="1">(G46-H46*I45)/(G46+I45)</f>
        <v>#NAME?</v>
      </c>
    </row>
    <row r="45" spans="1:14" x14ac:dyDescent="0.25">
      <c r="F45" t="s">
        <v>191</v>
      </c>
      <c r="G45" t="e">
        <f ca="1">SUM(K37:K40)</f>
        <v>#NAME?</v>
      </c>
      <c r="H45" t="e">
        <f ca="1">H46-H44</f>
        <v>#NAME?</v>
      </c>
      <c r="I45" t="e">
        <f ca="1">G45/H45</f>
        <v>#NAME?</v>
      </c>
    </row>
    <row r="46" spans="1:14" x14ac:dyDescent="0.25">
      <c r="F46" s="40" t="s">
        <v>168</v>
      </c>
      <c r="G46" s="40">
        <f>DEVSQ(D4:D35)</f>
        <v>144.78468750000002</v>
      </c>
      <c r="H46" s="40">
        <f>COUNT(D4:D35)-1</f>
        <v>31</v>
      </c>
      <c r="I46" s="40">
        <f>G46/H46</f>
        <v>4.670473790322581</v>
      </c>
      <c r="J46" s="40"/>
      <c r="K46" s="40"/>
      <c r="L46" s="40"/>
      <c r="M46" s="40"/>
      <c r="N46" s="4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X35"/>
  <sheetViews>
    <sheetView zoomScaleNormal="100" workbookViewId="0"/>
  </sheetViews>
  <sheetFormatPr defaultRowHeight="15" x14ac:dyDescent="0.25"/>
  <cols>
    <col min="5" max="5" width="5.7109375" customWidth="1"/>
    <col min="6" max="6" width="15.85546875" customWidth="1"/>
    <col min="15" max="15" width="4.5703125" customWidth="1"/>
    <col min="16" max="16" width="15.85546875" customWidth="1"/>
  </cols>
  <sheetData>
    <row r="1" spans="1:24" x14ac:dyDescent="0.25">
      <c r="A1" s="42" t="s">
        <v>172</v>
      </c>
    </row>
    <row r="3" spans="1:24" x14ac:dyDescent="0.25">
      <c r="B3" s="47" t="s">
        <v>144</v>
      </c>
      <c r="C3" s="47" t="s">
        <v>145</v>
      </c>
      <c r="D3" s="47" t="s">
        <v>146</v>
      </c>
      <c r="F3" t="s">
        <v>173</v>
      </c>
      <c r="I3" t="str">
        <f>B3</f>
        <v>yield</v>
      </c>
      <c r="P3" t="s">
        <v>173</v>
      </c>
      <c r="S3" t="str">
        <f>D3</f>
        <v>herbicide</v>
      </c>
    </row>
    <row r="4" spans="1:24" x14ac:dyDescent="0.25">
      <c r="A4" t="s">
        <v>158</v>
      </c>
      <c r="B4" s="75">
        <v>76.7</v>
      </c>
      <c r="C4" s="100">
        <v>29.5</v>
      </c>
      <c r="D4" s="101">
        <v>7.5</v>
      </c>
    </row>
    <row r="5" spans="1:24" ht="15.75" thickBot="1" x14ac:dyDescent="0.3">
      <c r="A5" t="s">
        <v>158</v>
      </c>
      <c r="B5" s="102">
        <v>60.5</v>
      </c>
      <c r="C5" s="103">
        <v>32.1</v>
      </c>
      <c r="D5" s="104">
        <v>6.3</v>
      </c>
      <c r="F5" t="s">
        <v>174</v>
      </c>
      <c r="K5" t="s">
        <v>175</v>
      </c>
      <c r="L5" s="122">
        <f>0.05/3</f>
        <v>1.6666666666666666E-2</v>
      </c>
      <c r="P5" t="s">
        <v>174</v>
      </c>
      <c r="U5" t="s">
        <v>175</v>
      </c>
      <c r="V5" s="122">
        <f>0.05/3</f>
        <v>1.6666666666666666E-2</v>
      </c>
    </row>
    <row r="6" spans="1:24" ht="15.75" thickTop="1" x14ac:dyDescent="0.25">
      <c r="A6" t="s">
        <v>158</v>
      </c>
      <c r="B6" s="102">
        <v>96.1</v>
      </c>
      <c r="C6" s="103">
        <v>40.700000000000003</v>
      </c>
      <c r="D6" s="104">
        <v>4.2</v>
      </c>
      <c r="F6" s="94" t="s">
        <v>176</v>
      </c>
      <c r="G6" s="94" t="s">
        <v>100</v>
      </c>
      <c r="H6" s="94" t="s">
        <v>177</v>
      </c>
      <c r="I6" s="94" t="s">
        <v>34</v>
      </c>
      <c r="J6" s="94" t="s">
        <v>178</v>
      </c>
      <c r="K6" s="94" t="s">
        <v>179</v>
      </c>
      <c r="L6" s="94" t="s">
        <v>180</v>
      </c>
      <c r="M6" s="94" t="s">
        <v>181</v>
      </c>
      <c r="N6" s="94" t="s">
        <v>182</v>
      </c>
      <c r="P6" s="94" t="s">
        <v>176</v>
      </c>
      <c r="Q6" s="94" t="s">
        <v>100</v>
      </c>
      <c r="R6" s="94" t="s">
        <v>177</v>
      </c>
      <c r="S6" s="94" t="s">
        <v>34</v>
      </c>
      <c r="T6" s="94" t="s">
        <v>178</v>
      </c>
      <c r="U6" s="94" t="s">
        <v>179</v>
      </c>
      <c r="V6" s="94" t="s">
        <v>180</v>
      </c>
      <c r="W6" s="94" t="s">
        <v>181</v>
      </c>
      <c r="X6" s="94" t="s">
        <v>182</v>
      </c>
    </row>
    <row r="7" spans="1:24" x14ac:dyDescent="0.25">
      <c r="A7" t="s">
        <v>158</v>
      </c>
      <c r="B7" s="102">
        <v>88.1</v>
      </c>
      <c r="C7" s="103">
        <v>45.1</v>
      </c>
      <c r="D7" s="104">
        <v>4.9000000000000004</v>
      </c>
      <c r="F7" t="e">
        <f t="array" aca="1" ref="F7:F10" ca="1">SortUnique(A4:A35)</f>
        <v>#NAME?</v>
      </c>
      <c r="G7">
        <f ca="1">COUNTIF($A$4:$A$35,$F7)</f>
        <v>0</v>
      </c>
      <c r="H7">
        <f ca="1">SUMIF($A$4:$A$35,$F7,$B$4:$B$35)</f>
        <v>0</v>
      </c>
      <c r="I7" t="e">
        <f ca="1">AVERAGEIF($A$4:$A$35,$F7,$B$4:$B$35)</f>
        <v>#DIV/0!</v>
      </c>
      <c r="J7" t="e">
        <f t="array" aca="1" ref="J7" ca="1">VAR(IF($A$4:$A$35=$F7,$B$4:$B$35))</f>
        <v>#NAME?</v>
      </c>
      <c r="K7" t="e">
        <f ca="1">($G7-1)*J7</f>
        <v>#NAME?</v>
      </c>
      <c r="L7" t="e">
        <f ca="1">SQRT(I$15/G7)</f>
        <v>#NAME?</v>
      </c>
      <c r="M7" t="e">
        <f ca="1">I7-L7*TINV(L$5,G7-1)</f>
        <v>#DIV/0!</v>
      </c>
      <c r="N7" t="e">
        <f ca="1">I7+L7*TINV(L$5,G7-1)</f>
        <v>#DIV/0!</v>
      </c>
      <c r="P7" t="e">
        <f t="array" aca="1" ref="P7:P10" ca="1">SortUnique(A4:A35)</f>
        <v>#NAME?</v>
      </c>
      <c r="Q7">
        <f ca="1">COUNTIF($A$4:$A$35,$P7)</f>
        <v>0</v>
      </c>
      <c r="R7">
        <f ca="1">SUMIF($A$4:$A$35,$P7,$D$4:$D$35)</f>
        <v>0</v>
      </c>
      <c r="S7" t="e">
        <f ca="1">AVERAGEIF($A$4:$A$35,$P7,$D$4:$D$35)</f>
        <v>#DIV/0!</v>
      </c>
      <c r="T7" t="e">
        <f t="array" aca="1" ref="T7" ca="1">VAR(IF($A$4:$A$35=$P7,$D$4:$D$35))</f>
        <v>#NAME?</v>
      </c>
      <c r="U7" t="e">
        <f ca="1">($Q7-1)*T7</f>
        <v>#NAME?</v>
      </c>
      <c r="V7" t="e">
        <f ca="1">SQRT(S$15/Q7)</f>
        <v>#NAME?</v>
      </c>
      <c r="W7" t="e">
        <f ca="1">S7-V7*TINV(V$5,Q7-1)</f>
        <v>#DIV/0!</v>
      </c>
      <c r="X7" t="e">
        <f ca="1">S7+V7*TINV(V$5,Q7-1)</f>
        <v>#DIV/0!</v>
      </c>
    </row>
    <row r="8" spans="1:24" x14ac:dyDescent="0.25">
      <c r="A8" t="s">
        <v>158</v>
      </c>
      <c r="B8" s="102">
        <v>50.2</v>
      </c>
      <c r="C8" s="103">
        <v>34.1</v>
      </c>
      <c r="D8" s="104">
        <v>11.7</v>
      </c>
      <c r="F8" t="e">
        <f ca="1"/>
        <v>#NAME?</v>
      </c>
      <c r="G8">
        <f ca="1">COUNTIF($A$4:$A$35,$F8)</f>
        <v>0</v>
      </c>
      <c r="H8">
        <f ca="1">SUMIF($A$4:$A$35,$F8,$B$4:$B$35)</f>
        <v>0</v>
      </c>
      <c r="I8" t="e">
        <f ca="1">AVERAGEIF($A$4:$A$35,$F8,$B$4:$B$35)</f>
        <v>#DIV/0!</v>
      </c>
      <c r="J8" t="e">
        <f t="array" aca="1" ref="J8" ca="1">VAR(IF($A$4:$A$35=$F8,$B$4:$B$35))</f>
        <v>#NAME?</v>
      </c>
      <c r="K8" t="e">
        <f ca="1">($G8-1)*J8</f>
        <v>#NAME?</v>
      </c>
      <c r="L8" t="e">
        <f ca="1">SQRT(I$15/G8)</f>
        <v>#NAME?</v>
      </c>
      <c r="M8" t="e">
        <f ca="1">I8-L8*TINV(L$5,G8-1)</f>
        <v>#DIV/0!</v>
      </c>
      <c r="N8" t="e">
        <f ca="1">I8+L8*TINV(L$5,G8-1)</f>
        <v>#DIV/0!</v>
      </c>
      <c r="P8" t="e">
        <f ca="1"/>
        <v>#NAME?</v>
      </c>
      <c r="Q8">
        <f ca="1">COUNTIF($A$4:$A$35,$P8)</f>
        <v>0</v>
      </c>
      <c r="R8">
        <f ca="1">SUMIF($A$4:$A$35,$P8,$D$4:$D$35)</f>
        <v>0</v>
      </c>
      <c r="S8" t="e">
        <f ca="1">AVERAGEIF($A$4:$A$35,$P8,$D$4:$D$35)</f>
        <v>#DIV/0!</v>
      </c>
      <c r="T8" t="e">
        <f t="array" aca="1" ref="T8" ca="1">VAR(IF($A$4:$A$35=$P8,$D$4:$D$35))</f>
        <v>#NAME?</v>
      </c>
      <c r="U8" t="e">
        <f ca="1">($Q8-1)*T8</f>
        <v>#NAME?</v>
      </c>
      <c r="V8" t="e">
        <f ca="1">SQRT(S$15/Q8)</f>
        <v>#NAME?</v>
      </c>
      <c r="W8" t="e">
        <f ca="1">S8-V8*TINV(V$5,Q8-1)</f>
        <v>#DIV/0!</v>
      </c>
      <c r="X8" t="e">
        <f ca="1">S8+V8*TINV(V$5,Q8-1)</f>
        <v>#DIV/0!</v>
      </c>
    </row>
    <row r="9" spans="1:24" x14ac:dyDescent="0.25">
      <c r="A9" t="s">
        <v>158</v>
      </c>
      <c r="B9" s="102">
        <v>55</v>
      </c>
      <c r="C9" s="103">
        <v>31.1</v>
      </c>
      <c r="D9" s="104">
        <v>6.9</v>
      </c>
      <c r="F9" t="e">
        <f ca="1"/>
        <v>#NAME?</v>
      </c>
      <c r="G9">
        <f ca="1">COUNTIF($A$4:$A$35,$F9)</f>
        <v>0</v>
      </c>
      <c r="H9">
        <f ca="1">SUMIF($A$4:$A$35,$F9,$B$4:$B$35)</f>
        <v>0</v>
      </c>
      <c r="I9" t="e">
        <f ca="1">AVERAGEIF($A$4:$A$35,$F9,$B$4:$B$35)</f>
        <v>#DIV/0!</v>
      </c>
      <c r="J9" t="e">
        <f t="array" aca="1" ref="J9" ca="1">VAR(IF($A$4:$A$35=$F9,$B$4:$B$35))</f>
        <v>#NAME?</v>
      </c>
      <c r="K9" t="e">
        <f ca="1">($G9-1)*J9</f>
        <v>#NAME?</v>
      </c>
      <c r="L9" t="e">
        <f ca="1">SQRT(I$15/G9)</f>
        <v>#NAME?</v>
      </c>
      <c r="M9" t="e">
        <f ca="1">I9-L9*TINV(L$5,G9-1)</f>
        <v>#DIV/0!</v>
      </c>
      <c r="N9" t="e">
        <f ca="1">I9+L9*TINV(L$5,G9-1)</f>
        <v>#DIV/0!</v>
      </c>
      <c r="P9" t="e">
        <f ca="1"/>
        <v>#NAME?</v>
      </c>
      <c r="Q9">
        <f ca="1">COUNTIF($A$4:$A$35,$P9)</f>
        <v>0</v>
      </c>
      <c r="R9">
        <f ca="1">SUMIF($A$4:$A$35,$P9,$D$4:$D$35)</f>
        <v>0</v>
      </c>
      <c r="S9" t="e">
        <f ca="1">AVERAGEIF($A$4:$A$35,$P9,$D$4:$D$35)</f>
        <v>#DIV/0!</v>
      </c>
      <c r="T9" t="e">
        <f t="array" aca="1" ref="T9" ca="1">VAR(IF($A$4:$A$35=$P9,$D$4:$D$35))</f>
        <v>#NAME?</v>
      </c>
      <c r="U9" t="e">
        <f ca="1">($Q9-1)*T9</f>
        <v>#NAME?</v>
      </c>
      <c r="V9" t="e">
        <f ca="1">SQRT(S$15/Q9)</f>
        <v>#NAME?</v>
      </c>
      <c r="W9" t="e">
        <f ca="1">S9-V9*TINV(V$5,Q9-1)</f>
        <v>#DIV/0!</v>
      </c>
      <c r="X9" t="e">
        <f ca="1">S9+V9*TINV(V$5,Q9-1)</f>
        <v>#DIV/0!</v>
      </c>
    </row>
    <row r="10" spans="1:24" x14ac:dyDescent="0.25">
      <c r="A10" t="s">
        <v>158</v>
      </c>
      <c r="B10" s="102">
        <v>65.400000000000006</v>
      </c>
      <c r="C10" s="103">
        <v>21.6</v>
      </c>
      <c r="D10" s="104">
        <v>4.3</v>
      </c>
      <c r="F10" t="e">
        <f ca="1"/>
        <v>#NAME?</v>
      </c>
      <c r="G10">
        <f ca="1">COUNTIF($A$4:$A$35,$F10)</f>
        <v>0</v>
      </c>
      <c r="H10">
        <f ca="1">SUMIF($A$4:$A$35,$F10,$B$4:$B$35)</f>
        <v>0</v>
      </c>
      <c r="I10" t="e">
        <f ca="1">AVERAGEIF($A$4:$A$35,$F10,$B$4:$B$35)</f>
        <v>#DIV/0!</v>
      </c>
      <c r="J10" t="e">
        <f t="array" aca="1" ref="J10" ca="1">VAR(IF($A$4:$A$35=$F10,$B$4:$B$35))</f>
        <v>#NAME?</v>
      </c>
      <c r="K10" t="e">
        <f ca="1">($G10-1)*J10</f>
        <v>#NAME?</v>
      </c>
      <c r="L10" t="e">
        <f ca="1">SQRT(I$15/G10)</f>
        <v>#NAME?</v>
      </c>
      <c r="M10" t="e">
        <f ca="1">I10-L10*TINV(L$5,G10-1)</f>
        <v>#DIV/0!</v>
      </c>
      <c r="N10" t="e">
        <f ca="1">I10+L10*TINV(L$5,G10-1)</f>
        <v>#DIV/0!</v>
      </c>
      <c r="P10" t="e">
        <f ca="1"/>
        <v>#NAME?</v>
      </c>
      <c r="Q10">
        <f ca="1">COUNTIF($A$4:$A$35,$P10)</f>
        <v>0</v>
      </c>
      <c r="R10">
        <f ca="1">SUMIF($A$4:$A$35,$P10,$D$4:$D$35)</f>
        <v>0</v>
      </c>
      <c r="S10" t="e">
        <f ca="1">AVERAGEIF($A$4:$A$35,$P10,$D$4:$D$35)</f>
        <v>#DIV/0!</v>
      </c>
      <c r="T10" t="e">
        <f t="array" aca="1" ref="T10" ca="1">VAR(IF($A$4:$A$35=$P10,$D$4:$D$35))</f>
        <v>#NAME?</v>
      </c>
      <c r="U10" t="e">
        <f ca="1">($Q10-1)*T10</f>
        <v>#NAME?</v>
      </c>
      <c r="V10" t="e">
        <f ca="1">SQRT(S$15/Q10)</f>
        <v>#NAME?</v>
      </c>
      <c r="W10" t="e">
        <f ca="1">S10-V10*TINV(V$5,Q10-1)</f>
        <v>#DIV/0!</v>
      </c>
      <c r="X10" t="e">
        <f ca="1">S10+V10*TINV(V$5,Q10-1)</f>
        <v>#DIV/0!</v>
      </c>
    </row>
    <row r="11" spans="1:24" x14ac:dyDescent="0.25">
      <c r="A11" t="s">
        <v>158</v>
      </c>
      <c r="B11" s="102">
        <v>65.7</v>
      </c>
      <c r="C11" s="103">
        <v>27.7</v>
      </c>
      <c r="D11" s="104">
        <v>5.3</v>
      </c>
      <c r="F11" s="111"/>
      <c r="G11" s="111"/>
      <c r="H11" s="111"/>
      <c r="I11" s="111"/>
      <c r="J11" s="111"/>
      <c r="K11" s="111"/>
      <c r="L11" s="111"/>
      <c r="M11" s="111"/>
      <c r="N11" s="111"/>
      <c r="P11" s="111"/>
      <c r="Q11" s="111"/>
      <c r="R11" s="111"/>
      <c r="S11" s="111"/>
      <c r="T11" s="111"/>
      <c r="U11" s="111"/>
      <c r="V11" s="111"/>
      <c r="W11" s="111"/>
      <c r="X11" s="111"/>
    </row>
    <row r="12" spans="1:24" ht="15.75" thickBot="1" x14ac:dyDescent="0.3">
      <c r="A12" t="s">
        <v>159</v>
      </c>
      <c r="B12" s="102">
        <v>67.3</v>
      </c>
      <c r="C12" s="103">
        <v>48.3</v>
      </c>
      <c r="D12" s="104">
        <v>5.5</v>
      </c>
      <c r="F12" t="s">
        <v>183</v>
      </c>
      <c r="P12" t="s">
        <v>183</v>
      </c>
    </row>
    <row r="13" spans="1:24" ht="15.75" thickTop="1" x14ac:dyDescent="0.25">
      <c r="A13" t="s">
        <v>159</v>
      </c>
      <c r="B13" s="102">
        <v>61.3</v>
      </c>
      <c r="C13" s="103">
        <v>28.9</v>
      </c>
      <c r="D13" s="104">
        <v>6.9</v>
      </c>
      <c r="F13" s="94" t="s">
        <v>184</v>
      </c>
      <c r="G13" s="94" t="s">
        <v>179</v>
      </c>
      <c r="H13" s="94" t="s">
        <v>62</v>
      </c>
      <c r="I13" s="94" t="s">
        <v>185</v>
      </c>
      <c r="J13" s="94" t="s">
        <v>54</v>
      </c>
      <c r="K13" s="94" t="s">
        <v>186</v>
      </c>
      <c r="L13" s="94" t="s">
        <v>187</v>
      </c>
      <c r="M13" s="94" t="s">
        <v>188</v>
      </c>
      <c r="N13" s="94" t="s">
        <v>189</v>
      </c>
      <c r="P13" s="94" t="s">
        <v>184</v>
      </c>
      <c r="Q13" s="94" t="s">
        <v>179</v>
      </c>
      <c r="R13" s="94" t="s">
        <v>62</v>
      </c>
      <c r="S13" s="94" t="s">
        <v>185</v>
      </c>
      <c r="T13" s="94" t="s">
        <v>54</v>
      </c>
      <c r="U13" s="94" t="s">
        <v>186</v>
      </c>
      <c r="V13" s="94" t="s">
        <v>187</v>
      </c>
      <c r="W13" s="94" t="s">
        <v>188</v>
      </c>
      <c r="X13" s="94" t="s">
        <v>189</v>
      </c>
    </row>
    <row r="14" spans="1:24" x14ac:dyDescent="0.25">
      <c r="A14" t="s">
        <v>159</v>
      </c>
      <c r="B14" s="102">
        <v>58.2</v>
      </c>
      <c r="C14" s="103">
        <v>42.5</v>
      </c>
      <c r="D14" s="104">
        <v>4.8</v>
      </c>
      <c r="F14" t="s">
        <v>190</v>
      </c>
      <c r="G14" t="e">
        <f ca="1">G16-G15</f>
        <v>#NAME?</v>
      </c>
      <c r="H14" t="e">
        <f ca="1">COUNTAU(A4:A35)-1</f>
        <v>#NAME?</v>
      </c>
      <c r="I14" t="e">
        <f ca="1">G14/H14</f>
        <v>#NAME?</v>
      </c>
      <c r="J14" t="e">
        <f ca="1">I14/I15</f>
        <v>#NAME?</v>
      </c>
      <c r="K14" t="e">
        <f ca="1">FDIST(J14,H14,H15)</f>
        <v>#NAME?</v>
      </c>
      <c r="L14" t="e">
        <f ca="1">FINV(L5,H14,H15)</f>
        <v>#NAME?</v>
      </c>
      <c r="M14" t="e">
        <f ca="1">SQRT(DEVSQ(I7:I10)/(I15*H14))</f>
        <v>#DIV/0!</v>
      </c>
      <c r="N14" t="e">
        <f ca="1">(G16-H16*I15)/(G16+I15)</f>
        <v>#NAME?</v>
      </c>
      <c r="P14" t="s">
        <v>190</v>
      </c>
      <c r="Q14" t="e">
        <f ca="1">Q16-Q15</f>
        <v>#NAME?</v>
      </c>
      <c r="R14" t="e">
        <f ca="1">COUNTAU(A4:A35)-1</f>
        <v>#NAME?</v>
      </c>
      <c r="S14" t="e">
        <f ca="1">Q14/R14</f>
        <v>#NAME?</v>
      </c>
      <c r="T14" t="e">
        <f ca="1">S14/S15</f>
        <v>#NAME?</v>
      </c>
      <c r="U14" t="e">
        <f ca="1">FDIST(T14,R14,R15)</f>
        <v>#NAME?</v>
      </c>
      <c r="V14" t="e">
        <f ca="1">FINV(V5,R14,R15)</f>
        <v>#NAME?</v>
      </c>
      <c r="W14" t="e">
        <f ca="1">SQRT(DEVSQ(S7:S10)/(S15*R14))</f>
        <v>#DIV/0!</v>
      </c>
      <c r="X14" t="e">
        <f ca="1">(Q16-R16*S15)/(Q16+S15)</f>
        <v>#NAME?</v>
      </c>
    </row>
    <row r="15" spans="1:24" x14ac:dyDescent="0.25">
      <c r="A15" t="s">
        <v>159</v>
      </c>
      <c r="B15" s="102">
        <v>76.900000000000006</v>
      </c>
      <c r="C15" s="103">
        <v>20.399999999999999</v>
      </c>
      <c r="D15" s="104">
        <v>3</v>
      </c>
      <c r="F15" t="s">
        <v>191</v>
      </c>
      <c r="G15" t="e">
        <f ca="1">SUM(K7:K10)</f>
        <v>#NAME?</v>
      </c>
      <c r="H15" t="e">
        <f ca="1">H16-H14</f>
        <v>#NAME?</v>
      </c>
      <c r="I15" t="e">
        <f ca="1">G15/H15</f>
        <v>#NAME?</v>
      </c>
      <c r="P15" t="s">
        <v>191</v>
      </c>
      <c r="Q15" t="e">
        <f ca="1">SUM(U7:U10)</f>
        <v>#NAME?</v>
      </c>
      <c r="R15" t="e">
        <f ca="1">R16-R14</f>
        <v>#NAME?</v>
      </c>
      <c r="S15" t="e">
        <f ca="1">Q15/R15</f>
        <v>#NAME?</v>
      </c>
    </row>
    <row r="16" spans="1:24" x14ac:dyDescent="0.25">
      <c r="A16" t="s">
        <v>159</v>
      </c>
      <c r="B16" s="102">
        <v>66.900000000000006</v>
      </c>
      <c r="C16" s="103">
        <v>23.9</v>
      </c>
      <c r="D16" s="104">
        <v>1.1000000000000001</v>
      </c>
      <c r="F16" s="40" t="s">
        <v>168</v>
      </c>
      <c r="G16" s="40">
        <f>DEVSQ(B4:B35)</f>
        <v>4968.8671874999991</v>
      </c>
      <c r="H16" s="40">
        <f>COUNT(B4:B35)-1</f>
        <v>31</v>
      </c>
      <c r="I16" s="40">
        <f>G16/H16</f>
        <v>160.28603830645159</v>
      </c>
      <c r="J16" s="40"/>
      <c r="K16" s="40"/>
      <c r="L16" s="40"/>
      <c r="M16" s="40"/>
      <c r="N16" s="40"/>
      <c r="P16" s="40" t="s">
        <v>168</v>
      </c>
      <c r="Q16" s="40">
        <f>DEVSQ(D4:D35)</f>
        <v>144.78468750000002</v>
      </c>
      <c r="R16" s="40">
        <f>COUNT(D4:D35)-1</f>
        <v>31</v>
      </c>
      <c r="S16" s="40">
        <f>Q16/R16</f>
        <v>4.670473790322581</v>
      </c>
      <c r="T16" s="40"/>
      <c r="U16" s="40"/>
      <c r="V16" s="40"/>
      <c r="W16" s="40"/>
      <c r="X16" s="40"/>
    </row>
    <row r="17" spans="1:14" x14ac:dyDescent="0.25">
      <c r="A17" t="s">
        <v>159</v>
      </c>
      <c r="B17" s="102">
        <v>55.4</v>
      </c>
      <c r="C17" s="103">
        <v>29.1</v>
      </c>
      <c r="D17" s="104">
        <v>5</v>
      </c>
    </row>
    <row r="18" spans="1:14" x14ac:dyDescent="0.25">
      <c r="A18" t="s">
        <v>159</v>
      </c>
      <c r="B18" s="102">
        <v>50.5</v>
      </c>
      <c r="C18" s="103">
        <v>18</v>
      </c>
      <c r="D18" s="104">
        <v>4.8</v>
      </c>
      <c r="F18" t="s">
        <v>173</v>
      </c>
      <c r="I18" t="str">
        <f>C3</f>
        <v>water</v>
      </c>
    </row>
    <row r="19" spans="1:14" x14ac:dyDescent="0.25">
      <c r="A19" t="s">
        <v>159</v>
      </c>
      <c r="B19" s="102">
        <v>64.099999999999994</v>
      </c>
      <c r="C19" s="103">
        <v>14.5</v>
      </c>
      <c r="D19" s="104">
        <v>3.7</v>
      </c>
    </row>
    <row r="20" spans="1:14" ht="15.75" thickBot="1" x14ac:dyDescent="0.3">
      <c r="A20" t="s">
        <v>161</v>
      </c>
      <c r="B20" s="102">
        <v>62.8</v>
      </c>
      <c r="C20" s="103">
        <v>25.9</v>
      </c>
      <c r="D20" s="104">
        <v>2.9</v>
      </c>
      <c r="F20" t="s">
        <v>174</v>
      </c>
      <c r="K20" t="s">
        <v>175</v>
      </c>
      <c r="L20" s="122">
        <f>0.05/3</f>
        <v>1.6666666666666666E-2</v>
      </c>
    </row>
    <row r="21" spans="1:14" ht="15.75" thickTop="1" x14ac:dyDescent="0.25">
      <c r="A21" t="s">
        <v>161</v>
      </c>
      <c r="B21" s="102">
        <v>45</v>
      </c>
      <c r="C21" s="103">
        <v>15.9</v>
      </c>
      <c r="D21" s="104">
        <v>1.2</v>
      </c>
      <c r="F21" s="94" t="s">
        <v>176</v>
      </c>
      <c r="G21" s="94" t="s">
        <v>100</v>
      </c>
      <c r="H21" s="94" t="s">
        <v>177</v>
      </c>
      <c r="I21" s="94" t="s">
        <v>34</v>
      </c>
      <c r="J21" s="94" t="s">
        <v>178</v>
      </c>
      <c r="K21" s="94" t="s">
        <v>179</v>
      </c>
      <c r="L21" s="94" t="s">
        <v>180</v>
      </c>
      <c r="M21" s="94" t="s">
        <v>181</v>
      </c>
      <c r="N21" s="94" t="s">
        <v>182</v>
      </c>
    </row>
    <row r="22" spans="1:14" x14ac:dyDescent="0.25">
      <c r="A22" t="s">
        <v>161</v>
      </c>
      <c r="B22" s="102">
        <v>47.8</v>
      </c>
      <c r="C22" s="103">
        <v>36.1</v>
      </c>
      <c r="D22" s="104">
        <v>4.0999999999999996</v>
      </c>
      <c r="F22" t="e">
        <f t="array" aca="1" ref="F22:F25" ca="1">SortUnique(A4:A35)</f>
        <v>#NAME?</v>
      </c>
      <c r="G22">
        <f ca="1">COUNTIF($A$4:$A$35,$F22)</f>
        <v>0</v>
      </c>
      <c r="H22">
        <f ca="1">SUMIF($A$4:$A$35,$F22,$C$4:$C$35)</f>
        <v>0</v>
      </c>
      <c r="I22" t="e">
        <f ca="1">AVERAGEIF($A$4:$A$35,$F22,$C$4:$C$35)</f>
        <v>#DIV/0!</v>
      </c>
      <c r="J22" t="e">
        <f t="array" aca="1" ref="J22" ca="1">VAR(IF($A$4:$A$35=$F22,$C$4:$C$35))</f>
        <v>#NAME?</v>
      </c>
      <c r="K22" t="e">
        <f ca="1">($G22-1)*J22</f>
        <v>#NAME?</v>
      </c>
      <c r="L22" t="e">
        <f ca="1">SQRT(I$30/G22)</f>
        <v>#NAME?</v>
      </c>
      <c r="M22" t="e">
        <f ca="1">I22-L22*TINV(L$20,G22-1)</f>
        <v>#DIV/0!</v>
      </c>
      <c r="N22" t="e">
        <f ca="1">I22+L22*TINV(L$20,G22-1)</f>
        <v>#DIV/0!</v>
      </c>
    </row>
    <row r="23" spans="1:14" x14ac:dyDescent="0.25">
      <c r="A23" t="s">
        <v>161</v>
      </c>
      <c r="B23" s="102">
        <v>75.599999999999994</v>
      </c>
      <c r="C23" s="103">
        <v>27.7</v>
      </c>
      <c r="D23" s="104">
        <v>6.3</v>
      </c>
      <c r="F23" t="e">
        <f ca="1"/>
        <v>#NAME?</v>
      </c>
      <c r="G23">
        <f ca="1">COUNTIF($A$4:$A$35,$F23)</f>
        <v>0</v>
      </c>
      <c r="H23">
        <f ca="1">SUMIF($A$4:$A$35,$F23,$C$4:$C$35)</f>
        <v>0</v>
      </c>
      <c r="I23" t="e">
        <f ca="1">AVERAGEIF($A$4:$A$35,$F23,$C$4:$C$35)</f>
        <v>#DIV/0!</v>
      </c>
      <c r="J23" t="e">
        <f t="array" aca="1" ref="J23" ca="1">VAR(IF($A$4:$A$35=$F23,$C$4:$C$35))</f>
        <v>#NAME?</v>
      </c>
      <c r="K23" t="e">
        <f ca="1">($G23-1)*J23</f>
        <v>#NAME?</v>
      </c>
      <c r="L23" t="e">
        <f ca="1">SQRT(I$30/G23)</f>
        <v>#NAME?</v>
      </c>
      <c r="M23" t="e">
        <f ca="1">I23-L23*TINV(L$20,G23-1)</f>
        <v>#DIV/0!</v>
      </c>
      <c r="N23" t="e">
        <f ca="1">I23+L23*TINV(L$20,G23-1)</f>
        <v>#DIV/0!</v>
      </c>
    </row>
    <row r="24" spans="1:14" x14ac:dyDescent="0.25">
      <c r="A24" t="s">
        <v>161</v>
      </c>
      <c r="B24" s="102">
        <v>46.6</v>
      </c>
      <c r="C24" s="103">
        <v>46.9</v>
      </c>
      <c r="D24" s="104">
        <v>3.6</v>
      </c>
      <c r="F24" t="e">
        <f ca="1"/>
        <v>#NAME?</v>
      </c>
      <c r="G24">
        <f ca="1">COUNTIF($A$4:$A$35,$F24)</f>
        <v>0</v>
      </c>
      <c r="H24">
        <f ca="1">SUMIF($A$4:$A$35,$F24,$C$4:$C$35)</f>
        <v>0</v>
      </c>
      <c r="I24" t="e">
        <f ca="1">AVERAGEIF($A$4:$A$35,$F24,$C$4:$C$35)</f>
        <v>#DIV/0!</v>
      </c>
      <c r="J24" t="e">
        <f t="array" aca="1" ref="J24" ca="1">VAR(IF($A$4:$A$35=$F24,$C$4:$C$35))</f>
        <v>#NAME?</v>
      </c>
      <c r="K24" t="e">
        <f ca="1">($G24-1)*J24</f>
        <v>#NAME?</v>
      </c>
      <c r="L24" t="e">
        <f ca="1">SQRT(I$30/G24)</f>
        <v>#NAME?</v>
      </c>
      <c r="M24" t="e">
        <f ca="1">I24-L24*TINV(L$20,G24-1)</f>
        <v>#DIV/0!</v>
      </c>
      <c r="N24" t="e">
        <f ca="1">I24+L24*TINV(L$20,G24-1)</f>
        <v>#DIV/0!</v>
      </c>
    </row>
    <row r="25" spans="1:14" x14ac:dyDescent="0.25">
      <c r="A25" t="s">
        <v>161</v>
      </c>
      <c r="B25" s="102">
        <v>50.6</v>
      </c>
      <c r="C25" s="103">
        <v>29.7</v>
      </c>
      <c r="D25" s="104">
        <v>4.7</v>
      </c>
      <c r="F25" t="e">
        <f ca="1"/>
        <v>#NAME?</v>
      </c>
      <c r="G25">
        <f ca="1">COUNTIF($A$4:$A$35,$F25)</f>
        <v>0</v>
      </c>
      <c r="H25">
        <f ca="1">SUMIF($A$4:$A$35,$F25,$C$4:$C$35)</f>
        <v>0</v>
      </c>
      <c r="I25" t="e">
        <f ca="1">AVERAGEIF($A$4:$A$35,$F25,$C$4:$C$35)</f>
        <v>#DIV/0!</v>
      </c>
      <c r="J25" t="e">
        <f t="array" aca="1" ref="J25" ca="1">VAR(IF($A$4:$A$35=$F25,$C$4:$C$35))</f>
        <v>#NAME?</v>
      </c>
      <c r="K25" t="e">
        <f ca="1">($G25-1)*J25</f>
        <v>#NAME?</v>
      </c>
      <c r="L25" t="e">
        <f ca="1">SQRT(I$30/G25)</f>
        <v>#NAME?</v>
      </c>
      <c r="M25" t="e">
        <f ca="1">I25-L25*TINV(L$20,G25-1)</f>
        <v>#DIV/0!</v>
      </c>
      <c r="N25" t="e">
        <f ca="1">I25+L25*TINV(L$20,G25-1)</f>
        <v>#DIV/0!</v>
      </c>
    </row>
    <row r="26" spans="1:14" x14ac:dyDescent="0.25">
      <c r="A26" t="s">
        <v>161</v>
      </c>
      <c r="B26" s="102">
        <v>45.7</v>
      </c>
      <c r="C26" s="103">
        <v>27.6</v>
      </c>
      <c r="D26" s="104">
        <v>6.2</v>
      </c>
      <c r="F26" s="111"/>
      <c r="G26" s="111"/>
      <c r="H26" s="111"/>
      <c r="I26" s="111"/>
      <c r="J26" s="111"/>
      <c r="K26" s="111"/>
      <c r="L26" s="111"/>
      <c r="M26" s="111"/>
      <c r="N26" s="111"/>
    </row>
    <row r="27" spans="1:14" ht="15.75" thickBot="1" x14ac:dyDescent="0.3">
      <c r="A27" t="s">
        <v>161</v>
      </c>
      <c r="B27" s="102">
        <v>68.400000000000006</v>
      </c>
      <c r="C27" s="103">
        <v>35.299999999999997</v>
      </c>
      <c r="D27" s="104">
        <v>1.9</v>
      </c>
      <c r="F27" t="s">
        <v>183</v>
      </c>
    </row>
    <row r="28" spans="1:14" ht="15.75" thickTop="1" x14ac:dyDescent="0.25">
      <c r="A28" t="s">
        <v>160</v>
      </c>
      <c r="B28" s="102">
        <v>52.5</v>
      </c>
      <c r="C28" s="103">
        <v>39</v>
      </c>
      <c r="D28" s="104">
        <v>3.1</v>
      </c>
      <c r="F28" s="94" t="s">
        <v>184</v>
      </c>
      <c r="G28" s="94" t="s">
        <v>179</v>
      </c>
      <c r="H28" s="94" t="s">
        <v>62</v>
      </c>
      <c r="I28" s="94" t="s">
        <v>185</v>
      </c>
      <c r="J28" s="94" t="s">
        <v>54</v>
      </c>
      <c r="K28" s="94" t="s">
        <v>186</v>
      </c>
      <c r="L28" s="94" t="s">
        <v>187</v>
      </c>
      <c r="M28" s="94" t="s">
        <v>188</v>
      </c>
      <c r="N28" s="94" t="s">
        <v>189</v>
      </c>
    </row>
    <row r="29" spans="1:14" x14ac:dyDescent="0.25">
      <c r="A29" t="s">
        <v>160</v>
      </c>
      <c r="B29" s="102">
        <v>80</v>
      </c>
      <c r="C29" s="103">
        <v>54.2</v>
      </c>
      <c r="D29" s="104">
        <v>4</v>
      </c>
      <c r="F29" t="s">
        <v>190</v>
      </c>
      <c r="G29" t="e">
        <f ca="1">G31-G30</f>
        <v>#NAME?</v>
      </c>
      <c r="H29" t="e">
        <f ca="1">COUNTAU(A4:A35)-1</f>
        <v>#NAME?</v>
      </c>
      <c r="I29" t="e">
        <f ca="1">G29/H29</f>
        <v>#NAME?</v>
      </c>
      <c r="J29" t="e">
        <f ca="1">I29/I30</f>
        <v>#NAME?</v>
      </c>
      <c r="K29" t="e">
        <f ca="1">FDIST(J29,H29,H30)</f>
        <v>#NAME?</v>
      </c>
      <c r="L29" t="e">
        <f ca="1">FINV(L20,H29,H30)</f>
        <v>#NAME?</v>
      </c>
      <c r="M29" t="e">
        <f ca="1">SQRT(DEVSQ(I22:I25)/(I30*H29))</f>
        <v>#DIV/0!</v>
      </c>
      <c r="N29" t="e">
        <f ca="1">(G31-H31*I30)/(G31+I30)</f>
        <v>#NAME?</v>
      </c>
    </row>
    <row r="30" spans="1:14" x14ac:dyDescent="0.25">
      <c r="A30" t="s">
        <v>160</v>
      </c>
      <c r="B30" s="102">
        <v>54.7</v>
      </c>
      <c r="C30" s="103">
        <v>32.1</v>
      </c>
      <c r="D30" s="104">
        <v>5.7</v>
      </c>
      <c r="F30" t="s">
        <v>191</v>
      </c>
      <c r="G30" t="e">
        <f ca="1">SUM(K22:K25)</f>
        <v>#NAME?</v>
      </c>
      <c r="H30" t="e">
        <f ca="1">H31-H29</f>
        <v>#NAME?</v>
      </c>
      <c r="I30" t="e">
        <f ca="1">G30/H30</f>
        <v>#NAME?</v>
      </c>
    </row>
    <row r="31" spans="1:14" x14ac:dyDescent="0.25">
      <c r="A31" t="s">
        <v>160</v>
      </c>
      <c r="B31" s="102">
        <v>63.5</v>
      </c>
      <c r="C31" s="103">
        <v>25.6</v>
      </c>
      <c r="D31" s="104">
        <v>3</v>
      </c>
      <c r="F31" s="40" t="s">
        <v>168</v>
      </c>
      <c r="G31" s="40">
        <f>DEVSQ(C4:C35)</f>
        <v>2955.8921874999996</v>
      </c>
      <c r="H31" s="40">
        <f>COUNT(C4:C35)-1</f>
        <v>31</v>
      </c>
      <c r="I31" s="40">
        <f>G31/H31</f>
        <v>95.35136088709676</v>
      </c>
      <c r="J31" s="40"/>
      <c r="K31" s="40"/>
      <c r="L31" s="40"/>
      <c r="M31" s="40"/>
      <c r="N31" s="40"/>
    </row>
    <row r="32" spans="1:14" x14ac:dyDescent="0.25">
      <c r="A32" t="s">
        <v>160</v>
      </c>
      <c r="B32" s="102">
        <v>46.3</v>
      </c>
      <c r="C32" s="103">
        <v>31.8</v>
      </c>
      <c r="D32" s="104">
        <v>7.4</v>
      </c>
    </row>
    <row r="33" spans="1:4" x14ac:dyDescent="0.25">
      <c r="A33" t="s">
        <v>160</v>
      </c>
      <c r="B33" s="102">
        <v>61.5</v>
      </c>
      <c r="C33" s="103">
        <v>16.8</v>
      </c>
      <c r="D33" s="104">
        <v>1.9</v>
      </c>
    </row>
    <row r="34" spans="1:4" x14ac:dyDescent="0.25">
      <c r="A34" t="s">
        <v>160</v>
      </c>
      <c r="B34" s="102">
        <v>62.9</v>
      </c>
      <c r="C34" s="103">
        <v>25.8</v>
      </c>
      <c r="D34" s="104">
        <v>2.4</v>
      </c>
    </row>
    <row r="35" spans="1:4" x14ac:dyDescent="0.25">
      <c r="A35" t="s">
        <v>160</v>
      </c>
      <c r="B35" s="105">
        <v>49.3</v>
      </c>
      <c r="C35" s="106">
        <v>39.4</v>
      </c>
      <c r="D35" s="107">
        <v>5.2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S48"/>
  <sheetViews>
    <sheetView zoomScaleNormal="100" workbookViewId="0"/>
  </sheetViews>
  <sheetFormatPr defaultRowHeight="15" x14ac:dyDescent="0.25"/>
  <sheetData>
    <row r="1" spans="1:19" x14ac:dyDescent="0.25">
      <c r="A1" s="42" t="s">
        <v>281</v>
      </c>
      <c r="F1" t="s">
        <v>236</v>
      </c>
    </row>
    <row r="3" spans="1:19" x14ac:dyDescent="0.25">
      <c r="B3" s="47" t="s">
        <v>144</v>
      </c>
      <c r="C3" s="47" t="s">
        <v>145</v>
      </c>
      <c r="D3" s="47" t="s">
        <v>146</v>
      </c>
      <c r="G3" s="32" t="str">
        <f t="array" ref="G3:I3">$B$3:$D$3</f>
        <v>yield</v>
      </c>
      <c r="H3" s="32" t="str">
        <v>water</v>
      </c>
      <c r="I3" s="32" t="str">
        <v>herbicide</v>
      </c>
      <c r="J3" s="32" t="s">
        <v>100</v>
      </c>
      <c r="L3" s="32" t="s">
        <v>222</v>
      </c>
      <c r="N3" t="s">
        <v>218</v>
      </c>
      <c r="R3" t="s">
        <v>194</v>
      </c>
      <c r="S3" s="146" t="e">
        <f ca="1">MDETERM(N9:P11)/MDETERM(N4:P6+N9:P11)</f>
        <v>#NAME?</v>
      </c>
    </row>
    <row r="4" spans="1:19" x14ac:dyDescent="0.25">
      <c r="A4" t="s">
        <v>158</v>
      </c>
      <c r="B4" s="75">
        <v>76.7</v>
      </c>
      <c r="C4" s="100">
        <v>29.5</v>
      </c>
      <c r="D4" s="101">
        <v>7.5</v>
      </c>
      <c r="F4" t="s">
        <v>160</v>
      </c>
      <c r="G4" s="130">
        <f t="shared" ref="G4:I7" si="0">AVERAGEIF($A$4:$A$35,$F4,B$4:B$35)</f>
        <v>58.837499999999999</v>
      </c>
      <c r="H4" s="141">
        <f t="shared" si="0"/>
        <v>33.087500000000006</v>
      </c>
      <c r="I4" s="131">
        <f t="shared" si="0"/>
        <v>4.0875000000000004</v>
      </c>
      <c r="J4" s="132">
        <f>COUNTIF($A$4:$A$35,F4)</f>
        <v>8</v>
      </c>
      <c r="L4" s="133">
        <v>1</v>
      </c>
      <c r="N4" s="130">
        <f t="array" ref="N4:P6">MMULT(TRANSPOSE(G11:I11),G11:I11)/J10</f>
        <v>49.702499999999958</v>
      </c>
      <c r="O4" s="141">
        <v>34.54500000000013</v>
      </c>
      <c r="P4" s="131">
        <v>3.1725000000000061</v>
      </c>
      <c r="R4" t="s">
        <v>223</v>
      </c>
      <c r="S4" s="49">
        <f>COUNT($B$4:$B$35)</f>
        <v>32</v>
      </c>
    </row>
    <row r="5" spans="1:19" x14ac:dyDescent="0.25">
      <c r="A5" t="s">
        <v>158</v>
      </c>
      <c r="B5" s="102">
        <v>60.5</v>
      </c>
      <c r="C5" s="103">
        <v>32.1</v>
      </c>
      <c r="D5" s="104">
        <v>6.3</v>
      </c>
      <c r="F5" t="s">
        <v>158</v>
      </c>
      <c r="G5" s="83">
        <f t="shared" si="0"/>
        <v>69.712500000000006</v>
      </c>
      <c r="H5" s="37">
        <f t="shared" si="0"/>
        <v>32.737499999999997</v>
      </c>
      <c r="I5" s="84">
        <f t="shared" si="0"/>
        <v>6.3874999999999984</v>
      </c>
      <c r="J5" s="98">
        <f>COUNTIF($A$4:$A$35,F5)</f>
        <v>8</v>
      </c>
      <c r="L5" s="127"/>
      <c r="N5" s="83">
        <v>34.54500000000013</v>
      </c>
      <c r="O5" s="37">
        <v>24.010000000000193</v>
      </c>
      <c r="P5" s="84">
        <v>2.2050000000000143</v>
      </c>
      <c r="R5" t="s">
        <v>224</v>
      </c>
      <c r="S5" s="49">
        <f>COUNT($B$4:$D$4)</f>
        <v>3</v>
      </c>
    </row>
    <row r="6" spans="1:19" x14ac:dyDescent="0.25">
      <c r="A6" t="s">
        <v>158</v>
      </c>
      <c r="B6" s="102">
        <v>96.1</v>
      </c>
      <c r="C6" s="103">
        <v>40.700000000000003</v>
      </c>
      <c r="D6" s="104">
        <v>4.2</v>
      </c>
      <c r="F6" t="s">
        <v>161</v>
      </c>
      <c r="G6" s="83">
        <f t="shared" si="0"/>
        <v>55.3125</v>
      </c>
      <c r="H6" s="37">
        <f t="shared" si="0"/>
        <v>30.637499999999996</v>
      </c>
      <c r="I6" s="84">
        <f t="shared" si="0"/>
        <v>3.8624999999999998</v>
      </c>
      <c r="J6" s="98">
        <f>COUNTIF($A$4:$A$35,F6)</f>
        <v>8</v>
      </c>
      <c r="L6" s="127">
        <v>-1</v>
      </c>
      <c r="N6" s="85">
        <v>3.1725000000000061</v>
      </c>
      <c r="O6" s="86">
        <v>2.2050000000000143</v>
      </c>
      <c r="P6" s="87">
        <v>0.20250000000000096</v>
      </c>
      <c r="R6" t="s">
        <v>225</v>
      </c>
      <c r="S6" s="49">
        <f>COUNT(G4:G7)</f>
        <v>4</v>
      </c>
    </row>
    <row r="7" spans="1:19" x14ac:dyDescent="0.25">
      <c r="A7" t="s">
        <v>158</v>
      </c>
      <c r="B7" s="102">
        <v>88.1</v>
      </c>
      <c r="C7" s="103">
        <v>45.1</v>
      </c>
      <c r="D7" s="104">
        <v>4.9000000000000004</v>
      </c>
      <c r="F7" t="s">
        <v>159</v>
      </c>
      <c r="G7" s="85">
        <f t="shared" si="0"/>
        <v>62.575000000000003</v>
      </c>
      <c r="H7" s="86">
        <f t="shared" si="0"/>
        <v>28.2</v>
      </c>
      <c r="I7" s="87">
        <f t="shared" si="0"/>
        <v>4.3500000000000005</v>
      </c>
      <c r="J7" s="99">
        <f>COUNTIF($A$4:$A$35,F7)</f>
        <v>8</v>
      </c>
      <c r="L7" s="128"/>
      <c r="R7" t="s">
        <v>55</v>
      </c>
      <c r="S7" s="49">
        <f>S5</f>
        <v>3</v>
      </c>
    </row>
    <row r="8" spans="1:19" x14ac:dyDescent="0.25">
      <c r="A8" t="s">
        <v>158</v>
      </c>
      <c r="B8" s="102">
        <v>50.2</v>
      </c>
      <c r="C8" s="103">
        <v>34.1</v>
      </c>
      <c r="D8" s="104">
        <v>11.7</v>
      </c>
      <c r="F8" t="s">
        <v>168</v>
      </c>
      <c r="G8" s="134">
        <f>AVERAGE(B$4:B$35)</f>
        <v>61.609374999999993</v>
      </c>
      <c r="H8" s="135">
        <f>AVERAGE(C$4:C$35)</f>
        <v>31.165624999999999</v>
      </c>
      <c r="I8" s="136">
        <f>AVERAGE(D$4:D$35)</f>
        <v>4.6718749999999991</v>
      </c>
      <c r="J8" s="137">
        <f>SUM(J4:J7)</f>
        <v>32</v>
      </c>
      <c r="N8" t="s">
        <v>156</v>
      </c>
      <c r="R8" t="s">
        <v>56</v>
      </c>
      <c r="S8" s="49">
        <f>S4-S5-S6+1</f>
        <v>26</v>
      </c>
    </row>
    <row r="9" spans="1:19" x14ac:dyDescent="0.25">
      <c r="A9" t="s">
        <v>158</v>
      </c>
      <c r="B9" s="102">
        <v>55</v>
      </c>
      <c r="C9" s="103">
        <v>31.1</v>
      </c>
      <c r="D9" s="104">
        <v>6.9</v>
      </c>
      <c r="N9" s="130" t="e">
        <f t="array" aca="1" ref="N9:P11" ca="1">COVPooled($A$4:$D$35)*(S4-S6)</f>
        <v>#NAME?</v>
      </c>
      <c r="O9" s="141" t="e">
        <f ca="1"/>
        <v>#NAME?</v>
      </c>
      <c r="P9" s="131" t="e">
        <f ca="1"/>
        <v>#NAME?</v>
      </c>
      <c r="R9" t="s">
        <v>54</v>
      </c>
      <c r="S9" s="49" t="e">
        <f ca="1">(1-S3)/S3*(S8/S7)</f>
        <v>#NAME?</v>
      </c>
    </row>
    <row r="10" spans="1:19" x14ac:dyDescent="0.25">
      <c r="A10" t="s">
        <v>158</v>
      </c>
      <c r="B10" s="102">
        <v>65.400000000000006</v>
      </c>
      <c r="C10" s="103">
        <v>21.6</v>
      </c>
      <c r="D10" s="104">
        <v>4.3</v>
      </c>
      <c r="F10" t="s">
        <v>217</v>
      </c>
      <c r="J10" s="137">
        <f>SUMPRODUCT(L4:L7^2/J4:J7)</f>
        <v>0.25</v>
      </c>
      <c r="N10" s="83" t="e">
        <f ca="1"/>
        <v>#NAME?</v>
      </c>
      <c r="O10" s="37" t="e">
        <f ca="1"/>
        <v>#NAME?</v>
      </c>
      <c r="P10" s="84" t="e">
        <f ca="1"/>
        <v>#NAME?</v>
      </c>
      <c r="R10" t="s">
        <v>65</v>
      </c>
      <c r="S10" s="49" t="e">
        <f ca="1">FDIST(S9,S7,S8)</f>
        <v>#NAME?</v>
      </c>
    </row>
    <row r="11" spans="1:19" x14ac:dyDescent="0.25">
      <c r="A11" t="s">
        <v>158</v>
      </c>
      <c r="B11" s="102">
        <v>65.7</v>
      </c>
      <c r="C11" s="103">
        <v>27.7</v>
      </c>
      <c r="D11" s="104">
        <v>5.3</v>
      </c>
      <c r="F11" t="s">
        <v>48</v>
      </c>
      <c r="G11" s="130">
        <f>SUMPRODUCT(G4:G7,$L4:$L7)</f>
        <v>3.5249999999999986</v>
      </c>
      <c r="H11" s="141">
        <f>SUMPRODUCT(H4:H7,$L4:$L7)</f>
        <v>2.4500000000000099</v>
      </c>
      <c r="I11" s="131">
        <f>SUMPRODUCT(I4:I7,$L4:$L7)</f>
        <v>0.22500000000000053</v>
      </c>
      <c r="N11" s="85" t="e">
        <f ca="1"/>
        <v>#NAME?</v>
      </c>
      <c r="O11" s="86" t="e">
        <f ca="1"/>
        <v>#NAME?</v>
      </c>
      <c r="P11" s="87" t="e">
        <f ca="1"/>
        <v>#NAME?</v>
      </c>
      <c r="R11" t="s">
        <v>226</v>
      </c>
      <c r="S11" s="52" t="e">
        <f ca="1">(S4-S6)*(1-S3)*J10/S3</f>
        <v>#NAME?</v>
      </c>
    </row>
    <row r="12" spans="1:19" x14ac:dyDescent="0.25">
      <c r="A12" t="s">
        <v>159</v>
      </c>
      <c r="B12" s="102">
        <v>67.3</v>
      </c>
      <c r="C12" s="103">
        <v>48.3</v>
      </c>
      <c r="D12" s="104">
        <v>5.5</v>
      </c>
      <c r="F12" t="s">
        <v>219</v>
      </c>
      <c r="G12" s="85" t="e">
        <f t="array" aca="1" ref="G12:I12" ca="1">SQRT(DIAG(N9:P11)*J10/(S4-S6))</f>
        <v>#NAME?</v>
      </c>
      <c r="H12" s="86" t="e">
        <f ca="1"/>
        <v>#NAME?</v>
      </c>
      <c r="I12" s="87" t="e">
        <f ca="1"/>
        <v>#NAME?</v>
      </c>
    </row>
    <row r="13" spans="1:19" x14ac:dyDescent="0.25">
      <c r="A13" t="s">
        <v>159</v>
      </c>
      <c r="B13" s="102">
        <v>61.3</v>
      </c>
      <c r="C13" s="103">
        <v>28.9</v>
      </c>
      <c r="D13" s="104">
        <v>6.9</v>
      </c>
    </row>
    <row r="14" spans="1:19" x14ac:dyDescent="0.25">
      <c r="A14" t="s">
        <v>159</v>
      </c>
      <c r="B14" s="102">
        <v>58.2</v>
      </c>
      <c r="C14" s="103">
        <v>42.5</v>
      </c>
      <c r="D14" s="104">
        <v>4.8</v>
      </c>
      <c r="F14" t="s">
        <v>236</v>
      </c>
    </row>
    <row r="15" spans="1:19" x14ac:dyDescent="0.25">
      <c r="A15" t="s">
        <v>159</v>
      </c>
      <c r="B15" s="102">
        <v>76.900000000000006</v>
      </c>
      <c r="C15" s="103">
        <v>20.399999999999999</v>
      </c>
      <c r="D15" s="104">
        <v>3</v>
      </c>
    </row>
    <row r="16" spans="1:19" x14ac:dyDescent="0.25">
      <c r="A16" t="s">
        <v>159</v>
      </c>
      <c r="B16" s="102">
        <v>66.900000000000006</v>
      </c>
      <c r="C16" s="103">
        <v>23.9</v>
      </c>
      <c r="D16" s="104">
        <v>1.1000000000000001</v>
      </c>
      <c r="G16" s="32" t="str">
        <f t="array" ref="G16:I16">$B$3:$D$3</f>
        <v>yield</v>
      </c>
      <c r="H16" s="32" t="str">
        <v>water</v>
      </c>
      <c r="I16" s="32" t="str">
        <v>herbicide</v>
      </c>
      <c r="J16" s="32" t="s">
        <v>100</v>
      </c>
      <c r="L16" s="32" t="s">
        <v>222</v>
      </c>
      <c r="N16" t="s">
        <v>218</v>
      </c>
      <c r="R16" s="37" t="s">
        <v>194</v>
      </c>
      <c r="S16" s="146" t="e">
        <f ca="1">MDETERM(N22:P24)/MDETERM(N17:P19+N22:P24)</f>
        <v>#NAME?</v>
      </c>
    </row>
    <row r="17" spans="1:19" x14ac:dyDescent="0.25">
      <c r="A17" t="s">
        <v>159</v>
      </c>
      <c r="B17" s="102">
        <v>55.4</v>
      </c>
      <c r="C17" s="103">
        <v>29.1</v>
      </c>
      <c r="D17" s="104">
        <v>5</v>
      </c>
      <c r="F17" t="s">
        <v>160</v>
      </c>
      <c r="G17" s="130">
        <f t="shared" ref="G17:I20" si="1">AVERAGEIF($A$4:$A$35,$F17,B$4:B$35)</f>
        <v>58.837499999999999</v>
      </c>
      <c r="H17" s="141">
        <f t="shared" si="1"/>
        <v>33.087500000000006</v>
      </c>
      <c r="I17" s="131">
        <f t="shared" si="1"/>
        <v>4.0875000000000004</v>
      </c>
      <c r="J17" s="132">
        <f>COUNTIF($A$4:$A$35,F17)</f>
        <v>8</v>
      </c>
      <c r="L17" s="133"/>
      <c r="N17" s="130">
        <f t="array" ref="N17:P19">MMULT(TRANSPOSE(G24:I24),G24:I24)/J23</f>
        <v>203.77562500000016</v>
      </c>
      <c r="O17" s="141">
        <v>129.545625</v>
      </c>
      <c r="P17" s="131">
        <v>58.170624999999966</v>
      </c>
      <c r="R17" s="37" t="s">
        <v>223</v>
      </c>
      <c r="S17" s="49">
        <f>COUNT($B$4:$B$35)</f>
        <v>32</v>
      </c>
    </row>
    <row r="18" spans="1:19" x14ac:dyDescent="0.25">
      <c r="A18" t="s">
        <v>159</v>
      </c>
      <c r="B18" s="102">
        <v>50.5</v>
      </c>
      <c r="C18" s="103">
        <v>18</v>
      </c>
      <c r="D18" s="104">
        <v>4.8</v>
      </c>
      <c r="F18" t="s">
        <v>158</v>
      </c>
      <c r="G18" s="83">
        <f t="shared" si="1"/>
        <v>69.712500000000006</v>
      </c>
      <c r="H18" s="37">
        <f t="shared" si="1"/>
        <v>32.737499999999997</v>
      </c>
      <c r="I18" s="84">
        <f t="shared" si="1"/>
        <v>6.3874999999999984</v>
      </c>
      <c r="J18" s="98">
        <f>COUNTIF($A$4:$A$35,F18)</f>
        <v>8</v>
      </c>
      <c r="L18" s="127">
        <v>1</v>
      </c>
      <c r="N18" s="83">
        <v>129.545625</v>
      </c>
      <c r="O18" s="37">
        <v>82.355624999999918</v>
      </c>
      <c r="P18" s="84">
        <v>36.980624999999947</v>
      </c>
      <c r="R18" s="37" t="s">
        <v>224</v>
      </c>
      <c r="S18" s="49">
        <f>COUNT($B$4:$D$4)</f>
        <v>3</v>
      </c>
    </row>
    <row r="19" spans="1:19" x14ac:dyDescent="0.25">
      <c r="A19" t="s">
        <v>159</v>
      </c>
      <c r="B19" s="102">
        <v>64.099999999999994</v>
      </c>
      <c r="C19" s="103">
        <v>14.5</v>
      </c>
      <c r="D19" s="104">
        <v>3.7</v>
      </c>
      <c r="F19" t="s">
        <v>161</v>
      </c>
      <c r="G19" s="83">
        <f t="shared" si="1"/>
        <v>55.3125</v>
      </c>
      <c r="H19" s="37">
        <f t="shared" si="1"/>
        <v>30.637499999999996</v>
      </c>
      <c r="I19" s="84">
        <f t="shared" si="1"/>
        <v>3.8624999999999998</v>
      </c>
      <c r="J19" s="98">
        <f>COUNTIF($A$4:$A$35,F19)</f>
        <v>8</v>
      </c>
      <c r="L19" s="127"/>
      <c r="N19" s="85">
        <v>58.170624999999966</v>
      </c>
      <c r="O19" s="86">
        <v>36.980624999999947</v>
      </c>
      <c r="P19" s="87">
        <v>16.605624999999964</v>
      </c>
      <c r="R19" s="37" t="s">
        <v>225</v>
      </c>
      <c r="S19" s="49">
        <f>COUNT(G17:G20)</f>
        <v>4</v>
      </c>
    </row>
    <row r="20" spans="1:19" x14ac:dyDescent="0.25">
      <c r="A20" t="s">
        <v>161</v>
      </c>
      <c r="B20" s="102">
        <v>62.8</v>
      </c>
      <c r="C20" s="103">
        <v>25.9</v>
      </c>
      <c r="D20" s="104">
        <v>2.9</v>
      </c>
      <c r="F20" t="s">
        <v>159</v>
      </c>
      <c r="G20" s="85">
        <f t="shared" si="1"/>
        <v>62.575000000000003</v>
      </c>
      <c r="H20" s="86">
        <f t="shared" si="1"/>
        <v>28.2</v>
      </c>
      <c r="I20" s="87">
        <f t="shared" si="1"/>
        <v>4.3500000000000005</v>
      </c>
      <c r="J20" s="99">
        <f>COUNTIF($A$4:$A$35,F20)</f>
        <v>8</v>
      </c>
      <c r="L20" s="128">
        <v>-1</v>
      </c>
      <c r="R20" s="37" t="s">
        <v>55</v>
      </c>
      <c r="S20" s="49">
        <f>S18</f>
        <v>3</v>
      </c>
    </row>
    <row r="21" spans="1:19" x14ac:dyDescent="0.25">
      <c r="A21" t="s">
        <v>161</v>
      </c>
      <c r="B21" s="102">
        <v>45</v>
      </c>
      <c r="C21" s="103">
        <v>15.9</v>
      </c>
      <c r="D21" s="104">
        <v>1.2</v>
      </c>
      <c r="F21" t="s">
        <v>168</v>
      </c>
      <c r="G21" s="134">
        <f>AVERAGE(B$4:B$35)</f>
        <v>61.609374999999993</v>
      </c>
      <c r="H21" s="135">
        <f>AVERAGE(C$4:C$35)</f>
        <v>31.165624999999999</v>
      </c>
      <c r="I21" s="136">
        <f>AVERAGE(D$4:D$35)</f>
        <v>4.6718749999999991</v>
      </c>
      <c r="J21" s="137">
        <f>SUM(J17:J20)</f>
        <v>32</v>
      </c>
      <c r="N21" t="s">
        <v>156</v>
      </c>
      <c r="R21" s="37" t="s">
        <v>56</v>
      </c>
      <c r="S21" s="49">
        <f>S17-S18-S19+1</f>
        <v>26</v>
      </c>
    </row>
    <row r="22" spans="1:19" x14ac:dyDescent="0.25">
      <c r="A22" t="s">
        <v>161</v>
      </c>
      <c r="B22" s="102">
        <v>47.8</v>
      </c>
      <c r="C22" s="103">
        <v>36.1</v>
      </c>
      <c r="D22" s="104">
        <v>4.0999999999999996</v>
      </c>
      <c r="N22" s="130" t="e">
        <f t="array" aca="1" ref="N22:P24" ca="1">COVPooled($A$4:$D$35)*(S17-S19)</f>
        <v>#NAME?</v>
      </c>
      <c r="O22" s="141" t="e">
        <f ca="1"/>
        <v>#NAME?</v>
      </c>
      <c r="P22" s="131" t="e">
        <f ca="1"/>
        <v>#NAME?</v>
      </c>
      <c r="R22" s="37" t="s">
        <v>54</v>
      </c>
      <c r="S22" s="49" t="e">
        <f ca="1">(1-S16)/S16*(S21/S20)</f>
        <v>#NAME?</v>
      </c>
    </row>
    <row r="23" spans="1:19" x14ac:dyDescent="0.25">
      <c r="A23" t="s">
        <v>161</v>
      </c>
      <c r="B23" s="102">
        <v>75.599999999999994</v>
      </c>
      <c r="C23" s="103">
        <v>27.7</v>
      </c>
      <c r="D23" s="104">
        <v>6.3</v>
      </c>
      <c r="F23" t="s">
        <v>217</v>
      </c>
      <c r="J23" s="137">
        <f>SUMPRODUCT(L17:L20^2/J17:J20)</f>
        <v>0.25</v>
      </c>
      <c r="N23" s="83" t="e">
        <f ca="1"/>
        <v>#NAME?</v>
      </c>
      <c r="O23" s="37" t="e">
        <f ca="1"/>
        <v>#NAME?</v>
      </c>
      <c r="P23" s="84" t="e">
        <f ca="1"/>
        <v>#NAME?</v>
      </c>
      <c r="R23" s="37" t="s">
        <v>65</v>
      </c>
      <c r="S23" s="49" t="e">
        <f ca="1">FDIST(S22,S20,S21)</f>
        <v>#NAME?</v>
      </c>
    </row>
    <row r="24" spans="1:19" x14ac:dyDescent="0.25">
      <c r="A24" t="s">
        <v>161</v>
      </c>
      <c r="B24" s="102">
        <v>46.6</v>
      </c>
      <c r="C24" s="103">
        <v>46.9</v>
      </c>
      <c r="D24" s="104">
        <v>3.6</v>
      </c>
      <c r="F24" t="s">
        <v>48</v>
      </c>
      <c r="G24" s="130">
        <f>SUMPRODUCT(G17:G20,$L17:$L20)</f>
        <v>7.1375000000000028</v>
      </c>
      <c r="H24" s="141">
        <f>SUMPRODUCT(H17:H20,$L17:$L20)</f>
        <v>4.5374999999999979</v>
      </c>
      <c r="I24" s="131">
        <f>SUMPRODUCT(I17:I20,$L17:$L20)</f>
        <v>2.0374999999999979</v>
      </c>
      <c r="N24" s="85" t="e">
        <f ca="1"/>
        <v>#NAME?</v>
      </c>
      <c r="O24" s="86" t="e">
        <f ca="1"/>
        <v>#NAME?</v>
      </c>
      <c r="P24" s="87" t="e">
        <f ca="1"/>
        <v>#NAME?</v>
      </c>
      <c r="R24" s="37" t="s">
        <v>226</v>
      </c>
      <c r="S24" s="52" t="e">
        <f ca="1">(S17-S19)*(1-S16)*J23/S16</f>
        <v>#NAME?</v>
      </c>
    </row>
    <row r="25" spans="1:19" x14ac:dyDescent="0.25">
      <c r="A25" t="s">
        <v>161</v>
      </c>
      <c r="B25" s="102">
        <v>50.6</v>
      </c>
      <c r="C25" s="103">
        <v>29.7</v>
      </c>
      <c r="D25" s="104">
        <v>4.7</v>
      </c>
      <c r="F25" t="s">
        <v>219</v>
      </c>
      <c r="G25" s="85" t="e">
        <f t="array" aca="1" ref="G25:I25" ca="1">SQRT(DIAG(N22:P24)*J23/(S17-S19))</f>
        <v>#NAME?</v>
      </c>
      <c r="H25" s="86" t="e">
        <f ca="1"/>
        <v>#NAME?</v>
      </c>
      <c r="I25" s="87" t="e">
        <f ca="1"/>
        <v>#NAME?</v>
      </c>
    </row>
    <row r="26" spans="1:19" x14ac:dyDescent="0.25">
      <c r="A26" t="s">
        <v>161</v>
      </c>
      <c r="B26" s="102">
        <v>45.7</v>
      </c>
      <c r="C26" s="103">
        <v>27.6</v>
      </c>
      <c r="D26" s="104">
        <v>6.2</v>
      </c>
    </row>
    <row r="27" spans="1:19" x14ac:dyDescent="0.25">
      <c r="A27" t="s">
        <v>161</v>
      </c>
      <c r="B27" s="102">
        <v>68.400000000000006</v>
      </c>
      <c r="C27" s="103">
        <v>35.299999999999997</v>
      </c>
      <c r="D27" s="104">
        <v>1.9</v>
      </c>
      <c r="F27" t="s">
        <v>236</v>
      </c>
    </row>
    <row r="28" spans="1:19" x14ac:dyDescent="0.25">
      <c r="A28" t="s">
        <v>160</v>
      </c>
      <c r="B28" s="102">
        <v>52.5</v>
      </c>
      <c r="C28" s="103">
        <v>39</v>
      </c>
      <c r="D28" s="104">
        <v>3.1</v>
      </c>
    </row>
    <row r="29" spans="1:19" x14ac:dyDescent="0.25">
      <c r="A29" t="s">
        <v>160</v>
      </c>
      <c r="B29" s="102">
        <v>80</v>
      </c>
      <c r="C29" s="103">
        <v>54.2</v>
      </c>
      <c r="D29" s="104">
        <v>4</v>
      </c>
      <c r="G29" s="32" t="str">
        <f t="array" ref="G29:I29">$B$3:$D$3</f>
        <v>yield</v>
      </c>
      <c r="H29" s="32" t="str">
        <v>water</v>
      </c>
      <c r="I29" s="32" t="str">
        <v>herbicide</v>
      </c>
      <c r="J29" s="32" t="s">
        <v>100</v>
      </c>
      <c r="L29" s="32" t="s">
        <v>222</v>
      </c>
      <c r="N29" t="s">
        <v>218</v>
      </c>
      <c r="R29" s="37" t="s">
        <v>194</v>
      </c>
      <c r="S29" s="146" t="e">
        <f ca="1">MDETERM(N35:P37)/MDETERM(N30:P32+N35:P37)</f>
        <v>#NAME?</v>
      </c>
    </row>
    <row r="30" spans="1:19" x14ac:dyDescent="0.25">
      <c r="A30" t="s">
        <v>160</v>
      </c>
      <c r="B30" s="102">
        <v>54.7</v>
      </c>
      <c r="C30" s="103">
        <v>32.1</v>
      </c>
      <c r="D30" s="104">
        <v>5.7</v>
      </c>
      <c r="F30" t="s">
        <v>160</v>
      </c>
      <c r="G30" s="130">
        <f t="shared" ref="G30:I33" si="2">AVERAGEIF($A$4:$A$35,$F30,B$4:B$35)</f>
        <v>58.837499999999999</v>
      </c>
      <c r="H30" s="141">
        <f t="shared" si="2"/>
        <v>33.087500000000006</v>
      </c>
      <c r="I30" s="131">
        <f t="shared" si="2"/>
        <v>4.0875000000000004</v>
      </c>
      <c r="J30" s="132">
        <f>COUNTIF($A$4:$A$35,F30)</f>
        <v>8</v>
      </c>
      <c r="L30" s="133">
        <f>L32</f>
        <v>-0.5</v>
      </c>
      <c r="N30" s="130">
        <f t="array" ref="N30:P32">MMULT(TRANSPOSE(G37:I37),G37:I37)/J36</f>
        <v>657.93781250000075</v>
      </c>
      <c r="O30" s="141">
        <v>-101.11656250000024</v>
      </c>
      <c r="P30" s="131">
        <v>101.11656250000001</v>
      </c>
      <c r="R30" s="37" t="s">
        <v>223</v>
      </c>
      <c r="S30" s="49">
        <f>COUNT($B$4:$B$35)</f>
        <v>32</v>
      </c>
    </row>
    <row r="31" spans="1:19" x14ac:dyDescent="0.25">
      <c r="A31" t="s">
        <v>160</v>
      </c>
      <c r="B31" s="102">
        <v>63.5</v>
      </c>
      <c r="C31" s="103">
        <v>25.6</v>
      </c>
      <c r="D31" s="104">
        <v>3</v>
      </c>
      <c r="F31" t="s">
        <v>158</v>
      </c>
      <c r="G31" s="83">
        <f t="shared" si="2"/>
        <v>69.712500000000006</v>
      </c>
      <c r="H31" s="37">
        <f t="shared" si="2"/>
        <v>32.737499999999997</v>
      </c>
      <c r="I31" s="84">
        <f t="shared" si="2"/>
        <v>6.3874999999999984</v>
      </c>
      <c r="J31" s="98">
        <f>COUNTIF($A$4:$A$35,F31)</f>
        <v>8</v>
      </c>
      <c r="L31" s="127">
        <f>L33</f>
        <v>0.5</v>
      </c>
      <c r="N31" s="83">
        <v>-101.11656250000024</v>
      </c>
      <c r="O31" s="37">
        <v>15.540312500000056</v>
      </c>
      <c r="P31" s="84">
        <v>-15.54031250000002</v>
      </c>
      <c r="R31" s="37" t="s">
        <v>224</v>
      </c>
      <c r="S31" s="49">
        <f>COUNT($B$4:$D$4)</f>
        <v>3</v>
      </c>
    </row>
    <row r="32" spans="1:19" x14ac:dyDescent="0.25">
      <c r="A32" t="s">
        <v>160</v>
      </c>
      <c r="B32" s="102">
        <v>46.3</v>
      </c>
      <c r="C32" s="103">
        <v>31.8</v>
      </c>
      <c r="D32" s="104">
        <v>7.4</v>
      </c>
      <c r="F32" t="s">
        <v>161</v>
      </c>
      <c r="G32" s="83">
        <f t="shared" si="2"/>
        <v>55.3125</v>
      </c>
      <c r="H32" s="37">
        <f t="shared" si="2"/>
        <v>30.637499999999996</v>
      </c>
      <c r="I32" s="84">
        <f t="shared" si="2"/>
        <v>3.8624999999999998</v>
      </c>
      <c r="J32" s="98">
        <f>COUNTIF($A$4:$A$35,F32)</f>
        <v>8</v>
      </c>
      <c r="L32" s="127">
        <f>-L33</f>
        <v>-0.5</v>
      </c>
      <c r="N32" s="85">
        <v>101.11656250000001</v>
      </c>
      <c r="O32" s="86">
        <v>-15.54031250000002</v>
      </c>
      <c r="P32" s="87">
        <v>15.540312499999986</v>
      </c>
      <c r="R32" s="37" t="s">
        <v>225</v>
      </c>
      <c r="S32" s="49">
        <f>COUNT(G30:G33)</f>
        <v>4</v>
      </c>
    </row>
    <row r="33" spans="1:19" x14ac:dyDescent="0.25">
      <c r="A33" t="s">
        <v>160</v>
      </c>
      <c r="B33" s="102">
        <v>61.5</v>
      </c>
      <c r="C33" s="103">
        <v>16.8</v>
      </c>
      <c r="D33" s="104">
        <v>1.9</v>
      </c>
      <c r="F33" t="s">
        <v>159</v>
      </c>
      <c r="G33" s="85">
        <f t="shared" si="2"/>
        <v>62.575000000000003</v>
      </c>
      <c r="H33" s="86">
        <f t="shared" si="2"/>
        <v>28.2</v>
      </c>
      <c r="I33" s="87">
        <f t="shared" si="2"/>
        <v>4.3500000000000005</v>
      </c>
      <c r="J33" s="99">
        <f>COUNTIF($A$4:$A$35,F33)</f>
        <v>8</v>
      </c>
      <c r="L33" s="128">
        <f>1/2</f>
        <v>0.5</v>
      </c>
      <c r="R33" s="37" t="s">
        <v>55</v>
      </c>
      <c r="S33" s="49">
        <f>S31</f>
        <v>3</v>
      </c>
    </row>
    <row r="34" spans="1:19" x14ac:dyDescent="0.25">
      <c r="A34" t="s">
        <v>160</v>
      </c>
      <c r="B34" s="102">
        <v>62.9</v>
      </c>
      <c r="C34" s="103">
        <v>25.8</v>
      </c>
      <c r="D34" s="104">
        <v>2.4</v>
      </c>
      <c r="F34" t="s">
        <v>168</v>
      </c>
      <c r="G34" s="134">
        <f>AVERAGE(B$4:B$35)</f>
        <v>61.609374999999993</v>
      </c>
      <c r="H34" s="135">
        <f>AVERAGE(C$4:C$35)</f>
        <v>31.165624999999999</v>
      </c>
      <c r="I34" s="136">
        <f>AVERAGE(D$4:D$35)</f>
        <v>4.6718749999999991</v>
      </c>
      <c r="J34" s="137">
        <f>SUM(J30:J33)</f>
        <v>32</v>
      </c>
      <c r="N34" t="s">
        <v>156</v>
      </c>
      <c r="R34" s="37" t="s">
        <v>56</v>
      </c>
      <c r="S34" s="49">
        <f>S30-S31-S32+1</f>
        <v>26</v>
      </c>
    </row>
    <row r="35" spans="1:19" x14ac:dyDescent="0.25">
      <c r="A35" t="s">
        <v>160</v>
      </c>
      <c r="B35" s="105">
        <v>49.3</v>
      </c>
      <c r="C35" s="106">
        <v>39.4</v>
      </c>
      <c r="D35" s="107">
        <v>5.2</v>
      </c>
      <c r="N35" s="130" t="e">
        <f t="array" aca="1" ref="N35:P37" ca="1">COVPooled($A$4:$D$35)*(S30-S32)</f>
        <v>#NAME?</v>
      </c>
      <c r="O35" s="141" t="e">
        <f ca="1"/>
        <v>#NAME?</v>
      </c>
      <c r="P35" s="131" t="e">
        <f ca="1"/>
        <v>#NAME?</v>
      </c>
      <c r="R35" s="37" t="s">
        <v>54</v>
      </c>
      <c r="S35" s="49" t="e">
        <f ca="1">(1-S29)/S29*(S34/S33)</f>
        <v>#NAME?</v>
      </c>
    </row>
    <row r="36" spans="1:19" x14ac:dyDescent="0.25">
      <c r="F36" t="s">
        <v>217</v>
      </c>
      <c r="J36" s="137">
        <f>SUMPRODUCT(L30:L33^2/J30:J33)</f>
        <v>0.125</v>
      </c>
      <c r="N36" s="83" t="e">
        <f ca="1"/>
        <v>#NAME?</v>
      </c>
      <c r="O36" s="37" t="e">
        <f ca="1"/>
        <v>#NAME?</v>
      </c>
      <c r="P36" s="84" t="e">
        <f ca="1"/>
        <v>#NAME?</v>
      </c>
      <c r="R36" s="37" t="s">
        <v>65</v>
      </c>
      <c r="S36" s="49" t="e">
        <f ca="1">FDIST(S35,S33,S34)</f>
        <v>#NAME?</v>
      </c>
    </row>
    <row r="37" spans="1:19" x14ac:dyDescent="0.25">
      <c r="F37" t="s">
        <v>48</v>
      </c>
      <c r="G37" s="130">
        <f>SUMPRODUCT(G30:G33,$L30:$L33)</f>
        <v>9.068750000000005</v>
      </c>
      <c r="H37" s="141">
        <f>SUMPRODUCT(H30:H33,$L30:$L33)</f>
        <v>-1.3937500000000025</v>
      </c>
      <c r="I37" s="131">
        <f>SUMPRODUCT(I30:I33,$L30:$L33)</f>
        <v>1.3937499999999994</v>
      </c>
      <c r="N37" s="85" t="e">
        <f ca="1"/>
        <v>#NAME?</v>
      </c>
      <c r="O37" s="86" t="e">
        <f ca="1"/>
        <v>#NAME?</v>
      </c>
      <c r="P37" s="87" t="e">
        <f ca="1"/>
        <v>#NAME?</v>
      </c>
      <c r="R37" s="37" t="s">
        <v>226</v>
      </c>
      <c r="S37" s="52" t="e">
        <f ca="1">(S30-S32)*(1-S29)*J36/S29</f>
        <v>#NAME?</v>
      </c>
    </row>
    <row r="38" spans="1:19" x14ac:dyDescent="0.25">
      <c r="F38" t="s">
        <v>219</v>
      </c>
      <c r="G38" s="85" t="e">
        <f t="array" aca="1" ref="G38:I38" ca="1">SQRT(DIAG(N35:P37)*J36/(S30-S32))</f>
        <v>#NAME?</v>
      </c>
      <c r="H38" s="86" t="e">
        <f ca="1"/>
        <v>#NAME?</v>
      </c>
      <c r="I38" s="87" t="e">
        <f ca="1"/>
        <v>#NAME?</v>
      </c>
    </row>
    <row r="40" spans="1:19" x14ac:dyDescent="0.25">
      <c r="F40" t="s">
        <v>69</v>
      </c>
    </row>
    <row r="41" spans="1:19" x14ac:dyDescent="0.25">
      <c r="K41" t="s">
        <v>175</v>
      </c>
      <c r="L41" s="132">
        <v>0.05</v>
      </c>
    </row>
    <row r="42" spans="1:19" x14ac:dyDescent="0.25">
      <c r="F42" t="s">
        <v>66</v>
      </c>
      <c r="G42" s="130" t="e">
        <f ca="1">G37-G38*$L43</f>
        <v>#NAME?</v>
      </c>
      <c r="H42" s="141" t="e">
        <f ca="1">H37-H38*$L43</f>
        <v>#NAME?</v>
      </c>
      <c r="I42" s="131" t="e">
        <f ca="1">I37-I38*$L43</f>
        <v>#NAME?</v>
      </c>
      <c r="K42" t="s">
        <v>58</v>
      </c>
      <c r="L42" s="98">
        <f>FINV(L41,S33,S34)</f>
        <v>2.9751539639733933</v>
      </c>
    </row>
    <row r="43" spans="1:19" x14ac:dyDescent="0.25">
      <c r="F43" t="s">
        <v>67</v>
      </c>
      <c r="G43" s="85" t="e">
        <f ca="1">G37+G38*$L43</f>
        <v>#NAME?</v>
      </c>
      <c r="H43" s="86" t="e">
        <f ca="1">H37+H38*$L43</f>
        <v>#NAME?</v>
      </c>
      <c r="I43" s="87" t="e">
        <f ca="1">I37+I38*$L43</f>
        <v>#NAME?</v>
      </c>
      <c r="K43" t="s">
        <v>113</v>
      </c>
      <c r="L43" s="99">
        <f>SQRT(S33*(S30-S32)*L42/S34)</f>
        <v>3.1003283509341952</v>
      </c>
    </row>
    <row r="45" spans="1:19" x14ac:dyDescent="0.25">
      <c r="F45" t="s">
        <v>221</v>
      </c>
    </row>
    <row r="46" spans="1:19" x14ac:dyDescent="0.25">
      <c r="K46" t="s">
        <v>175</v>
      </c>
      <c r="L46" s="132">
        <f>L41/S31</f>
        <v>1.6666666666666666E-2</v>
      </c>
    </row>
    <row r="47" spans="1:19" x14ac:dyDescent="0.25">
      <c r="F47" t="s">
        <v>66</v>
      </c>
      <c r="G47" s="130" t="e">
        <f ca="1">G37-G38*$L48</f>
        <v>#NAME?</v>
      </c>
      <c r="H47" s="141" t="e">
        <f ca="1">H37-H38*$L48</f>
        <v>#NAME?</v>
      </c>
      <c r="I47" s="131" t="e">
        <f ca="1">I37-I38*$L48</f>
        <v>#NAME?</v>
      </c>
      <c r="K47" t="s">
        <v>62</v>
      </c>
      <c r="L47" s="98">
        <f>S30-S32</f>
        <v>28</v>
      </c>
    </row>
    <row r="48" spans="1:19" x14ac:dyDescent="0.25">
      <c r="F48" t="s">
        <v>67</v>
      </c>
      <c r="G48" s="85" t="e">
        <f ca="1">G37+G38*$L48</f>
        <v>#NAME?</v>
      </c>
      <c r="H48" s="86" t="e">
        <f ca="1">H37+H38*$L48</f>
        <v>#NAME?</v>
      </c>
      <c r="I48" s="87" t="e">
        <f ca="1">I37+I38*$L48</f>
        <v>#NAME?</v>
      </c>
      <c r="K48" t="s">
        <v>63</v>
      </c>
      <c r="L48" s="99">
        <f>TINV(L46,L47)</f>
        <v>2.5464652227804252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C46"/>
  <sheetViews>
    <sheetView workbookViewId="0"/>
  </sheetViews>
  <sheetFormatPr defaultRowHeight="15" x14ac:dyDescent="0.25"/>
  <cols>
    <col min="6" max="6" width="15" customWidth="1"/>
    <col min="22" max="22" width="15.85546875" customWidth="1"/>
  </cols>
  <sheetData>
    <row r="1" spans="1:55" x14ac:dyDescent="0.25">
      <c r="A1" s="42" t="s">
        <v>282</v>
      </c>
      <c r="F1" t="s">
        <v>147</v>
      </c>
      <c r="N1" t="s">
        <v>232</v>
      </c>
      <c r="R1" t="s">
        <v>233</v>
      </c>
      <c r="V1" t="s">
        <v>234</v>
      </c>
      <c r="AF1" t="s">
        <v>235</v>
      </c>
      <c r="AM1" t="s">
        <v>108</v>
      </c>
      <c r="AP1" t="s">
        <v>236</v>
      </c>
    </row>
    <row r="2" spans="1:55" ht="15.75" thickBot="1" x14ac:dyDescent="0.3"/>
    <row r="3" spans="1:55" ht="15.75" thickTop="1" x14ac:dyDescent="0.25">
      <c r="B3" s="47" t="s">
        <v>144</v>
      </c>
      <c r="C3" s="47" t="s">
        <v>145</v>
      </c>
      <c r="D3" s="47" t="s">
        <v>146</v>
      </c>
      <c r="F3" s="94"/>
      <c r="G3" s="94" t="s">
        <v>148</v>
      </c>
      <c r="H3" s="94" t="s">
        <v>54</v>
      </c>
      <c r="I3" s="94" t="s">
        <v>55</v>
      </c>
      <c r="J3" s="94" t="s">
        <v>56</v>
      </c>
      <c r="K3" s="94" t="s">
        <v>65</v>
      </c>
      <c r="L3" s="94" t="s">
        <v>149</v>
      </c>
      <c r="N3" t="s">
        <v>154</v>
      </c>
      <c r="R3" t="s">
        <v>160</v>
      </c>
      <c r="V3" t="s">
        <v>173</v>
      </c>
      <c r="Y3" t="str">
        <f>B3</f>
        <v>yield</v>
      </c>
      <c r="AF3" s="32" t="s">
        <v>228</v>
      </c>
      <c r="AG3" s="32" t="s">
        <v>65</v>
      </c>
      <c r="AI3" t="s">
        <v>227</v>
      </c>
      <c r="AM3" t="s">
        <v>113</v>
      </c>
      <c r="AN3" s="132" t="e">
        <f ca="1">boxm(A4:D35)</f>
        <v>#NAME?</v>
      </c>
      <c r="AQ3" s="32" t="str">
        <f t="array" ref="AQ3:AS3">$B$3:$D$3</f>
        <v>yield</v>
      </c>
      <c r="AR3" s="32" t="str">
        <v>water</v>
      </c>
      <c r="AS3" s="32" t="str">
        <v>herbicide</v>
      </c>
      <c r="AT3" s="32" t="s">
        <v>100</v>
      </c>
      <c r="AV3" s="32" t="s">
        <v>222</v>
      </c>
      <c r="AX3" t="s">
        <v>218</v>
      </c>
      <c r="BB3" t="s">
        <v>194</v>
      </c>
      <c r="BC3" s="132" t="e">
        <f ca="1">MDETERM(AX9:AZ11)/MDETERM(AX4:AZ6+AX9:AZ11)</f>
        <v>#NAME?</v>
      </c>
    </row>
    <row r="4" spans="1:55" x14ac:dyDescent="0.25">
      <c r="A4" t="s">
        <v>158</v>
      </c>
      <c r="B4" s="75">
        <v>76.7</v>
      </c>
      <c r="C4" s="100">
        <v>29.5</v>
      </c>
      <c r="D4" s="101">
        <v>7.5</v>
      </c>
      <c r="F4" t="s">
        <v>150</v>
      </c>
      <c r="G4" t="e">
        <f ca="1">MANOVA_PillaiTrace(A4:D35)</f>
        <v>#NAME?</v>
      </c>
      <c r="H4" t="e">
        <f ca="1">MANOVA_PillaiF(A4:D35)</f>
        <v>#NAME?</v>
      </c>
      <c r="I4" t="e">
        <f ca="1">MANOVA_Pillaidf1(A4:D35)</f>
        <v>#NAME?</v>
      </c>
      <c r="J4" t="e">
        <f ca="1">MANOVA_Pillaidf2(A4:D35)</f>
        <v>#NAME?</v>
      </c>
      <c r="K4" t="e">
        <f ca="1">F_DIST_RT(H4,I4,J4)</f>
        <v>#NAME?</v>
      </c>
      <c r="L4" t="e">
        <f ca="1">H4*I4/(H4*I4+J4)</f>
        <v>#NAME?</v>
      </c>
      <c r="N4" s="149" t="e">
        <f t="array" aca="1" ref="N4:P6" ca="1">COVP(B4:D35)*COUNT(B4:B35)</f>
        <v>#NAME?</v>
      </c>
      <c r="O4" s="129" t="e">
        <f ca="1"/>
        <v>#NAME?</v>
      </c>
      <c r="P4" s="150" t="e">
        <f ca="1"/>
        <v>#NAME?</v>
      </c>
      <c r="R4" s="149" t="e">
        <f t="array" aca="1" ref="R4:T6" ca="1">ExtractCov(A4:D35,R3)</f>
        <v>#NAME?</v>
      </c>
      <c r="S4" s="129" t="e">
        <f ca="1"/>
        <v>#NAME?</v>
      </c>
      <c r="T4" s="150" t="e">
        <f ca="1"/>
        <v>#NAME?</v>
      </c>
      <c r="AF4" s="149" t="e">
        <f t="array" aca="1" ref="AF4" ca="1">MMULT(B4:D4-$AI$14:$AK$14,MMULT($AI$9:$AK$11,TRANSPOSE(B4:D4-$AI$14:$AK$14)))</f>
        <v>#NAME?</v>
      </c>
      <c r="AG4" s="150" t="e">
        <f ca="1">CHIDIST(AF4,COUNT($B$4:$D$4))</f>
        <v>#NAME?</v>
      </c>
      <c r="AH4" s="70" t="e">
        <f ca="1">IF(AG4&lt;0.001,"*","")</f>
        <v>#NAME?</v>
      </c>
      <c r="AI4" s="149" t="e">
        <f t="array" aca="1" ref="AI4:AK6" ca="1">COV(B4:D35)</f>
        <v>#NAME?</v>
      </c>
      <c r="AJ4" s="129" t="e">
        <f ca="1"/>
        <v>#NAME?</v>
      </c>
      <c r="AK4" s="150" t="e">
        <f ca="1"/>
        <v>#NAME?</v>
      </c>
      <c r="AM4" t="s">
        <v>54</v>
      </c>
      <c r="AN4" s="98" t="e">
        <f ca="1">BOXF(A4:D35)</f>
        <v>#NAME?</v>
      </c>
      <c r="AP4" t="s">
        <v>160</v>
      </c>
      <c r="AQ4" s="149">
        <f t="shared" ref="AQ4:AS7" si="0">AVERAGEIF($A$4:$A$35,$AP4,B$4:B$35)</f>
        <v>58.837499999999999</v>
      </c>
      <c r="AR4" s="129">
        <f t="shared" si="0"/>
        <v>33.087500000000006</v>
      </c>
      <c r="AS4" s="150">
        <f t="shared" si="0"/>
        <v>4.0875000000000004</v>
      </c>
      <c r="AT4" s="132">
        <f>COUNTIF($A$4:$A$35,AP4)</f>
        <v>8</v>
      </c>
      <c r="AV4" s="133">
        <v>-1</v>
      </c>
      <c r="AX4" s="149">
        <f t="array" ref="AX4:AZ6">MMULT(TRANSPOSE(AQ11:AS11),AQ11:AS11)/AT10</f>
        <v>473.06250000000063</v>
      </c>
      <c r="AY4" s="129">
        <v>-15.225000000000382</v>
      </c>
      <c r="AZ4" s="150">
        <v>100.04999999999998</v>
      </c>
      <c r="BB4" t="s">
        <v>223</v>
      </c>
      <c r="BC4" s="98">
        <f>COUNT($B$4:$B$35)</f>
        <v>32</v>
      </c>
    </row>
    <row r="5" spans="1:55" ht="15.75" thickBot="1" x14ac:dyDescent="0.3">
      <c r="A5" t="s">
        <v>158</v>
      </c>
      <c r="B5" s="102">
        <v>60.5</v>
      </c>
      <c r="C5" s="103">
        <v>32.1</v>
      </c>
      <c r="D5" s="104">
        <v>6.3</v>
      </c>
      <c r="F5" t="s">
        <v>151</v>
      </c>
      <c r="G5" t="e">
        <f ca="1">MANOVA_WilksLambda(A4:D35)</f>
        <v>#NAME?</v>
      </c>
      <c r="H5" t="e">
        <f ca="1">MANOVA_WilksF(A4:D35)</f>
        <v>#NAME?</v>
      </c>
      <c r="I5" t="e">
        <f ca="1">MANOVA_Wilksdf1(A4:D35)</f>
        <v>#NAME?</v>
      </c>
      <c r="J5" t="e">
        <f ca="1">MANOVA_Wilksdf2(A4:D35)</f>
        <v>#NAME?</v>
      </c>
      <c r="K5" t="e">
        <f ca="1">F_DIST_RT(H5,I5,J5)</f>
        <v>#NAME?</v>
      </c>
      <c r="L5" t="e">
        <f ca="1">H5*I5/(H5*I5+J5)</f>
        <v>#NAME?</v>
      </c>
      <c r="N5" s="83" t="e">
        <f ca="1"/>
        <v>#NAME?</v>
      </c>
      <c r="O5" s="37" t="e">
        <f ca="1"/>
        <v>#NAME?</v>
      </c>
      <c r="P5" s="84" t="e">
        <f ca="1"/>
        <v>#NAME?</v>
      </c>
      <c r="R5" s="83" t="e">
        <f ca="1"/>
        <v>#NAME?</v>
      </c>
      <c r="S5" s="37" t="e">
        <f ca="1"/>
        <v>#NAME?</v>
      </c>
      <c r="T5" s="84" t="e">
        <f ca="1"/>
        <v>#NAME?</v>
      </c>
      <c r="V5" t="s">
        <v>174</v>
      </c>
      <c r="AA5" t="s">
        <v>175</v>
      </c>
      <c r="AB5" s="122">
        <v>1.6667000000000001E-2</v>
      </c>
      <c r="AF5" s="83" t="e">
        <f t="array" aca="1" ref="AF5" ca="1">MMULT(B5:D5-$AI$14:$AK$14,MMULT($AI$9:$AK$11,TRANSPOSE(B5:D5-$AI$14:$AK$14)))</f>
        <v>#NAME?</v>
      </c>
      <c r="AG5" s="84" t="e">
        <f t="shared" ref="AG5:AG35" ca="1" si="1">CHIDIST(AF5,COUNT($B$4:$D$4))</f>
        <v>#NAME?</v>
      </c>
      <c r="AH5" s="70" t="e">
        <f t="shared" ref="AH5:AH35" ca="1" si="2">IF(AG5&lt;0.001,"*","")</f>
        <v>#NAME?</v>
      </c>
      <c r="AI5" s="83" t="e">
        <f ca="1"/>
        <v>#NAME?</v>
      </c>
      <c r="AJ5" s="37" t="e">
        <f ca="1"/>
        <v>#NAME?</v>
      </c>
      <c r="AK5" s="84" t="e">
        <f ca="1"/>
        <v>#NAME?</v>
      </c>
      <c r="AM5" t="s">
        <v>55</v>
      </c>
      <c r="AN5" s="98" t="e">
        <f ca="1">BOXdf1(A4:D35)</f>
        <v>#NAME?</v>
      </c>
      <c r="AP5" t="s">
        <v>158</v>
      </c>
      <c r="AQ5" s="83">
        <f t="shared" si="0"/>
        <v>69.712500000000006</v>
      </c>
      <c r="AR5" s="37">
        <f t="shared" si="0"/>
        <v>32.737499999999997</v>
      </c>
      <c r="AS5" s="84">
        <f t="shared" si="0"/>
        <v>6.3874999999999984</v>
      </c>
      <c r="AT5" s="98">
        <f>COUNTIF($A$4:$A$35,AP5)</f>
        <v>8</v>
      </c>
      <c r="AV5" s="127">
        <v>1</v>
      </c>
      <c r="AX5" s="83">
        <v>-15.225000000000382</v>
      </c>
      <c r="AY5" s="37">
        <v>0.49000000000002386</v>
      </c>
      <c r="AZ5" s="84">
        <v>-3.2200000000000757</v>
      </c>
      <c r="BB5" t="s">
        <v>224</v>
      </c>
      <c r="BC5" s="98">
        <f>COUNT($B$4:$D$4)</f>
        <v>3</v>
      </c>
    </row>
    <row r="6" spans="1:55" ht="15.75" thickTop="1" x14ac:dyDescent="0.25">
      <c r="A6" t="s">
        <v>158</v>
      </c>
      <c r="B6" s="102">
        <v>96.1</v>
      </c>
      <c r="C6" s="103">
        <v>40.700000000000003</v>
      </c>
      <c r="D6" s="104">
        <v>4.2</v>
      </c>
      <c r="F6" t="s">
        <v>152</v>
      </c>
      <c r="G6" t="e">
        <f ca="1">MANOVA_HotelTrace(A4:D35)</f>
        <v>#NAME?</v>
      </c>
      <c r="H6" t="e">
        <f ca="1">MANOVA_HotelF(A4:D35)</f>
        <v>#NAME?</v>
      </c>
      <c r="I6" t="e">
        <f ca="1">MANOVA_Hoteldf1(A4:D35)</f>
        <v>#NAME?</v>
      </c>
      <c r="J6" t="e">
        <f ca="1">MANOVA_Hoteldf2(A4:D35)</f>
        <v>#NAME?</v>
      </c>
      <c r="K6" t="e">
        <f ca="1">F_DIST_RT(H6,I6,J6)</f>
        <v>#NAME?</v>
      </c>
      <c r="L6" t="e">
        <f ca="1">H6*I6/(H6*I6+J6)</f>
        <v>#NAME?</v>
      </c>
      <c r="N6" s="85" t="e">
        <f ca="1"/>
        <v>#NAME?</v>
      </c>
      <c r="O6" s="86" t="e">
        <f ca="1"/>
        <v>#NAME?</v>
      </c>
      <c r="P6" s="87" t="e">
        <f ca="1"/>
        <v>#NAME?</v>
      </c>
      <c r="R6" s="85" t="e">
        <f ca="1"/>
        <v>#NAME?</v>
      </c>
      <c r="S6" s="86" t="e">
        <f ca="1"/>
        <v>#NAME?</v>
      </c>
      <c r="T6" s="87" t="e">
        <f ca="1"/>
        <v>#NAME?</v>
      </c>
      <c r="V6" s="94" t="s">
        <v>176</v>
      </c>
      <c r="W6" s="94" t="s">
        <v>100</v>
      </c>
      <c r="X6" s="94" t="s">
        <v>177</v>
      </c>
      <c r="Y6" s="94" t="s">
        <v>34</v>
      </c>
      <c r="Z6" s="94" t="s">
        <v>178</v>
      </c>
      <c r="AA6" s="94" t="s">
        <v>179</v>
      </c>
      <c r="AB6" s="94" t="s">
        <v>180</v>
      </c>
      <c r="AC6" s="94" t="s">
        <v>181</v>
      </c>
      <c r="AD6" s="94" t="s">
        <v>182</v>
      </c>
      <c r="AF6" s="83" t="e">
        <f t="array" aca="1" ref="AF6" ca="1">MMULT(B6:D6-$AI$14:$AK$14,MMULT($AI$9:$AK$11,TRANSPOSE(B6:D6-$AI$14:$AK$14)))</f>
        <v>#NAME?</v>
      </c>
      <c r="AG6" s="84" t="e">
        <f t="shared" ca="1" si="1"/>
        <v>#NAME?</v>
      </c>
      <c r="AH6" s="70" t="e">
        <f t="shared" ca="1" si="2"/>
        <v>#NAME?</v>
      </c>
      <c r="AI6" s="85" t="e">
        <f ca="1"/>
        <v>#NAME?</v>
      </c>
      <c r="AJ6" s="86" t="e">
        <f ca="1"/>
        <v>#NAME?</v>
      </c>
      <c r="AK6" s="87" t="e">
        <f ca="1"/>
        <v>#NAME?</v>
      </c>
      <c r="AM6" t="s">
        <v>56</v>
      </c>
      <c r="AN6" s="98" t="e">
        <f ca="1">BOXdf2(A4:D35)</f>
        <v>#NAME?</v>
      </c>
      <c r="AP6" t="s">
        <v>161</v>
      </c>
      <c r="AQ6" s="83">
        <f t="shared" si="0"/>
        <v>55.3125</v>
      </c>
      <c r="AR6" s="37">
        <f t="shared" si="0"/>
        <v>30.637499999999996</v>
      </c>
      <c r="AS6" s="84">
        <f t="shared" si="0"/>
        <v>3.8624999999999998</v>
      </c>
      <c r="AT6" s="98">
        <f>COUNTIF($A$4:$A$35,AP6)</f>
        <v>8</v>
      </c>
      <c r="AV6" s="127"/>
      <c r="AX6" s="85">
        <v>100.04999999999998</v>
      </c>
      <c r="AY6" s="86">
        <v>-3.2200000000000757</v>
      </c>
      <c r="AZ6" s="87">
        <v>21.159999999999965</v>
      </c>
      <c r="BB6" t="s">
        <v>225</v>
      </c>
      <c r="BC6" s="98">
        <f>COUNT(AQ4:AQ7)</f>
        <v>4</v>
      </c>
    </row>
    <row r="7" spans="1:55" x14ac:dyDescent="0.25">
      <c r="A7" t="s">
        <v>158</v>
      </c>
      <c r="B7" s="102">
        <v>88.1</v>
      </c>
      <c r="C7" s="103">
        <v>45.1</v>
      </c>
      <c r="D7" s="104">
        <v>4.9000000000000004</v>
      </c>
      <c r="F7" s="40" t="s">
        <v>153</v>
      </c>
      <c r="G7" s="40" t="e">
        <f ca="1">MANOVA_RoyRoot(A4:D35)</f>
        <v>#NAME?</v>
      </c>
      <c r="H7" s="40"/>
      <c r="I7" s="40"/>
      <c r="J7" s="40"/>
      <c r="K7" s="40"/>
      <c r="L7" s="40"/>
      <c r="V7" t="e">
        <f t="array" aca="1" ref="V7:V10" ca="1">SortUnique(A4:A35)</f>
        <v>#NAME?</v>
      </c>
      <c r="W7">
        <f ca="1">COUNTIF($A$4:$A$35,$V7)</f>
        <v>0</v>
      </c>
      <c r="X7">
        <f ca="1">SUMIF($A$4:$A$35,$V7,$B$4:$B$35)</f>
        <v>0</v>
      </c>
      <c r="Y7" t="e">
        <f ca="1">AVERAGEIF($A$4:$A$35,$V7,$B$4:$B$35)</f>
        <v>#DIV/0!</v>
      </c>
      <c r="Z7" t="e">
        <f t="array" aca="1" ref="Z7" ca="1">VAR(IF($A$4:$A$35=$V7,$B$4:$B$35))</f>
        <v>#NAME?</v>
      </c>
      <c r="AA7" t="e">
        <f ca="1">($W7-1)*Z7</f>
        <v>#NAME?</v>
      </c>
      <c r="AB7" t="e">
        <f ca="1">SQRT(Y$15/W7)</f>
        <v>#NAME?</v>
      </c>
      <c r="AC7" t="e">
        <f ca="1">Y7-AB7*TINV(AB$5,W7-1)</f>
        <v>#DIV/0!</v>
      </c>
      <c r="AD7" t="e">
        <f ca="1">Y7+AB7*TINV(AB$5,W7-1)</f>
        <v>#DIV/0!</v>
      </c>
      <c r="AF7" s="83" t="e">
        <f t="array" aca="1" ref="AF7" ca="1">MMULT(B7:D7-$AI$14:$AK$14,MMULT($AI$9:$AK$11,TRANSPOSE(B7:D7-$AI$14:$AK$14)))</f>
        <v>#NAME?</v>
      </c>
      <c r="AG7" s="84" t="e">
        <f t="shared" ca="1" si="1"/>
        <v>#NAME?</v>
      </c>
      <c r="AH7" s="70" t="e">
        <f t="shared" ca="1" si="2"/>
        <v>#NAME?</v>
      </c>
      <c r="AM7" t="s">
        <v>65</v>
      </c>
      <c r="AN7" s="99" t="e">
        <f ca="1">BOXTEST(A4:D35)</f>
        <v>#NAME?</v>
      </c>
      <c r="AP7" t="s">
        <v>159</v>
      </c>
      <c r="AQ7" s="85">
        <f t="shared" si="0"/>
        <v>62.575000000000003</v>
      </c>
      <c r="AR7" s="86">
        <f t="shared" si="0"/>
        <v>28.2</v>
      </c>
      <c r="AS7" s="87">
        <f t="shared" si="0"/>
        <v>4.3500000000000005</v>
      </c>
      <c r="AT7" s="99">
        <f>COUNTIF($A$4:$A$35,AP7)</f>
        <v>8</v>
      </c>
      <c r="AV7" s="128"/>
      <c r="BB7" t="s">
        <v>55</v>
      </c>
      <c r="BC7" s="98">
        <f>BC5</f>
        <v>3</v>
      </c>
    </row>
    <row r="8" spans="1:55" x14ac:dyDescent="0.25">
      <c r="A8" t="s">
        <v>158</v>
      </c>
      <c r="B8" s="102">
        <v>50.2</v>
      </c>
      <c r="C8" s="103">
        <v>34.1</v>
      </c>
      <c r="D8" s="104">
        <v>11.7</v>
      </c>
      <c r="N8" t="s">
        <v>155</v>
      </c>
      <c r="R8" t="s">
        <v>158</v>
      </c>
      <c r="V8" t="e">
        <f ca="1"/>
        <v>#NAME?</v>
      </c>
      <c r="W8">
        <f ca="1">COUNTIF($A$4:$A$35,$V8)</f>
        <v>0</v>
      </c>
      <c r="X8">
        <f ca="1">SUMIF($A$4:$A$35,$V8,$B$4:$B$35)</f>
        <v>0</v>
      </c>
      <c r="Y8" t="e">
        <f ca="1">AVERAGEIF($A$4:$A$35,$V8,$B$4:$B$35)</f>
        <v>#DIV/0!</v>
      </c>
      <c r="Z8" t="e">
        <f t="array" aca="1" ref="Z8" ca="1">VAR(IF($A$4:$A$35=$V8,$B$4:$B$35))</f>
        <v>#NAME?</v>
      </c>
      <c r="AA8" t="e">
        <f ca="1">($W8-1)*Z8</f>
        <v>#NAME?</v>
      </c>
      <c r="AB8" t="e">
        <f ca="1">SQRT(Y$15/W8)</f>
        <v>#NAME?</v>
      </c>
      <c r="AC8" t="e">
        <f ca="1">Y8-AB8*TINV(AB$5,W8-1)</f>
        <v>#DIV/0!</v>
      </c>
      <c r="AD8" t="e">
        <f ca="1">Y8+AB8*TINV(AB$5,W8-1)</f>
        <v>#DIV/0!</v>
      </c>
      <c r="AF8" s="83" t="e">
        <f t="array" aca="1" ref="AF8" ca="1">MMULT(B8:D8-$AI$14:$AK$14,MMULT($AI$9:$AK$11,TRANSPOSE(B8:D8-$AI$14:$AK$14)))</f>
        <v>#NAME?</v>
      </c>
      <c r="AG8" s="84" t="e">
        <f t="shared" ca="1" si="1"/>
        <v>#NAME?</v>
      </c>
      <c r="AH8" s="70" t="e">
        <f t="shared" ca="1" si="2"/>
        <v>#NAME?</v>
      </c>
      <c r="AI8" t="s">
        <v>229</v>
      </c>
      <c r="AP8" t="s">
        <v>168</v>
      </c>
      <c r="AQ8" s="134">
        <f>AVERAGE(B$4:B$35)</f>
        <v>61.609374999999993</v>
      </c>
      <c r="AR8" s="135">
        <f>AVERAGE(C$4:C$35)</f>
        <v>31.165624999999999</v>
      </c>
      <c r="AS8" s="136">
        <f>AVERAGE(D$4:D$35)</f>
        <v>4.6718749999999991</v>
      </c>
      <c r="AT8" s="137">
        <f>SUM(AT4:AT7)</f>
        <v>32</v>
      </c>
      <c r="AX8" t="s">
        <v>156</v>
      </c>
      <c r="BB8" t="s">
        <v>56</v>
      </c>
      <c r="BC8" s="98">
        <f>BC4-BC5-BC6+1</f>
        <v>26</v>
      </c>
    </row>
    <row r="9" spans="1:55" x14ac:dyDescent="0.25">
      <c r="A9" t="s">
        <v>158</v>
      </c>
      <c r="B9" s="102">
        <v>55</v>
      </c>
      <c r="C9" s="103">
        <v>31.1</v>
      </c>
      <c r="D9" s="104">
        <v>6.9</v>
      </c>
      <c r="N9" s="149" t="e">
        <f t="array" ref="N9:P11" ca="1">N4:P6-N14:P16</f>
        <v>#NAME?</v>
      </c>
      <c r="O9" s="129" t="e">
        <f ca="1"/>
        <v>#NAME?</v>
      </c>
      <c r="P9" s="150" t="e">
        <f ca="1"/>
        <v>#NAME?</v>
      </c>
      <c r="R9" s="149" t="e">
        <f t="array" aca="1" ref="R9:T11" ca="1">ExtractCov(A4:D35,R8)</f>
        <v>#NAME?</v>
      </c>
      <c r="S9" s="129" t="e">
        <f ca="1"/>
        <v>#NAME?</v>
      </c>
      <c r="T9" s="150" t="e">
        <f ca="1"/>
        <v>#NAME?</v>
      </c>
      <c r="V9" t="e">
        <f ca="1"/>
        <v>#NAME?</v>
      </c>
      <c r="W9">
        <f ca="1">COUNTIF($A$4:$A$35,$V9)</f>
        <v>0</v>
      </c>
      <c r="X9">
        <f ca="1">SUMIF($A$4:$A$35,$V9,$B$4:$B$35)</f>
        <v>0</v>
      </c>
      <c r="Y9" t="e">
        <f ca="1">AVERAGEIF($A$4:$A$35,$V9,$B$4:$B$35)</f>
        <v>#DIV/0!</v>
      </c>
      <c r="Z9" t="e">
        <f t="array" aca="1" ref="Z9" ca="1">VAR(IF($A$4:$A$35=$V9,$B$4:$B$35))</f>
        <v>#NAME?</v>
      </c>
      <c r="AA9" t="e">
        <f ca="1">($W9-1)*Z9</f>
        <v>#NAME?</v>
      </c>
      <c r="AB9" t="e">
        <f ca="1">SQRT(Y$15/W9)</f>
        <v>#NAME?</v>
      </c>
      <c r="AC9" t="e">
        <f ca="1">Y9-AB9*TINV(AB$5,W9-1)</f>
        <v>#DIV/0!</v>
      </c>
      <c r="AD9" t="e">
        <f ca="1">Y9+AB9*TINV(AB$5,W9-1)</f>
        <v>#DIV/0!</v>
      </c>
      <c r="AF9" s="83" t="e">
        <f t="array" aca="1" ref="AF9" ca="1">MMULT(B9:D9-$AI$14:$AK$14,MMULT($AI$9:$AK$11,TRANSPOSE(B9:D9-$AI$14:$AK$14)))</f>
        <v>#NAME?</v>
      </c>
      <c r="AG9" s="84" t="e">
        <f t="shared" ca="1" si="1"/>
        <v>#NAME?</v>
      </c>
      <c r="AH9" s="70" t="e">
        <f t="shared" ca="1" si="2"/>
        <v>#NAME?</v>
      </c>
      <c r="AI9" s="149" t="e">
        <f t="array" aca="1" ref="AI9:AK11" ca="1">MINVERSE(AI4:AK6)</f>
        <v>#NAME?</v>
      </c>
      <c r="AJ9" s="129" t="e">
        <f ca="1"/>
        <v>#NAME?</v>
      </c>
      <c r="AK9" s="150" t="e">
        <f ca="1"/>
        <v>#NAME?</v>
      </c>
      <c r="AX9" s="149" t="e">
        <f t="array" ref="AX9:AZ11" ca="1">$N$14:$P$16</f>
        <v>#NAME?</v>
      </c>
      <c r="AY9" s="129" t="e">
        <f ca="1"/>
        <v>#NAME?</v>
      </c>
      <c r="AZ9" s="150" t="e">
        <f ca="1"/>
        <v>#NAME?</v>
      </c>
      <c r="BB9" t="s">
        <v>54</v>
      </c>
      <c r="BC9" s="98" t="e">
        <f ca="1">(1-BC3)/BC3*(BC8/BC7)</f>
        <v>#NAME?</v>
      </c>
    </row>
    <row r="10" spans="1:55" x14ac:dyDescent="0.25">
      <c r="A10" t="s">
        <v>158</v>
      </c>
      <c r="B10" s="102">
        <v>65.400000000000006</v>
      </c>
      <c r="C10" s="103">
        <v>21.6</v>
      </c>
      <c r="D10" s="104">
        <v>4.3</v>
      </c>
      <c r="N10" s="83" t="e">
        <f ca="1"/>
        <v>#NAME?</v>
      </c>
      <c r="O10" s="37" t="e">
        <f ca="1"/>
        <v>#NAME?</v>
      </c>
      <c r="P10" s="84" t="e">
        <f ca="1"/>
        <v>#NAME?</v>
      </c>
      <c r="R10" s="83" t="e">
        <f ca="1"/>
        <v>#NAME?</v>
      </c>
      <c r="S10" s="37" t="e">
        <f ca="1"/>
        <v>#NAME?</v>
      </c>
      <c r="T10" s="84" t="e">
        <f ca="1"/>
        <v>#NAME?</v>
      </c>
      <c r="V10" t="e">
        <f ca="1"/>
        <v>#NAME?</v>
      </c>
      <c r="W10">
        <f ca="1">COUNTIF($A$4:$A$35,$V10)</f>
        <v>0</v>
      </c>
      <c r="X10">
        <f ca="1">SUMIF($A$4:$A$35,$V10,$B$4:$B$35)</f>
        <v>0</v>
      </c>
      <c r="Y10" t="e">
        <f ca="1">AVERAGEIF($A$4:$A$35,$V10,$B$4:$B$35)</f>
        <v>#DIV/0!</v>
      </c>
      <c r="Z10" t="e">
        <f t="array" aca="1" ref="Z10" ca="1">VAR(IF($A$4:$A$35=$V10,$B$4:$B$35))</f>
        <v>#NAME?</v>
      </c>
      <c r="AA10" t="e">
        <f ca="1">($W10-1)*Z10</f>
        <v>#NAME?</v>
      </c>
      <c r="AB10" t="e">
        <f ca="1">SQRT(Y$15/W10)</f>
        <v>#NAME?</v>
      </c>
      <c r="AC10" t="e">
        <f ca="1">Y10-AB10*TINV(AB$5,W10-1)</f>
        <v>#DIV/0!</v>
      </c>
      <c r="AD10" t="e">
        <f ca="1">Y10+AB10*TINV(AB$5,W10-1)</f>
        <v>#DIV/0!</v>
      </c>
      <c r="AF10" s="83" t="e">
        <f t="array" aca="1" ref="AF10" ca="1">MMULT(B10:D10-$AI$14:$AK$14,MMULT($AI$9:$AK$11,TRANSPOSE(B10:D10-$AI$14:$AK$14)))</f>
        <v>#NAME?</v>
      </c>
      <c r="AG10" s="84" t="e">
        <f t="shared" ca="1" si="1"/>
        <v>#NAME?</v>
      </c>
      <c r="AH10" s="70" t="e">
        <f t="shared" ca="1" si="2"/>
        <v>#NAME?</v>
      </c>
      <c r="AI10" s="83" t="e">
        <f ca="1"/>
        <v>#NAME?</v>
      </c>
      <c r="AJ10" s="37" t="e">
        <f ca="1"/>
        <v>#NAME?</v>
      </c>
      <c r="AK10" s="84" t="e">
        <f ca="1"/>
        <v>#NAME?</v>
      </c>
      <c r="AP10" t="s">
        <v>217</v>
      </c>
      <c r="AT10" s="137">
        <f>SUMPRODUCT(AV4:AV7^2/AT4:AT7)</f>
        <v>0.25</v>
      </c>
      <c r="AX10" s="83" t="e">
        <f ca="1"/>
        <v>#NAME?</v>
      </c>
      <c r="AY10" s="37" t="e">
        <f ca="1"/>
        <v>#NAME?</v>
      </c>
      <c r="AZ10" s="84" t="e">
        <f ca="1"/>
        <v>#NAME?</v>
      </c>
      <c r="BB10" t="s">
        <v>65</v>
      </c>
      <c r="BC10" s="98" t="e">
        <f ca="1">FDIST(BC9,BC7,BC8)</f>
        <v>#NAME?</v>
      </c>
    </row>
    <row r="11" spans="1:55" x14ac:dyDescent="0.25">
      <c r="A11" t="s">
        <v>158</v>
      </c>
      <c r="B11" s="102">
        <v>65.7</v>
      </c>
      <c r="C11" s="103">
        <v>27.7</v>
      </c>
      <c r="D11" s="104">
        <v>5.3</v>
      </c>
      <c r="N11" s="85" t="e">
        <f ca="1"/>
        <v>#NAME?</v>
      </c>
      <c r="O11" s="86" t="e">
        <f ca="1"/>
        <v>#NAME?</v>
      </c>
      <c r="P11" s="87" t="e">
        <f ca="1"/>
        <v>#NAME?</v>
      </c>
      <c r="R11" s="85" t="e">
        <f ca="1"/>
        <v>#NAME?</v>
      </c>
      <c r="S11" s="86" t="e">
        <f ca="1"/>
        <v>#NAME?</v>
      </c>
      <c r="T11" s="87" t="e">
        <f ca="1"/>
        <v>#NAME?</v>
      </c>
      <c r="V11" s="139"/>
      <c r="W11" s="139"/>
      <c r="X11" s="139"/>
      <c r="Y11" s="139"/>
      <c r="Z11" s="139"/>
      <c r="AA11" s="139"/>
      <c r="AB11" s="139"/>
      <c r="AC11" s="139"/>
      <c r="AD11" s="139"/>
      <c r="AF11" s="83" t="e">
        <f t="array" aca="1" ref="AF11" ca="1">MMULT(B11:D11-$AI$14:$AK$14,MMULT($AI$9:$AK$11,TRANSPOSE(B11:D11-$AI$14:$AK$14)))</f>
        <v>#NAME?</v>
      </c>
      <c r="AG11" s="84" t="e">
        <f t="shared" ca="1" si="1"/>
        <v>#NAME?</v>
      </c>
      <c r="AH11" s="70" t="e">
        <f t="shared" ca="1" si="2"/>
        <v>#NAME?</v>
      </c>
      <c r="AI11" s="85" t="e">
        <f ca="1"/>
        <v>#NAME?</v>
      </c>
      <c r="AJ11" s="86" t="e">
        <f ca="1"/>
        <v>#NAME?</v>
      </c>
      <c r="AK11" s="87" t="e">
        <f ca="1"/>
        <v>#NAME?</v>
      </c>
      <c r="AP11" t="s">
        <v>48</v>
      </c>
      <c r="AQ11" s="149">
        <f>SUMPRODUCT(AQ4:AQ7,$AV4:$AV7)</f>
        <v>10.875000000000007</v>
      </c>
      <c r="AR11" s="129">
        <f>SUMPRODUCT(AR4:AR7,$AV4:$AV7)</f>
        <v>-0.35000000000000853</v>
      </c>
      <c r="AS11" s="150">
        <f>SUMPRODUCT(AS4:AS7,$AV4:$AV7)</f>
        <v>2.299999999999998</v>
      </c>
      <c r="AX11" s="85" t="e">
        <f ca="1"/>
        <v>#NAME?</v>
      </c>
      <c r="AY11" s="86" t="e">
        <f ca="1"/>
        <v>#NAME?</v>
      </c>
      <c r="AZ11" s="87" t="e">
        <f ca="1"/>
        <v>#NAME?</v>
      </c>
      <c r="BB11" t="s">
        <v>226</v>
      </c>
      <c r="BC11" s="99" t="e">
        <f ca="1">(BC4-BC6)*(1-BC3)*AT10/BC3</f>
        <v>#NAME?</v>
      </c>
    </row>
    <row r="12" spans="1:55" ht="15.75" thickBot="1" x14ac:dyDescent="0.3">
      <c r="A12" t="s">
        <v>159</v>
      </c>
      <c r="B12" s="102">
        <v>67.3</v>
      </c>
      <c r="C12" s="103">
        <v>48.3</v>
      </c>
      <c r="D12" s="104">
        <v>5.5</v>
      </c>
      <c r="V12" t="s">
        <v>183</v>
      </c>
      <c r="AF12" s="83" t="e">
        <f t="array" aca="1" ref="AF12" ca="1">MMULT(B12:D12-$AI$14:$AK$14,MMULT($AI$9:$AK$11,TRANSPOSE(B12:D12-$AI$14:$AK$14)))</f>
        <v>#NAME?</v>
      </c>
      <c r="AG12" s="84" t="e">
        <f t="shared" ca="1" si="1"/>
        <v>#NAME?</v>
      </c>
      <c r="AH12" s="70" t="e">
        <f t="shared" ca="1" si="2"/>
        <v>#NAME?</v>
      </c>
      <c r="AP12" t="s">
        <v>219</v>
      </c>
      <c r="AQ12" s="85" t="e">
        <f t="array" aca="1" ref="AQ12:AS12" ca="1">SQRT(DIAG(AX9:AZ11)*AT10/(BC4-BC6))</f>
        <v>#NAME?</v>
      </c>
      <c r="AR12" s="86" t="e">
        <f ca="1"/>
        <v>#NAME?</v>
      </c>
      <c r="AS12" s="87" t="e">
        <f ca="1"/>
        <v>#NAME?</v>
      </c>
    </row>
    <row r="13" spans="1:55" ht="15.75" thickTop="1" x14ac:dyDescent="0.25">
      <c r="A13" t="s">
        <v>159</v>
      </c>
      <c r="B13" s="102">
        <v>61.3</v>
      </c>
      <c r="C13" s="103">
        <v>28.9</v>
      </c>
      <c r="D13" s="104">
        <v>6.9</v>
      </c>
      <c r="N13" t="s">
        <v>156</v>
      </c>
      <c r="R13" t="s">
        <v>161</v>
      </c>
      <c r="V13" s="94" t="s">
        <v>184</v>
      </c>
      <c r="W13" s="94" t="s">
        <v>179</v>
      </c>
      <c r="X13" s="94" t="s">
        <v>62</v>
      </c>
      <c r="Y13" s="94" t="s">
        <v>185</v>
      </c>
      <c r="Z13" s="94" t="s">
        <v>54</v>
      </c>
      <c r="AA13" s="94" t="s">
        <v>186</v>
      </c>
      <c r="AB13" s="94" t="s">
        <v>187</v>
      </c>
      <c r="AC13" s="94" t="s">
        <v>188</v>
      </c>
      <c r="AD13" s="94" t="s">
        <v>189</v>
      </c>
      <c r="AF13" s="83" t="e">
        <f t="array" aca="1" ref="AF13" ca="1">MMULT(B13:D13-$AI$14:$AK$14,MMULT($AI$9:$AK$11,TRANSPOSE(B13:D13-$AI$14:$AK$14)))</f>
        <v>#NAME?</v>
      </c>
      <c r="AG13" s="84" t="e">
        <f t="shared" ca="1" si="1"/>
        <v>#NAME?</v>
      </c>
      <c r="AH13" s="70" t="e">
        <f t="shared" ca="1" si="2"/>
        <v>#NAME?</v>
      </c>
      <c r="AI13" t="s">
        <v>230</v>
      </c>
    </row>
    <row r="14" spans="1:55" x14ac:dyDescent="0.25">
      <c r="A14" t="s">
        <v>159</v>
      </c>
      <c r="B14" s="102">
        <v>58.2</v>
      </c>
      <c r="C14" s="103">
        <v>42.5</v>
      </c>
      <c r="D14" s="104">
        <v>4.8</v>
      </c>
      <c r="N14" s="149" t="e">
        <f t="array" aca="1" ref="N14:P16" ca="1">COVPooled(A4:D35)*(COUNT(B4:B35)-COUNTAU(A4:A35))</f>
        <v>#NAME?</v>
      </c>
      <c r="O14" s="129" t="e">
        <f ca="1"/>
        <v>#NAME?</v>
      </c>
      <c r="P14" s="150" t="e">
        <f ca="1"/>
        <v>#NAME?</v>
      </c>
      <c r="R14" s="149" t="e">
        <f t="array" aca="1" ref="R14:T16" ca="1">ExtractCov(A4:D35,R13)</f>
        <v>#NAME?</v>
      </c>
      <c r="S14" s="129" t="e">
        <f ca="1"/>
        <v>#NAME?</v>
      </c>
      <c r="T14" s="150" t="e">
        <f ca="1"/>
        <v>#NAME?</v>
      </c>
      <c r="V14" t="s">
        <v>190</v>
      </c>
      <c r="W14" t="e">
        <f ca="1">W16-W15</f>
        <v>#NAME?</v>
      </c>
      <c r="X14" t="e">
        <f ca="1">COUNTAU(A4:A35)-1</f>
        <v>#NAME?</v>
      </c>
      <c r="Y14" t="e">
        <f ca="1">W14/X14</f>
        <v>#NAME?</v>
      </c>
      <c r="Z14" t="e">
        <f ca="1">Y14/Y15</f>
        <v>#NAME?</v>
      </c>
      <c r="AA14" t="e">
        <f ca="1">FDIST(Z14,X14,X15)</f>
        <v>#NAME?</v>
      </c>
      <c r="AB14" t="e">
        <f ca="1">FINV(AB5,X14,X15)</f>
        <v>#NAME?</v>
      </c>
      <c r="AC14" t="e">
        <f ca="1">SQRT(DEVSQ(Y7:Y10)/(Y15*X14))</f>
        <v>#DIV/0!</v>
      </c>
      <c r="AD14" t="e">
        <f ca="1">(W16-X16*Y15)/(W16+Y15)</f>
        <v>#NAME?</v>
      </c>
      <c r="AF14" s="83" t="e">
        <f t="array" aca="1" ref="AF14" ca="1">MMULT(B14:D14-$AI$14:$AK$14,MMULT($AI$9:$AK$11,TRANSPOSE(B14:D14-$AI$14:$AK$14)))</f>
        <v>#NAME?</v>
      </c>
      <c r="AG14" s="84" t="e">
        <f t="shared" ca="1" si="1"/>
        <v>#NAME?</v>
      </c>
      <c r="AH14" s="70" t="e">
        <f t="shared" ca="1" si="2"/>
        <v>#NAME?</v>
      </c>
      <c r="AI14" s="134">
        <f>AVERAGE(B4:B35)</f>
        <v>61.609374999999993</v>
      </c>
      <c r="AJ14" s="135">
        <f>AVERAGE(C4:C35)</f>
        <v>31.165624999999999</v>
      </c>
      <c r="AK14" s="136">
        <f>AVERAGE(D4:D35)</f>
        <v>4.6718749999999991</v>
      </c>
      <c r="AP14" t="s">
        <v>69</v>
      </c>
    </row>
    <row r="15" spans="1:55" x14ac:dyDescent="0.25">
      <c r="A15" t="s">
        <v>159</v>
      </c>
      <c r="B15" s="102">
        <v>76.900000000000006</v>
      </c>
      <c r="C15" s="103">
        <v>20.399999999999999</v>
      </c>
      <c r="D15" s="104">
        <v>3</v>
      </c>
      <c r="N15" s="83" t="e">
        <f ca="1"/>
        <v>#NAME?</v>
      </c>
      <c r="O15" s="37" t="e">
        <f ca="1"/>
        <v>#NAME?</v>
      </c>
      <c r="P15" s="84" t="e">
        <f ca="1"/>
        <v>#NAME?</v>
      </c>
      <c r="R15" s="83" t="e">
        <f ca="1"/>
        <v>#NAME?</v>
      </c>
      <c r="S15" s="37" t="e">
        <f ca="1"/>
        <v>#NAME?</v>
      </c>
      <c r="T15" s="84" t="e">
        <f ca="1"/>
        <v>#NAME?</v>
      </c>
      <c r="V15" t="s">
        <v>191</v>
      </c>
      <c r="W15" t="e">
        <f ca="1">SUM(AA7:AA10)</f>
        <v>#NAME?</v>
      </c>
      <c r="X15" t="e">
        <f ca="1">X16-X14</f>
        <v>#NAME?</v>
      </c>
      <c r="Y15" t="e">
        <f ca="1">W15/X15</f>
        <v>#NAME?</v>
      </c>
      <c r="AF15" s="83" t="e">
        <f t="array" aca="1" ref="AF15" ca="1">MMULT(B15:D15-$AI$14:$AK$14,MMULT($AI$9:$AK$11,TRANSPOSE(B15:D15-$AI$14:$AK$14)))</f>
        <v>#NAME?</v>
      </c>
      <c r="AG15" s="84" t="e">
        <f t="shared" ca="1" si="1"/>
        <v>#NAME?</v>
      </c>
      <c r="AH15" s="70" t="e">
        <f t="shared" ca="1" si="2"/>
        <v>#NAME?</v>
      </c>
      <c r="AU15" t="s">
        <v>175</v>
      </c>
      <c r="AV15" s="132">
        <v>0.05</v>
      </c>
    </row>
    <row r="16" spans="1:55" x14ac:dyDescent="0.25">
      <c r="A16" t="s">
        <v>159</v>
      </c>
      <c r="B16" s="102">
        <v>66.900000000000006</v>
      </c>
      <c r="C16" s="103">
        <v>23.9</v>
      </c>
      <c r="D16" s="104">
        <v>1.1000000000000001</v>
      </c>
      <c r="N16" s="85" t="e">
        <f ca="1"/>
        <v>#NAME?</v>
      </c>
      <c r="O16" s="86" t="e">
        <f ca="1"/>
        <v>#NAME?</v>
      </c>
      <c r="P16" s="87" t="e">
        <f ca="1"/>
        <v>#NAME?</v>
      </c>
      <c r="R16" s="85" t="e">
        <f ca="1"/>
        <v>#NAME?</v>
      </c>
      <c r="S16" s="86" t="e">
        <f ca="1"/>
        <v>#NAME?</v>
      </c>
      <c r="T16" s="87" t="e">
        <f ca="1"/>
        <v>#NAME?</v>
      </c>
      <c r="V16" s="40" t="s">
        <v>168</v>
      </c>
      <c r="W16" s="40">
        <f>DEVSQ(B4:B35)</f>
        <v>4968.8671874999991</v>
      </c>
      <c r="X16" s="40">
        <f>COUNT(B4:B35)-1</f>
        <v>31</v>
      </c>
      <c r="Y16" s="40">
        <f>W16/X16</f>
        <v>160.28603830645159</v>
      </c>
      <c r="Z16" s="40"/>
      <c r="AA16" s="40"/>
      <c r="AB16" s="40"/>
      <c r="AC16" s="40"/>
      <c r="AD16" s="40"/>
      <c r="AF16" s="83" t="e">
        <f t="array" aca="1" ref="AF16" ca="1">MMULT(B16:D16-$AI$14:$AK$14,MMULT($AI$9:$AK$11,TRANSPOSE(B16:D16-$AI$14:$AK$14)))</f>
        <v>#NAME?</v>
      </c>
      <c r="AG16" s="84" t="e">
        <f t="shared" ca="1" si="1"/>
        <v>#NAME?</v>
      </c>
      <c r="AH16" s="70" t="e">
        <f t="shared" ca="1" si="2"/>
        <v>#NAME?</v>
      </c>
      <c r="AP16" t="s">
        <v>66</v>
      </c>
      <c r="AQ16" s="149" t="e">
        <f ca="1">AQ11-AQ12*$AV17</f>
        <v>#NAME?</v>
      </c>
      <c r="AR16" s="129" t="e">
        <f ca="1">AR11-AR12*$AV17</f>
        <v>#NAME?</v>
      </c>
      <c r="AS16" s="150" t="e">
        <f ca="1">AS11-AS12*$AV17</f>
        <v>#NAME?</v>
      </c>
      <c r="AU16" t="s">
        <v>58</v>
      </c>
      <c r="AV16" s="98">
        <f>FINV(AV15,BC7,BC8)</f>
        <v>2.9751539639733933</v>
      </c>
    </row>
    <row r="17" spans="1:48" x14ac:dyDescent="0.25">
      <c r="A17" t="s">
        <v>159</v>
      </c>
      <c r="B17" s="102">
        <v>55.4</v>
      </c>
      <c r="C17" s="103">
        <v>29.1</v>
      </c>
      <c r="D17" s="104">
        <v>5</v>
      </c>
      <c r="AF17" s="83" t="e">
        <f t="array" aca="1" ref="AF17" ca="1">MMULT(B17:D17-$AI$14:$AK$14,MMULT($AI$9:$AK$11,TRANSPOSE(B17:D17-$AI$14:$AK$14)))</f>
        <v>#NAME?</v>
      </c>
      <c r="AG17" s="84" t="e">
        <f t="shared" ca="1" si="1"/>
        <v>#NAME?</v>
      </c>
      <c r="AH17" s="70" t="e">
        <f t="shared" ca="1" si="2"/>
        <v>#NAME?</v>
      </c>
      <c r="AP17" t="s">
        <v>67</v>
      </c>
      <c r="AQ17" s="85" t="e">
        <f ca="1">AQ11+AQ12*$AV17</f>
        <v>#NAME?</v>
      </c>
      <c r="AR17" s="86" t="e">
        <f ca="1">AR11+AR12*$AV17</f>
        <v>#NAME?</v>
      </c>
      <c r="AS17" s="87" t="e">
        <f ca="1">AS11+AS12*$AV17</f>
        <v>#NAME?</v>
      </c>
      <c r="AU17" t="s">
        <v>113</v>
      </c>
      <c r="AV17" s="99">
        <f>SQRT(BC7*(BC4-BC6)*AV16/BC8)</f>
        <v>3.1003283509341952</v>
      </c>
    </row>
    <row r="18" spans="1:48" x14ac:dyDescent="0.25">
      <c r="A18" t="s">
        <v>159</v>
      </c>
      <c r="B18" s="102">
        <v>50.5</v>
      </c>
      <c r="C18" s="103">
        <v>18</v>
      </c>
      <c r="D18" s="104">
        <v>4.8</v>
      </c>
      <c r="R18" t="s">
        <v>159</v>
      </c>
      <c r="V18" t="s">
        <v>173</v>
      </c>
      <c r="Y18" t="str">
        <f>C3</f>
        <v>water</v>
      </c>
      <c r="AF18" s="83" t="e">
        <f t="array" aca="1" ref="AF18" ca="1">MMULT(B18:D18-$AI$14:$AK$14,MMULT($AI$9:$AK$11,TRANSPOSE(B18:D18-$AI$14:$AK$14)))</f>
        <v>#NAME?</v>
      </c>
      <c r="AG18" s="84" t="e">
        <f t="shared" ca="1" si="1"/>
        <v>#NAME?</v>
      </c>
      <c r="AH18" s="70" t="e">
        <f t="shared" ca="1" si="2"/>
        <v>#NAME?</v>
      </c>
    </row>
    <row r="19" spans="1:48" x14ac:dyDescent="0.25">
      <c r="A19" t="s">
        <v>159</v>
      </c>
      <c r="B19" s="102">
        <v>64.099999999999994</v>
      </c>
      <c r="C19" s="103">
        <v>14.5</v>
      </c>
      <c r="D19" s="104">
        <v>3.7</v>
      </c>
      <c r="R19" s="149" t="e">
        <f t="array" aca="1" ref="R19:T21" ca="1">ExtractCov(A4:D35,R18)</f>
        <v>#NAME?</v>
      </c>
      <c r="S19" s="129" t="e">
        <f ca="1"/>
        <v>#NAME?</v>
      </c>
      <c r="T19" s="150" t="e">
        <f ca="1"/>
        <v>#NAME?</v>
      </c>
      <c r="AF19" s="83" t="e">
        <f t="array" aca="1" ref="AF19" ca="1">MMULT(B19:D19-$AI$14:$AK$14,MMULT($AI$9:$AK$11,TRANSPOSE(B19:D19-$AI$14:$AK$14)))</f>
        <v>#NAME?</v>
      </c>
      <c r="AG19" s="84" t="e">
        <f t="shared" ca="1" si="1"/>
        <v>#NAME?</v>
      </c>
      <c r="AH19" s="70" t="e">
        <f t="shared" ca="1" si="2"/>
        <v>#NAME?</v>
      </c>
      <c r="AP19" t="s">
        <v>221</v>
      </c>
    </row>
    <row r="20" spans="1:48" ht="15.75" thickBot="1" x14ac:dyDescent="0.3">
      <c r="A20" t="s">
        <v>161</v>
      </c>
      <c r="B20" s="102">
        <v>62.8</v>
      </c>
      <c r="C20" s="103">
        <v>25.9</v>
      </c>
      <c r="D20" s="104">
        <v>2.9</v>
      </c>
      <c r="R20" s="83" t="e">
        <f ca="1"/>
        <v>#NAME?</v>
      </c>
      <c r="S20" s="37" t="e">
        <f ca="1"/>
        <v>#NAME?</v>
      </c>
      <c r="T20" s="84" t="e">
        <f ca="1"/>
        <v>#NAME?</v>
      </c>
      <c r="V20" t="s">
        <v>174</v>
      </c>
      <c r="AA20" t="s">
        <v>175</v>
      </c>
      <c r="AB20" s="122">
        <v>1.6667000000000001E-2</v>
      </c>
      <c r="AF20" s="83" t="e">
        <f t="array" aca="1" ref="AF20" ca="1">MMULT(B20:D20-$AI$14:$AK$14,MMULT($AI$9:$AK$11,TRANSPOSE(B20:D20-$AI$14:$AK$14)))</f>
        <v>#NAME?</v>
      </c>
      <c r="AG20" s="84" t="e">
        <f t="shared" ca="1" si="1"/>
        <v>#NAME?</v>
      </c>
      <c r="AH20" s="70" t="e">
        <f t="shared" ca="1" si="2"/>
        <v>#NAME?</v>
      </c>
      <c r="AU20" t="s">
        <v>175</v>
      </c>
      <c r="AV20" s="132">
        <f>AV15/BC5</f>
        <v>1.6666666666666666E-2</v>
      </c>
    </row>
    <row r="21" spans="1:48" ht="15.75" thickTop="1" x14ac:dyDescent="0.25">
      <c r="A21" t="s">
        <v>161</v>
      </c>
      <c r="B21" s="102">
        <v>45</v>
      </c>
      <c r="C21" s="103">
        <v>15.9</v>
      </c>
      <c r="D21" s="104">
        <v>1.2</v>
      </c>
      <c r="R21" s="85" t="e">
        <f ca="1"/>
        <v>#NAME?</v>
      </c>
      <c r="S21" s="86" t="e">
        <f ca="1"/>
        <v>#NAME?</v>
      </c>
      <c r="T21" s="87" t="e">
        <f ca="1"/>
        <v>#NAME?</v>
      </c>
      <c r="V21" s="94" t="s">
        <v>176</v>
      </c>
      <c r="W21" s="94" t="s">
        <v>100</v>
      </c>
      <c r="X21" s="94" t="s">
        <v>177</v>
      </c>
      <c r="Y21" s="94" t="s">
        <v>34</v>
      </c>
      <c r="Z21" s="94" t="s">
        <v>178</v>
      </c>
      <c r="AA21" s="94" t="s">
        <v>179</v>
      </c>
      <c r="AB21" s="94" t="s">
        <v>180</v>
      </c>
      <c r="AC21" s="94" t="s">
        <v>181</v>
      </c>
      <c r="AD21" s="94" t="s">
        <v>182</v>
      </c>
      <c r="AF21" s="83" t="e">
        <f t="array" aca="1" ref="AF21" ca="1">MMULT(B21:D21-$AI$14:$AK$14,MMULT($AI$9:$AK$11,TRANSPOSE(B21:D21-$AI$14:$AK$14)))</f>
        <v>#NAME?</v>
      </c>
      <c r="AG21" s="84" t="e">
        <f t="shared" ca="1" si="1"/>
        <v>#NAME?</v>
      </c>
      <c r="AH21" s="70" t="e">
        <f t="shared" ca="1" si="2"/>
        <v>#NAME?</v>
      </c>
      <c r="AP21" t="s">
        <v>66</v>
      </c>
      <c r="AQ21" s="149" t="e">
        <f ca="1">AQ11-AQ12*$AV22</f>
        <v>#NAME?</v>
      </c>
      <c r="AR21" s="129" t="e">
        <f ca="1">AR11-AR12*$AV22</f>
        <v>#NAME?</v>
      </c>
      <c r="AS21" s="150" t="e">
        <f ca="1">AS11-AS12*$AV22</f>
        <v>#NAME?</v>
      </c>
      <c r="AU21" t="s">
        <v>62</v>
      </c>
      <c r="AV21" s="98">
        <f>BC4-BC6</f>
        <v>28</v>
      </c>
    </row>
    <row r="22" spans="1:48" x14ac:dyDescent="0.25">
      <c r="A22" t="s">
        <v>161</v>
      </c>
      <c r="B22" s="102">
        <v>47.8</v>
      </c>
      <c r="C22" s="103">
        <v>36.1</v>
      </c>
      <c r="D22" s="104">
        <v>4.0999999999999996</v>
      </c>
      <c r="V22" t="e">
        <f t="array" aca="1" ref="V22:V25" ca="1">SortUnique(A4:A35)</f>
        <v>#NAME?</v>
      </c>
      <c r="W22">
        <f ca="1">COUNTIF($A$4:$A$35,$V22)</f>
        <v>0</v>
      </c>
      <c r="X22">
        <f ca="1">SUMIF($A$4:$A$35,$V22,$C$4:$C$35)</f>
        <v>0</v>
      </c>
      <c r="Y22" t="e">
        <f ca="1">AVERAGEIF($A$4:$A$35,$V22,$C$4:$C$35)</f>
        <v>#DIV/0!</v>
      </c>
      <c r="Z22" t="e">
        <f t="array" aca="1" ref="Z22" ca="1">VAR(IF($A$4:$A$35=$V22,$C$4:$C$35))</f>
        <v>#NAME?</v>
      </c>
      <c r="AA22" t="e">
        <f ca="1">($W22-1)*Z22</f>
        <v>#NAME?</v>
      </c>
      <c r="AB22" t="e">
        <f ca="1">SQRT(Y$30/W22)</f>
        <v>#NAME?</v>
      </c>
      <c r="AC22" t="e">
        <f ca="1">Y22-AB22*TINV(AB$20,W22-1)</f>
        <v>#DIV/0!</v>
      </c>
      <c r="AD22" t="e">
        <f ca="1">Y22+AB22*TINV(AB$20,W22-1)</f>
        <v>#DIV/0!</v>
      </c>
      <c r="AF22" s="83" t="e">
        <f t="array" aca="1" ref="AF22" ca="1">MMULT(B22:D22-$AI$14:$AK$14,MMULT($AI$9:$AK$11,TRANSPOSE(B22:D22-$AI$14:$AK$14)))</f>
        <v>#NAME?</v>
      </c>
      <c r="AG22" s="84" t="e">
        <f t="shared" ca="1" si="1"/>
        <v>#NAME?</v>
      </c>
      <c r="AH22" s="70" t="e">
        <f t="shared" ca="1" si="2"/>
        <v>#NAME?</v>
      </c>
      <c r="AP22" t="s">
        <v>67</v>
      </c>
      <c r="AQ22" s="85" t="e">
        <f ca="1">AQ11+AQ12*$AV22</f>
        <v>#NAME?</v>
      </c>
      <c r="AR22" s="86" t="e">
        <f ca="1">AR11+AR12*$AV22</f>
        <v>#NAME?</v>
      </c>
      <c r="AS22" s="87" t="e">
        <f ca="1">AS11+AS12*$AV22</f>
        <v>#NAME?</v>
      </c>
      <c r="AU22" t="s">
        <v>63</v>
      </c>
      <c r="AV22" s="99">
        <f>TINV(AV20,AV21)</f>
        <v>2.5464652227804252</v>
      </c>
    </row>
    <row r="23" spans="1:48" x14ac:dyDescent="0.25">
      <c r="A23" t="s">
        <v>161</v>
      </c>
      <c r="B23" s="102">
        <v>75.599999999999994</v>
      </c>
      <c r="C23" s="103">
        <v>27.7</v>
      </c>
      <c r="D23" s="104">
        <v>6.3</v>
      </c>
      <c r="R23" t="s">
        <v>157</v>
      </c>
      <c r="V23" t="e">
        <f ca="1"/>
        <v>#NAME?</v>
      </c>
      <c r="W23">
        <f ca="1">COUNTIF($A$4:$A$35,$V23)</f>
        <v>0</v>
      </c>
      <c r="X23">
        <f ca="1">SUMIF($A$4:$A$35,$V23,$C$4:$C$35)</f>
        <v>0</v>
      </c>
      <c r="Y23" t="e">
        <f ca="1">AVERAGEIF($A$4:$A$35,$V23,$C$4:$C$35)</f>
        <v>#DIV/0!</v>
      </c>
      <c r="Z23" t="e">
        <f t="array" aca="1" ref="Z23" ca="1">VAR(IF($A$4:$A$35=$V23,$C$4:$C$35))</f>
        <v>#NAME?</v>
      </c>
      <c r="AA23" t="e">
        <f ca="1">($W23-1)*Z23</f>
        <v>#NAME?</v>
      </c>
      <c r="AB23" t="e">
        <f ca="1">SQRT(Y$30/W23)</f>
        <v>#NAME?</v>
      </c>
      <c r="AC23" t="e">
        <f ca="1">Y23-AB23*TINV(AB$20,W23-1)</f>
        <v>#DIV/0!</v>
      </c>
      <c r="AD23" t="e">
        <f ca="1">Y23+AB23*TINV(AB$20,W23-1)</f>
        <v>#DIV/0!</v>
      </c>
      <c r="AF23" s="83" t="e">
        <f t="array" aca="1" ref="AF23" ca="1">MMULT(B23:D23-$AI$14:$AK$14,MMULT($AI$9:$AK$11,TRANSPOSE(B23:D23-$AI$14:$AK$14)))</f>
        <v>#NAME?</v>
      </c>
      <c r="AG23" s="84" t="e">
        <f t="shared" ca="1" si="1"/>
        <v>#NAME?</v>
      </c>
      <c r="AH23" s="70" t="e">
        <f t="shared" ca="1" si="2"/>
        <v>#NAME?</v>
      </c>
    </row>
    <row r="24" spans="1:48" x14ac:dyDescent="0.25">
      <c r="A24" t="s">
        <v>161</v>
      </c>
      <c r="B24" s="102">
        <v>46.6</v>
      </c>
      <c r="C24" s="103">
        <v>46.9</v>
      </c>
      <c r="D24" s="104">
        <v>3.6</v>
      </c>
      <c r="R24" s="149" t="e">
        <f t="array" aca="1" ref="R24:T26" ca="1">COVPooled(A4:D35)</f>
        <v>#NAME?</v>
      </c>
      <c r="S24" s="129" t="e">
        <f ca="1"/>
        <v>#NAME?</v>
      </c>
      <c r="T24" s="150" t="e">
        <f ca="1"/>
        <v>#NAME?</v>
      </c>
      <c r="V24" t="e">
        <f ca="1"/>
        <v>#NAME?</v>
      </c>
      <c r="W24">
        <f ca="1">COUNTIF($A$4:$A$35,$V24)</f>
        <v>0</v>
      </c>
      <c r="X24">
        <f ca="1">SUMIF($A$4:$A$35,$V24,$C$4:$C$35)</f>
        <v>0</v>
      </c>
      <c r="Y24" t="e">
        <f ca="1">AVERAGEIF($A$4:$A$35,$V24,$C$4:$C$35)</f>
        <v>#DIV/0!</v>
      </c>
      <c r="Z24" t="e">
        <f t="array" aca="1" ref="Z24" ca="1">VAR(IF($A$4:$A$35=$V24,$C$4:$C$35))</f>
        <v>#NAME?</v>
      </c>
      <c r="AA24" t="e">
        <f ca="1">($W24-1)*Z24</f>
        <v>#NAME?</v>
      </c>
      <c r="AB24" t="e">
        <f ca="1">SQRT(Y$30/W24)</f>
        <v>#NAME?</v>
      </c>
      <c r="AC24" t="e">
        <f ca="1">Y24-AB24*TINV(AB$20,W24-1)</f>
        <v>#DIV/0!</v>
      </c>
      <c r="AD24" t="e">
        <f ca="1">Y24+AB24*TINV(AB$20,W24-1)</f>
        <v>#DIV/0!</v>
      </c>
      <c r="AF24" s="83" t="e">
        <f t="array" aca="1" ref="AF24" ca="1">MMULT(B24:D24-$AI$14:$AK$14,MMULT($AI$9:$AK$11,TRANSPOSE(B24:D24-$AI$14:$AK$14)))</f>
        <v>#NAME?</v>
      </c>
      <c r="AG24" s="84" t="e">
        <f t="shared" ca="1" si="1"/>
        <v>#NAME?</v>
      </c>
      <c r="AH24" s="70" t="e">
        <f t="shared" ca="1" si="2"/>
        <v>#NAME?</v>
      </c>
    </row>
    <row r="25" spans="1:48" x14ac:dyDescent="0.25">
      <c r="A25" t="s">
        <v>161</v>
      </c>
      <c r="B25" s="102">
        <v>50.6</v>
      </c>
      <c r="C25" s="103">
        <v>29.7</v>
      </c>
      <c r="D25" s="104">
        <v>4.7</v>
      </c>
      <c r="R25" s="83" t="e">
        <f ca="1"/>
        <v>#NAME?</v>
      </c>
      <c r="S25" s="37" t="e">
        <f ca="1"/>
        <v>#NAME?</v>
      </c>
      <c r="T25" s="84" t="e">
        <f ca="1"/>
        <v>#NAME?</v>
      </c>
      <c r="V25" t="e">
        <f ca="1"/>
        <v>#NAME?</v>
      </c>
      <c r="W25">
        <f ca="1">COUNTIF($A$4:$A$35,$V25)</f>
        <v>0</v>
      </c>
      <c r="X25">
        <f ca="1">SUMIF($A$4:$A$35,$V25,$C$4:$C$35)</f>
        <v>0</v>
      </c>
      <c r="Y25" t="e">
        <f ca="1">AVERAGEIF($A$4:$A$35,$V25,$C$4:$C$35)</f>
        <v>#DIV/0!</v>
      </c>
      <c r="Z25" t="e">
        <f t="array" aca="1" ref="Z25" ca="1">VAR(IF($A$4:$A$35=$V25,$C$4:$C$35))</f>
        <v>#NAME?</v>
      </c>
      <c r="AA25" t="e">
        <f ca="1">($W25-1)*Z25</f>
        <v>#NAME?</v>
      </c>
      <c r="AB25" t="e">
        <f ca="1">SQRT(Y$30/W25)</f>
        <v>#NAME?</v>
      </c>
      <c r="AC25" t="e">
        <f ca="1">Y25-AB25*TINV(AB$20,W25-1)</f>
        <v>#DIV/0!</v>
      </c>
      <c r="AD25" t="e">
        <f ca="1">Y25+AB25*TINV(AB$20,W25-1)</f>
        <v>#DIV/0!</v>
      </c>
      <c r="AF25" s="83" t="e">
        <f t="array" aca="1" ref="AF25" ca="1">MMULT(B25:D25-$AI$14:$AK$14,MMULT($AI$9:$AK$11,TRANSPOSE(B25:D25-$AI$14:$AK$14)))</f>
        <v>#NAME?</v>
      </c>
      <c r="AG25" s="84" t="e">
        <f t="shared" ca="1" si="1"/>
        <v>#NAME?</v>
      </c>
      <c r="AH25" s="70" t="e">
        <f t="shared" ca="1" si="2"/>
        <v>#NAME?</v>
      </c>
    </row>
    <row r="26" spans="1:48" x14ac:dyDescent="0.25">
      <c r="A26" t="s">
        <v>161</v>
      </c>
      <c r="B26" s="102">
        <v>45.7</v>
      </c>
      <c r="C26" s="103">
        <v>27.6</v>
      </c>
      <c r="D26" s="104">
        <v>6.2</v>
      </c>
      <c r="R26" s="85" t="e">
        <f ca="1"/>
        <v>#NAME?</v>
      </c>
      <c r="S26" s="86" t="e">
        <f ca="1"/>
        <v>#NAME?</v>
      </c>
      <c r="T26" s="87" t="e">
        <f ca="1"/>
        <v>#NAME?</v>
      </c>
      <c r="V26" s="139"/>
      <c r="W26" s="139"/>
      <c r="X26" s="139"/>
      <c r="Y26" s="139"/>
      <c r="Z26" s="139"/>
      <c r="AA26" s="139"/>
      <c r="AB26" s="139"/>
      <c r="AC26" s="139"/>
      <c r="AD26" s="139"/>
      <c r="AF26" s="83" t="e">
        <f t="array" aca="1" ref="AF26" ca="1">MMULT(B26:D26-$AI$14:$AK$14,MMULT($AI$9:$AK$11,TRANSPOSE(B26:D26-$AI$14:$AK$14)))</f>
        <v>#NAME?</v>
      </c>
      <c r="AG26" s="84" t="e">
        <f t="shared" ca="1" si="1"/>
        <v>#NAME?</v>
      </c>
      <c r="AH26" s="70" t="e">
        <f t="shared" ca="1" si="2"/>
        <v>#NAME?</v>
      </c>
    </row>
    <row r="27" spans="1:48" ht="15.75" thickBot="1" x14ac:dyDescent="0.3">
      <c r="A27" t="s">
        <v>161</v>
      </c>
      <c r="B27" s="102">
        <v>68.400000000000006</v>
      </c>
      <c r="C27" s="103">
        <v>35.299999999999997</v>
      </c>
      <c r="D27" s="104">
        <v>1.9</v>
      </c>
      <c r="V27" t="s">
        <v>183</v>
      </c>
      <c r="AF27" s="83" t="e">
        <f t="array" aca="1" ref="AF27" ca="1">MMULT(B27:D27-$AI$14:$AK$14,MMULT($AI$9:$AK$11,TRANSPOSE(B27:D27-$AI$14:$AK$14)))</f>
        <v>#NAME?</v>
      </c>
      <c r="AG27" s="84" t="e">
        <f t="shared" ca="1" si="1"/>
        <v>#NAME?</v>
      </c>
      <c r="AH27" s="70" t="e">
        <f t="shared" ca="1" si="2"/>
        <v>#NAME?</v>
      </c>
    </row>
    <row r="28" spans="1:48" ht="15.75" thickTop="1" x14ac:dyDescent="0.25">
      <c r="A28" t="s">
        <v>160</v>
      </c>
      <c r="B28" s="102">
        <v>52.5</v>
      </c>
      <c r="C28" s="103">
        <v>39</v>
      </c>
      <c r="D28" s="104">
        <v>3.1</v>
      </c>
      <c r="R28" t="s">
        <v>231</v>
      </c>
      <c r="V28" s="94" t="s">
        <v>184</v>
      </c>
      <c r="W28" s="94" t="s">
        <v>179</v>
      </c>
      <c r="X28" s="94" t="s">
        <v>62</v>
      </c>
      <c r="Y28" s="94" t="s">
        <v>185</v>
      </c>
      <c r="Z28" s="94" t="s">
        <v>54</v>
      </c>
      <c r="AA28" s="94" t="s">
        <v>186</v>
      </c>
      <c r="AB28" s="94" t="s">
        <v>187</v>
      </c>
      <c r="AC28" s="94" t="s">
        <v>188</v>
      </c>
      <c r="AD28" s="94" t="s">
        <v>189</v>
      </c>
      <c r="AF28" s="83" t="e">
        <f t="array" aca="1" ref="AF28" ca="1">MMULT(B28:D28-$AI$14:$AK$14,MMULT($AI$9:$AK$11,TRANSPOSE(B28:D28-$AI$14:$AK$14)))</f>
        <v>#NAME?</v>
      </c>
      <c r="AG28" s="84" t="e">
        <f t="shared" ca="1" si="1"/>
        <v>#NAME?</v>
      </c>
      <c r="AH28" s="70" t="e">
        <f t="shared" ca="1" si="2"/>
        <v>#NAME?</v>
      </c>
    </row>
    <row r="29" spans="1:48" x14ac:dyDescent="0.25">
      <c r="A29" t="s">
        <v>160</v>
      </c>
      <c r="B29" s="102">
        <v>80</v>
      </c>
      <c r="C29" s="103">
        <v>54.2</v>
      </c>
      <c r="D29" s="104">
        <v>4</v>
      </c>
      <c r="R29" s="149" t="e">
        <f t="array" aca="1" ref="R29:T31" ca="1">CORR(B4:D35)</f>
        <v>#NAME?</v>
      </c>
      <c r="S29" s="129" t="e">
        <f ca="1"/>
        <v>#NAME?</v>
      </c>
      <c r="T29" s="150" t="e">
        <f ca="1"/>
        <v>#NAME?</v>
      </c>
      <c r="V29" t="s">
        <v>190</v>
      </c>
      <c r="W29" t="e">
        <f ca="1">W31-W30</f>
        <v>#NAME?</v>
      </c>
      <c r="X29" t="e">
        <f ca="1">COUNTAU(A4:A35)-1</f>
        <v>#NAME?</v>
      </c>
      <c r="Y29" t="e">
        <f ca="1">W29/X29</f>
        <v>#NAME?</v>
      </c>
      <c r="Z29" t="e">
        <f ca="1">Y29/Y30</f>
        <v>#NAME?</v>
      </c>
      <c r="AA29" t="e">
        <f ca="1">FDIST(Z29,X29,X30)</f>
        <v>#NAME?</v>
      </c>
      <c r="AB29" t="e">
        <f ca="1">FINV(AB20,X29,X30)</f>
        <v>#NAME?</v>
      </c>
      <c r="AC29" t="e">
        <f ca="1">SQRT(DEVSQ(Y22:Y25)/(Y30*X29))</f>
        <v>#DIV/0!</v>
      </c>
      <c r="AD29" t="e">
        <f ca="1">(W31-X31*Y30)/(W31+Y30)</f>
        <v>#NAME?</v>
      </c>
      <c r="AF29" s="83" t="e">
        <f t="array" aca="1" ref="AF29" ca="1">MMULT(B29:D29-$AI$14:$AK$14,MMULT($AI$9:$AK$11,TRANSPOSE(B29:D29-$AI$14:$AK$14)))</f>
        <v>#NAME?</v>
      </c>
      <c r="AG29" s="84" t="e">
        <f t="shared" ca="1" si="1"/>
        <v>#NAME?</v>
      </c>
      <c r="AH29" s="70" t="e">
        <f t="shared" ca="1" si="2"/>
        <v>#NAME?</v>
      </c>
    </row>
    <row r="30" spans="1:48" x14ac:dyDescent="0.25">
      <c r="A30" t="s">
        <v>160</v>
      </c>
      <c r="B30" s="102">
        <v>54.7</v>
      </c>
      <c r="C30" s="103">
        <v>32.1</v>
      </c>
      <c r="D30" s="104">
        <v>5.7</v>
      </c>
      <c r="R30" s="83" t="e">
        <f ca="1"/>
        <v>#NAME?</v>
      </c>
      <c r="S30" s="37" t="e">
        <f ca="1"/>
        <v>#NAME?</v>
      </c>
      <c r="T30" s="84" t="e">
        <f ca="1"/>
        <v>#NAME?</v>
      </c>
      <c r="V30" t="s">
        <v>191</v>
      </c>
      <c r="W30" t="e">
        <f ca="1">SUM(AA22:AA25)</f>
        <v>#NAME?</v>
      </c>
      <c r="X30" t="e">
        <f ca="1">X31-X29</f>
        <v>#NAME?</v>
      </c>
      <c r="Y30" t="e">
        <f ca="1">W30/X30</f>
        <v>#NAME?</v>
      </c>
      <c r="AF30" s="83" t="e">
        <f t="array" aca="1" ref="AF30" ca="1">MMULT(B30:D30-$AI$14:$AK$14,MMULT($AI$9:$AK$11,TRANSPOSE(B30:D30-$AI$14:$AK$14)))</f>
        <v>#NAME?</v>
      </c>
      <c r="AG30" s="84" t="e">
        <f t="shared" ca="1" si="1"/>
        <v>#NAME?</v>
      </c>
      <c r="AH30" s="70" t="e">
        <f t="shared" ca="1" si="2"/>
        <v>#NAME?</v>
      </c>
    </row>
    <row r="31" spans="1:48" x14ac:dyDescent="0.25">
      <c r="A31" t="s">
        <v>160</v>
      </c>
      <c r="B31" s="102">
        <v>63.5</v>
      </c>
      <c r="C31" s="103">
        <v>25.6</v>
      </c>
      <c r="D31" s="104">
        <v>3</v>
      </c>
      <c r="R31" s="85" t="e">
        <f ca="1"/>
        <v>#NAME?</v>
      </c>
      <c r="S31" s="86" t="e">
        <f ca="1"/>
        <v>#NAME?</v>
      </c>
      <c r="T31" s="87" t="e">
        <f ca="1"/>
        <v>#NAME?</v>
      </c>
      <c r="V31" s="40" t="s">
        <v>168</v>
      </c>
      <c r="W31" s="40">
        <f>DEVSQ(C4:C35)</f>
        <v>2955.8921874999996</v>
      </c>
      <c r="X31" s="40">
        <f>COUNT(C4:C35)-1</f>
        <v>31</v>
      </c>
      <c r="Y31" s="40">
        <f>W31/X31</f>
        <v>95.35136088709676</v>
      </c>
      <c r="Z31" s="40"/>
      <c r="AA31" s="40"/>
      <c r="AB31" s="40"/>
      <c r="AC31" s="40"/>
      <c r="AD31" s="40"/>
      <c r="AF31" s="83" t="e">
        <f t="array" aca="1" ref="AF31" ca="1">MMULT(B31:D31-$AI$14:$AK$14,MMULT($AI$9:$AK$11,TRANSPOSE(B31:D31-$AI$14:$AK$14)))</f>
        <v>#NAME?</v>
      </c>
      <c r="AG31" s="84" t="e">
        <f t="shared" ca="1" si="1"/>
        <v>#NAME?</v>
      </c>
      <c r="AH31" s="70" t="e">
        <f t="shared" ca="1" si="2"/>
        <v>#NAME?</v>
      </c>
    </row>
    <row r="32" spans="1:48" x14ac:dyDescent="0.25">
      <c r="A32" t="s">
        <v>160</v>
      </c>
      <c r="B32" s="102">
        <v>46.3</v>
      </c>
      <c r="C32" s="103">
        <v>31.8</v>
      </c>
      <c r="D32" s="104">
        <v>7.4</v>
      </c>
      <c r="AF32" s="83" t="e">
        <f t="array" aca="1" ref="AF32" ca="1">MMULT(B32:D32-$AI$14:$AK$14,MMULT($AI$9:$AK$11,TRANSPOSE(B32:D32-$AI$14:$AK$14)))</f>
        <v>#NAME?</v>
      </c>
      <c r="AG32" s="84" t="e">
        <f t="shared" ca="1" si="1"/>
        <v>#NAME?</v>
      </c>
      <c r="AH32" s="70" t="e">
        <f t="shared" ca="1" si="2"/>
        <v>#NAME?</v>
      </c>
    </row>
    <row r="33" spans="1:34" x14ac:dyDescent="0.25">
      <c r="A33" t="s">
        <v>160</v>
      </c>
      <c r="B33" s="102">
        <v>61.5</v>
      </c>
      <c r="C33" s="103">
        <v>16.8</v>
      </c>
      <c r="D33" s="104">
        <v>1.9</v>
      </c>
      <c r="V33" t="s">
        <v>173</v>
      </c>
      <c r="Y33" t="str">
        <f>D3</f>
        <v>herbicide</v>
      </c>
      <c r="AF33" s="83" t="e">
        <f t="array" aca="1" ref="AF33" ca="1">MMULT(B33:D33-$AI$14:$AK$14,MMULT($AI$9:$AK$11,TRANSPOSE(B33:D33-$AI$14:$AK$14)))</f>
        <v>#NAME?</v>
      </c>
      <c r="AG33" s="84" t="e">
        <f t="shared" ca="1" si="1"/>
        <v>#NAME?</v>
      </c>
      <c r="AH33" s="70" t="e">
        <f t="shared" ca="1" si="2"/>
        <v>#NAME?</v>
      </c>
    </row>
    <row r="34" spans="1:34" x14ac:dyDescent="0.25">
      <c r="A34" t="s">
        <v>160</v>
      </c>
      <c r="B34" s="102">
        <v>62.9</v>
      </c>
      <c r="C34" s="103">
        <v>25.8</v>
      </c>
      <c r="D34" s="104">
        <v>2.4</v>
      </c>
      <c r="AF34" s="83" t="e">
        <f t="array" aca="1" ref="AF34" ca="1">MMULT(B34:D34-$AI$14:$AK$14,MMULT($AI$9:$AK$11,TRANSPOSE(B34:D34-$AI$14:$AK$14)))</f>
        <v>#NAME?</v>
      </c>
      <c r="AG34" s="84" t="e">
        <f t="shared" ca="1" si="1"/>
        <v>#NAME?</v>
      </c>
      <c r="AH34" s="70" t="e">
        <f t="shared" ca="1" si="2"/>
        <v>#NAME?</v>
      </c>
    </row>
    <row r="35" spans="1:34" ht="15.75" thickBot="1" x14ac:dyDescent="0.3">
      <c r="A35" t="s">
        <v>160</v>
      </c>
      <c r="B35" s="105">
        <v>49.3</v>
      </c>
      <c r="C35" s="106">
        <v>39.4</v>
      </c>
      <c r="D35" s="107">
        <v>5.2</v>
      </c>
      <c r="V35" t="s">
        <v>174</v>
      </c>
      <c r="AA35" t="s">
        <v>175</v>
      </c>
      <c r="AB35" s="122">
        <v>1.6667000000000001E-2</v>
      </c>
      <c r="AF35" s="85" t="e">
        <f t="array" aca="1" ref="AF35" ca="1">MMULT(B35:D35-$AI$14:$AK$14,MMULT($AI$9:$AK$11,TRANSPOSE(B35:D35-$AI$14:$AK$14)))</f>
        <v>#NAME?</v>
      </c>
      <c r="AG35" s="87" t="e">
        <f t="shared" ca="1" si="1"/>
        <v>#NAME?</v>
      </c>
      <c r="AH35" s="70" t="e">
        <f t="shared" ca="1" si="2"/>
        <v>#NAME?</v>
      </c>
    </row>
    <row r="36" spans="1:34" ht="15.75" thickTop="1" x14ac:dyDescent="0.25">
      <c r="V36" s="94" t="s">
        <v>176</v>
      </c>
      <c r="W36" s="94" t="s">
        <v>100</v>
      </c>
      <c r="X36" s="94" t="s">
        <v>177</v>
      </c>
      <c r="Y36" s="94" t="s">
        <v>34</v>
      </c>
      <c r="Z36" s="94" t="s">
        <v>178</v>
      </c>
      <c r="AA36" s="94" t="s">
        <v>179</v>
      </c>
      <c r="AB36" s="94" t="s">
        <v>180</v>
      </c>
      <c r="AC36" s="94" t="s">
        <v>181</v>
      </c>
      <c r="AD36" s="94" t="s">
        <v>182</v>
      </c>
    </row>
    <row r="37" spans="1:34" x14ac:dyDescent="0.25">
      <c r="V37" t="e">
        <f t="array" aca="1" ref="V37:V40" ca="1">SortUnique(A4:A35)</f>
        <v>#NAME?</v>
      </c>
      <c r="W37">
        <f ca="1">COUNTIF($A$4:$A$35,$V37)</f>
        <v>0</v>
      </c>
      <c r="X37">
        <f ca="1">SUMIF($A$4:$A$35,$V37,$D$4:$D$35)</f>
        <v>0</v>
      </c>
      <c r="Y37" t="e">
        <f ca="1">AVERAGEIF($A$4:$A$35,$V37,$D$4:$D$35)</f>
        <v>#DIV/0!</v>
      </c>
      <c r="Z37" t="e">
        <f t="array" aca="1" ref="Z37" ca="1">VAR(IF($A$4:$A$35=$V37,$D$4:$D$35))</f>
        <v>#NAME?</v>
      </c>
      <c r="AA37" t="e">
        <f ca="1">($W37-1)*Z37</f>
        <v>#NAME?</v>
      </c>
      <c r="AB37" t="e">
        <f ca="1">SQRT(Y$45/W37)</f>
        <v>#NAME?</v>
      </c>
      <c r="AC37" t="e">
        <f ca="1">Y37-AB37*TINV(AB$35,W37-1)</f>
        <v>#DIV/0!</v>
      </c>
      <c r="AD37" t="e">
        <f ca="1">Y37+AB37*TINV(AB$35,W37-1)</f>
        <v>#DIV/0!</v>
      </c>
    </row>
    <row r="38" spans="1:34" x14ac:dyDescent="0.25">
      <c r="V38" t="e">
        <f ca="1"/>
        <v>#NAME?</v>
      </c>
      <c r="W38">
        <f ca="1">COUNTIF($A$4:$A$35,$V38)</f>
        <v>0</v>
      </c>
      <c r="X38">
        <f ca="1">SUMIF($A$4:$A$35,$V38,$D$4:$D$35)</f>
        <v>0</v>
      </c>
      <c r="Y38" t="e">
        <f ca="1">AVERAGEIF($A$4:$A$35,$V38,$D$4:$D$35)</f>
        <v>#DIV/0!</v>
      </c>
      <c r="Z38" t="e">
        <f t="array" aca="1" ref="Z38" ca="1">VAR(IF($A$4:$A$35=$V38,$D$4:$D$35))</f>
        <v>#NAME?</v>
      </c>
      <c r="AA38" t="e">
        <f ca="1">($W38-1)*Z38</f>
        <v>#NAME?</v>
      </c>
      <c r="AB38" t="e">
        <f ca="1">SQRT(Y$45/W38)</f>
        <v>#NAME?</v>
      </c>
      <c r="AC38" t="e">
        <f ca="1">Y38-AB38*TINV(AB$35,W38-1)</f>
        <v>#DIV/0!</v>
      </c>
      <c r="AD38" t="e">
        <f ca="1">Y38+AB38*TINV(AB$35,W38-1)</f>
        <v>#DIV/0!</v>
      </c>
    </row>
    <row r="39" spans="1:34" x14ac:dyDescent="0.25">
      <c r="V39" t="e">
        <f ca="1"/>
        <v>#NAME?</v>
      </c>
      <c r="W39">
        <f ca="1">COUNTIF($A$4:$A$35,$V39)</f>
        <v>0</v>
      </c>
      <c r="X39">
        <f ca="1">SUMIF($A$4:$A$35,$V39,$D$4:$D$35)</f>
        <v>0</v>
      </c>
      <c r="Y39" t="e">
        <f ca="1">AVERAGEIF($A$4:$A$35,$V39,$D$4:$D$35)</f>
        <v>#DIV/0!</v>
      </c>
      <c r="Z39" t="e">
        <f t="array" aca="1" ref="Z39" ca="1">VAR(IF($A$4:$A$35=$V39,$D$4:$D$35))</f>
        <v>#NAME?</v>
      </c>
      <c r="AA39" t="e">
        <f ca="1">($W39-1)*Z39</f>
        <v>#NAME?</v>
      </c>
      <c r="AB39" t="e">
        <f ca="1">SQRT(Y$45/W39)</f>
        <v>#NAME?</v>
      </c>
      <c r="AC39" t="e">
        <f ca="1">Y39-AB39*TINV(AB$35,W39-1)</f>
        <v>#DIV/0!</v>
      </c>
      <c r="AD39" t="e">
        <f ca="1">Y39+AB39*TINV(AB$35,W39-1)</f>
        <v>#DIV/0!</v>
      </c>
    </row>
    <row r="40" spans="1:34" x14ac:dyDescent="0.25">
      <c r="V40" t="e">
        <f ca="1"/>
        <v>#NAME?</v>
      </c>
      <c r="W40">
        <f ca="1">COUNTIF($A$4:$A$35,$V40)</f>
        <v>0</v>
      </c>
      <c r="X40">
        <f ca="1">SUMIF($A$4:$A$35,$V40,$D$4:$D$35)</f>
        <v>0</v>
      </c>
      <c r="Y40" t="e">
        <f ca="1">AVERAGEIF($A$4:$A$35,$V40,$D$4:$D$35)</f>
        <v>#DIV/0!</v>
      </c>
      <c r="Z40" t="e">
        <f t="array" aca="1" ref="Z40" ca="1">VAR(IF($A$4:$A$35=$V40,$D$4:$D$35))</f>
        <v>#NAME?</v>
      </c>
      <c r="AA40" t="e">
        <f ca="1">($W40-1)*Z40</f>
        <v>#NAME?</v>
      </c>
      <c r="AB40" t="e">
        <f ca="1">SQRT(Y$45/W40)</f>
        <v>#NAME?</v>
      </c>
      <c r="AC40" t="e">
        <f ca="1">Y40-AB40*TINV(AB$35,W40-1)</f>
        <v>#DIV/0!</v>
      </c>
      <c r="AD40" t="e">
        <f ca="1">Y40+AB40*TINV(AB$35,W40-1)</f>
        <v>#DIV/0!</v>
      </c>
    </row>
    <row r="41" spans="1:34" x14ac:dyDescent="0.25">
      <c r="V41" s="139"/>
      <c r="W41" s="139"/>
      <c r="X41" s="139"/>
      <c r="Y41" s="139"/>
      <c r="Z41" s="139"/>
      <c r="AA41" s="139"/>
      <c r="AB41" s="139"/>
      <c r="AC41" s="139"/>
      <c r="AD41" s="139"/>
    </row>
    <row r="42" spans="1:34" ht="15.75" thickBot="1" x14ac:dyDescent="0.3">
      <c r="V42" t="s">
        <v>183</v>
      </c>
    </row>
    <row r="43" spans="1:34" ht="15.75" thickTop="1" x14ac:dyDescent="0.25">
      <c r="V43" s="94" t="s">
        <v>184</v>
      </c>
      <c r="W43" s="94" t="s">
        <v>179</v>
      </c>
      <c r="X43" s="94" t="s">
        <v>62</v>
      </c>
      <c r="Y43" s="94" t="s">
        <v>185</v>
      </c>
      <c r="Z43" s="94" t="s">
        <v>54</v>
      </c>
      <c r="AA43" s="94" t="s">
        <v>186</v>
      </c>
      <c r="AB43" s="94" t="s">
        <v>187</v>
      </c>
      <c r="AC43" s="94" t="s">
        <v>188</v>
      </c>
      <c r="AD43" s="94" t="s">
        <v>189</v>
      </c>
    </row>
    <row r="44" spans="1:34" x14ac:dyDescent="0.25">
      <c r="V44" t="s">
        <v>190</v>
      </c>
      <c r="W44" t="e">
        <f ca="1">W46-W45</f>
        <v>#NAME?</v>
      </c>
      <c r="X44" t="e">
        <f ca="1">COUNTAU(A4:A35)-1</f>
        <v>#NAME?</v>
      </c>
      <c r="Y44" t="e">
        <f ca="1">W44/X44</f>
        <v>#NAME?</v>
      </c>
      <c r="Z44" t="e">
        <f ca="1">Y44/Y45</f>
        <v>#NAME?</v>
      </c>
      <c r="AA44" t="e">
        <f ca="1">FDIST(Z44,X44,X45)</f>
        <v>#NAME?</v>
      </c>
      <c r="AB44" t="e">
        <f ca="1">FINV(AB35,X44,X45)</f>
        <v>#NAME?</v>
      </c>
      <c r="AC44" t="e">
        <f ca="1">SQRT(DEVSQ(Y37:Y40)/(Y45*X44))</f>
        <v>#DIV/0!</v>
      </c>
      <c r="AD44" t="e">
        <f ca="1">(W46-X46*Y45)/(W46+Y45)</f>
        <v>#NAME?</v>
      </c>
    </row>
    <row r="45" spans="1:34" x14ac:dyDescent="0.25">
      <c r="V45" t="s">
        <v>191</v>
      </c>
      <c r="W45" t="e">
        <f ca="1">SUM(AA37:AA40)</f>
        <v>#NAME?</v>
      </c>
      <c r="X45" t="e">
        <f ca="1">X46-X44</f>
        <v>#NAME?</v>
      </c>
      <c r="Y45" t="e">
        <f ca="1">W45/X45</f>
        <v>#NAME?</v>
      </c>
    </row>
    <row r="46" spans="1:34" x14ac:dyDescent="0.25">
      <c r="V46" s="40" t="s">
        <v>168</v>
      </c>
      <c r="W46" s="40">
        <f>DEVSQ(D4:D35)</f>
        <v>144.78468750000002</v>
      </c>
      <c r="X46" s="40">
        <f>COUNT(D4:D35)-1</f>
        <v>31</v>
      </c>
      <c r="Y46" s="40">
        <f>W46/X46</f>
        <v>4.670473790322581</v>
      </c>
      <c r="Z46" s="40"/>
      <c r="AA46" s="40"/>
      <c r="AB46" s="40"/>
      <c r="AC46" s="40"/>
      <c r="AD46" s="40"/>
    </row>
  </sheetData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C33"/>
  <sheetViews>
    <sheetView workbookViewId="0"/>
  </sheetViews>
  <sheetFormatPr defaultRowHeight="15" x14ac:dyDescent="0.25"/>
  <cols>
    <col min="6" max="6" width="6.28515625" customWidth="1"/>
    <col min="12" max="12" width="6.28515625" customWidth="1"/>
    <col min="13" max="14" width="10.85546875" customWidth="1"/>
    <col min="15" max="15" width="6.42578125" customWidth="1"/>
    <col min="16" max="21" width="10.85546875" customWidth="1"/>
    <col min="22" max="22" width="10.42578125" customWidth="1"/>
    <col min="29" max="29" width="9.140625" customWidth="1"/>
  </cols>
  <sheetData>
    <row r="1" spans="1:29" x14ac:dyDescent="0.25">
      <c r="A1" s="42" t="s">
        <v>108</v>
      </c>
    </row>
    <row r="2" spans="1:29" x14ac:dyDescent="0.25">
      <c r="X2" t="s">
        <v>291</v>
      </c>
      <c r="AB2" t="s">
        <v>108</v>
      </c>
    </row>
    <row r="3" spans="1:29" x14ac:dyDescent="0.25">
      <c r="A3" t="s">
        <v>287</v>
      </c>
      <c r="G3" t="s">
        <v>288</v>
      </c>
      <c r="M3" t="s">
        <v>108</v>
      </c>
      <c r="Q3" s="32" t="s">
        <v>289</v>
      </c>
      <c r="R3" s="32" t="s">
        <v>123</v>
      </c>
      <c r="S3" s="32" t="s">
        <v>124</v>
      </c>
      <c r="T3" s="32" t="s">
        <v>109</v>
      </c>
      <c r="U3" s="32" t="s">
        <v>110</v>
      </c>
      <c r="V3" s="32" t="s">
        <v>122</v>
      </c>
    </row>
    <row r="4" spans="1:29" x14ac:dyDescent="0.25">
      <c r="P4" t="s">
        <v>287</v>
      </c>
      <c r="Q4" s="145">
        <v>6</v>
      </c>
      <c r="R4" s="139">
        <f>1/Q4</f>
        <v>0.16666666666666666</v>
      </c>
      <c r="S4" s="139">
        <f>R4^2</f>
        <v>2.7777777777777776E-2</v>
      </c>
      <c r="T4" s="139">
        <f>MDETERM(A5:E9)</f>
        <v>1.0473579666471442E+16</v>
      </c>
      <c r="U4" s="139">
        <f>LN(T4)</f>
        <v>36.887632258825739</v>
      </c>
      <c r="V4" s="139">
        <f>U4*Q4</f>
        <v>221.32579355295445</v>
      </c>
      <c r="Y4" t="s">
        <v>292</v>
      </c>
      <c r="Z4" t="s">
        <v>293</v>
      </c>
      <c r="AB4" t="s">
        <v>113</v>
      </c>
      <c r="AC4" s="146" t="e">
        <f t="array" aca="1" ref="AC4:AC8" ca="1">BOX(Y5:Z7,5)</f>
        <v>#NAME?</v>
      </c>
    </row>
    <row r="5" spans="1:29" x14ac:dyDescent="0.25">
      <c r="A5" s="138">
        <v>5971.1428571428569</v>
      </c>
      <c r="B5" s="139">
        <v>2240.1428571428573</v>
      </c>
      <c r="C5" s="139">
        <v>2635.9761904761899</v>
      </c>
      <c r="D5" s="139">
        <v>2408.5952380952376</v>
      </c>
      <c r="E5" s="140">
        <v>3615.4523809523807</v>
      </c>
      <c r="F5" s="37"/>
      <c r="G5" s="138">
        <v>937.61904761904748</v>
      </c>
      <c r="H5" s="139">
        <v>181.30952380952377</v>
      </c>
      <c r="I5" s="139">
        <v>432.38095238095235</v>
      </c>
      <c r="J5" s="139">
        <v>-228.64285714285711</v>
      </c>
      <c r="K5" s="140">
        <v>124.33333333333329</v>
      </c>
      <c r="M5" t="s">
        <v>53</v>
      </c>
      <c r="N5" s="146">
        <f>COUNTA(A5:E5)</f>
        <v>5</v>
      </c>
      <c r="P5" t="s">
        <v>290</v>
      </c>
      <c r="Q5" s="73">
        <f>Q4</f>
        <v>6</v>
      </c>
      <c r="R5" s="37">
        <f>1/Q5</f>
        <v>0.16666666666666666</v>
      </c>
      <c r="S5" s="37">
        <f>R5^2</f>
        <v>2.7777777777777776E-2</v>
      </c>
      <c r="T5" s="37">
        <f>MDETERM(A13:E17)</f>
        <v>4.5544512692109672E+16</v>
      </c>
      <c r="U5" s="37">
        <f>LN(T5)</f>
        <v>38.357466543568599</v>
      </c>
      <c r="V5" s="37">
        <f>U5*Q5</f>
        <v>230.14479926141161</v>
      </c>
      <c r="X5" t="s">
        <v>287</v>
      </c>
      <c r="Y5" s="138">
        <f>A5</f>
        <v>5971.1428571428569</v>
      </c>
      <c r="Z5" s="140">
        <v>7</v>
      </c>
      <c r="AB5" t="s">
        <v>55</v>
      </c>
      <c r="AC5" s="49" t="e">
        <f ca="1"/>
        <v>#NAME?</v>
      </c>
    </row>
    <row r="6" spans="1:29" x14ac:dyDescent="0.25">
      <c r="A6" s="36">
        <v>2240.1428571428573</v>
      </c>
      <c r="B6" s="37">
        <v>2915.1428571428573</v>
      </c>
      <c r="C6" s="37">
        <v>3314.8095238095239</v>
      </c>
      <c r="D6" s="37">
        <v>1553.0952380952378</v>
      </c>
      <c r="E6" s="38">
        <v>2755.9523809523803</v>
      </c>
      <c r="F6" s="37"/>
      <c r="G6" s="36">
        <v>181.30952380952377</v>
      </c>
      <c r="H6" s="37">
        <v>4400.9047619047624</v>
      </c>
      <c r="I6" s="37">
        <v>1918.0238095238096</v>
      </c>
      <c r="J6" s="37">
        <v>2596.0952380952376</v>
      </c>
      <c r="K6" s="38">
        <v>2264.9999999999995</v>
      </c>
      <c r="M6" t="s">
        <v>111</v>
      </c>
      <c r="N6" s="52">
        <f>COUNTA(P4:P6)</f>
        <v>3</v>
      </c>
      <c r="P6" t="s">
        <v>288</v>
      </c>
      <c r="Q6" s="73">
        <f>Q4</f>
        <v>6</v>
      </c>
      <c r="R6" s="37">
        <f>1/Q6</f>
        <v>0.16666666666666666</v>
      </c>
      <c r="S6" s="37">
        <f>R6^2</f>
        <v>2.7777777777777776E-2</v>
      </c>
      <c r="T6" s="37">
        <f>MDETERM(G5:K9)</f>
        <v>1.8162198398096784E+16</v>
      </c>
      <c r="U6" s="37">
        <f>LN(T6)</f>
        <v>37.438118817920923</v>
      </c>
      <c r="V6" s="37">
        <f>U6*Q6</f>
        <v>224.62871290752554</v>
      </c>
      <c r="X6" t="s">
        <v>290</v>
      </c>
      <c r="Y6" s="36">
        <f>A13</f>
        <v>4377.6190476190468</v>
      </c>
      <c r="Z6" s="38">
        <v>7</v>
      </c>
      <c r="AB6" t="s">
        <v>56</v>
      </c>
      <c r="AC6" s="49" t="e">
        <f ca="1"/>
        <v>#NAME?</v>
      </c>
    </row>
    <row r="7" spans="1:29" x14ac:dyDescent="0.25">
      <c r="A7" s="36">
        <v>2635.9761904761899</v>
      </c>
      <c r="B7" s="37">
        <v>3314.8095238095239</v>
      </c>
      <c r="C7" s="37">
        <v>4241.1428571428569</v>
      </c>
      <c r="D7" s="37">
        <v>2092.2619047619046</v>
      </c>
      <c r="E7" s="38">
        <v>3222.4523809523807</v>
      </c>
      <c r="F7" s="37"/>
      <c r="G7" s="36">
        <v>432.38095238095235</v>
      </c>
      <c r="H7" s="37">
        <v>1918.0238095238096</v>
      </c>
      <c r="I7" s="37">
        <v>3550.6190476190468</v>
      </c>
      <c r="J7" s="37">
        <v>1563.9761904761904</v>
      </c>
      <c r="K7" s="38">
        <v>1917</v>
      </c>
      <c r="P7" t="s">
        <v>112</v>
      </c>
      <c r="Q7" s="74">
        <f>SUM(Q4:Q6)</f>
        <v>18</v>
      </c>
      <c r="R7" s="40">
        <f>1/Q7</f>
        <v>5.5555555555555552E-2</v>
      </c>
      <c r="S7" s="40">
        <f>R7^2</f>
        <v>3.0864197530864196E-3</v>
      </c>
      <c r="T7" s="40">
        <f>MDETERM(G13:K17)</f>
        <v>1.4203888611701739E+17</v>
      </c>
      <c r="U7" s="40">
        <f>LN(T7)</f>
        <v>39.494877260917491</v>
      </c>
      <c r="V7" s="40">
        <f>U7*Q7</f>
        <v>710.90779069651489</v>
      </c>
      <c r="X7" t="s">
        <v>288</v>
      </c>
      <c r="Y7" s="39">
        <f>G5</f>
        <v>937.61904761904748</v>
      </c>
      <c r="Z7" s="41">
        <v>7</v>
      </c>
      <c r="AB7" t="s">
        <v>54</v>
      </c>
      <c r="AC7" s="49" t="e">
        <f ca="1"/>
        <v>#NAME?</v>
      </c>
    </row>
    <row r="8" spans="1:29" x14ac:dyDescent="0.25">
      <c r="A8" s="36">
        <v>2408.5952380952376</v>
      </c>
      <c r="B8" s="37">
        <v>1553.0952380952378</v>
      </c>
      <c r="C8" s="37">
        <v>2092.2619047619046</v>
      </c>
      <c r="D8" s="37">
        <v>3318.2857142857147</v>
      </c>
      <c r="E8" s="38">
        <v>1225.6904761904761</v>
      </c>
      <c r="F8" s="37"/>
      <c r="G8" s="36">
        <v>-228.64285714285711</v>
      </c>
      <c r="H8" s="37">
        <v>2596.0952380952376</v>
      </c>
      <c r="I8" s="37">
        <v>1563.9761904761904</v>
      </c>
      <c r="J8" s="37">
        <v>2882.9047619047619</v>
      </c>
      <c r="K8" s="38">
        <v>2364.1666666666665</v>
      </c>
      <c r="P8" t="s">
        <v>96</v>
      </c>
      <c r="R8">
        <f>SUM(R4:R6)-R7</f>
        <v>0.44444444444444442</v>
      </c>
      <c r="S8">
        <f>SUM(S4:S6)-S7</f>
        <v>8.0246913580246909E-2</v>
      </c>
      <c r="V8" s="37">
        <f>V7-SUM(V4:V6)</f>
        <v>34.808484974623298</v>
      </c>
      <c r="AB8" t="s">
        <v>65</v>
      </c>
      <c r="AC8" s="52" t="e">
        <f ca="1"/>
        <v>#NAME?</v>
      </c>
    </row>
    <row r="9" spans="1:29" x14ac:dyDescent="0.25">
      <c r="A9" s="39">
        <v>3615.4523809523807</v>
      </c>
      <c r="B9" s="40">
        <v>2755.9523809523803</v>
      </c>
      <c r="C9" s="40">
        <v>3222.4523809523807</v>
      </c>
      <c r="D9" s="40">
        <v>1225.6904761904761</v>
      </c>
      <c r="E9" s="41">
        <v>4318.9047619047615</v>
      </c>
      <c r="F9" s="37"/>
      <c r="G9" s="39">
        <v>124.33333333333329</v>
      </c>
      <c r="H9" s="40">
        <v>2264.9999999999995</v>
      </c>
      <c r="I9" s="40">
        <v>1917</v>
      </c>
      <c r="J9" s="40">
        <v>2364.1666666666665</v>
      </c>
      <c r="K9" s="41">
        <v>3680.333333333333</v>
      </c>
    </row>
    <row r="11" spans="1:29" x14ac:dyDescent="0.25">
      <c r="A11" t="s">
        <v>290</v>
      </c>
      <c r="G11" t="s">
        <v>112</v>
      </c>
      <c r="M11" t="s">
        <v>113</v>
      </c>
      <c r="N11" s="146">
        <f>V8</f>
        <v>34.808484974623298</v>
      </c>
      <c r="P11" t="s">
        <v>283</v>
      </c>
      <c r="Q11" s="146">
        <f>(N5-1)*(N5+2)/(6*(N6-1))*S8</f>
        <v>0.18724279835390947</v>
      </c>
    </row>
    <row r="12" spans="1:29" x14ac:dyDescent="0.25">
      <c r="M12" t="s">
        <v>114</v>
      </c>
      <c r="N12" s="49">
        <f>(2*N5^2+3*N5-1)/(6*(N5+1)*(N6-1))*R8</f>
        <v>0.39506172839506171</v>
      </c>
      <c r="P12" t="s">
        <v>56</v>
      </c>
      <c r="Q12" s="49">
        <f>(N14+2)/ABS(Q11-N12^2)</f>
        <v>1026.6601466992654</v>
      </c>
    </row>
    <row r="13" spans="1:29" x14ac:dyDescent="0.25">
      <c r="A13" s="138">
        <v>4377.6190476190468</v>
      </c>
      <c r="B13" s="139">
        <v>1656.2619047619046</v>
      </c>
      <c r="C13" s="139">
        <v>-896.38095238095229</v>
      </c>
      <c r="D13" s="139">
        <v>-549.95238095238096</v>
      </c>
      <c r="E13" s="140">
        <v>-168.92857142857133</v>
      </c>
      <c r="F13" s="37"/>
      <c r="G13" s="138">
        <v>3762.1269841269841</v>
      </c>
      <c r="H13" s="139">
        <v>1359.2380952380952</v>
      </c>
      <c r="I13" s="139">
        <v>723.99206349206327</v>
      </c>
      <c r="J13" s="139">
        <v>543.33333333333314</v>
      </c>
      <c r="K13" s="140">
        <v>1190.2857142857142</v>
      </c>
      <c r="M13" s="71" t="s">
        <v>115</v>
      </c>
      <c r="N13" s="49">
        <f>N11*(1-N12)</f>
        <v>21.056984737735082</v>
      </c>
      <c r="P13" t="s">
        <v>116</v>
      </c>
      <c r="Q13" s="49">
        <f>N14/(1-N12-N14/Q12)</f>
        <v>52.108907696507906</v>
      </c>
    </row>
    <row r="14" spans="1:29" x14ac:dyDescent="0.25">
      <c r="A14" s="36">
        <v>1656.2619047619046</v>
      </c>
      <c r="B14" s="37">
        <v>2236.8095238095239</v>
      </c>
      <c r="C14" s="37">
        <v>1085.4285714285711</v>
      </c>
      <c r="D14" s="37">
        <v>888.73809523809507</v>
      </c>
      <c r="E14" s="38">
        <v>2671.8571428571427</v>
      </c>
      <c r="F14" s="37"/>
      <c r="G14" s="36">
        <v>1359.2380952380952</v>
      </c>
      <c r="H14" s="37">
        <v>3184.2857142857151</v>
      </c>
      <c r="I14" s="37">
        <v>2106.0873015873017</v>
      </c>
      <c r="J14" s="37">
        <v>1679.3095238095236</v>
      </c>
      <c r="K14" s="38">
        <v>2564.269841269841</v>
      </c>
      <c r="M14" s="71" t="s">
        <v>62</v>
      </c>
      <c r="N14" s="49">
        <f>N5*(N5+1)*(N6-1)/2</f>
        <v>30</v>
      </c>
      <c r="P14" t="s">
        <v>117</v>
      </c>
      <c r="Q14" s="49">
        <f>Q12/(1-N12+2/Q12)</f>
        <v>1691.6843994114142</v>
      </c>
    </row>
    <row r="15" spans="1:29" x14ac:dyDescent="0.25">
      <c r="A15" s="36">
        <v>-896.38095238095229</v>
      </c>
      <c r="B15" s="37">
        <v>1085.4285714285711</v>
      </c>
      <c r="C15" s="37">
        <v>5699.2857142857138</v>
      </c>
      <c r="D15" s="37">
        <v>3818.0476190476193</v>
      </c>
      <c r="E15" s="38">
        <v>2991.7380952380954</v>
      </c>
      <c r="F15" s="37"/>
      <c r="G15" s="36">
        <v>723.99206349206327</v>
      </c>
      <c r="H15" s="37">
        <v>2106.0873015873017</v>
      </c>
      <c r="I15" s="37">
        <v>4497.0158730158728</v>
      </c>
      <c r="J15" s="37">
        <v>2491.4285714285711</v>
      </c>
      <c r="K15" s="38">
        <v>2710.3968253968255</v>
      </c>
      <c r="M15" s="71" t="s">
        <v>65</v>
      </c>
      <c r="N15" s="49">
        <f>CHIDIST(N13,N14)</f>
        <v>0.88609754039959765</v>
      </c>
      <c r="P15" t="s">
        <v>118</v>
      </c>
      <c r="Q15" s="49">
        <f>N11/Q13</f>
        <v>0.66799490746101364</v>
      </c>
    </row>
    <row r="16" spans="1:29" x14ac:dyDescent="0.25">
      <c r="A16" s="36">
        <v>-549.95238095238096</v>
      </c>
      <c r="B16" s="37">
        <v>888.73809523809507</v>
      </c>
      <c r="C16" s="37">
        <v>3818.0476190476193</v>
      </c>
      <c r="D16" s="37">
        <v>3628.9523809523803</v>
      </c>
      <c r="E16" s="38">
        <v>1338.7619047619048</v>
      </c>
      <c r="F16" s="37"/>
      <c r="G16" s="36">
        <v>543.33333333333314</v>
      </c>
      <c r="H16" s="37">
        <v>1679.3095238095236</v>
      </c>
      <c r="I16" s="37">
        <v>2491.4285714285711</v>
      </c>
      <c r="J16" s="37">
        <v>3276.7142857142858</v>
      </c>
      <c r="K16" s="38">
        <v>1642.8730158730159</v>
      </c>
      <c r="M16" s="71" t="s">
        <v>57</v>
      </c>
      <c r="N16" s="49">
        <v>1E-3</v>
      </c>
      <c r="P16" t="s">
        <v>119</v>
      </c>
      <c r="Q16" s="49">
        <f>Q12*N11/(N14*(Q14-N11))</f>
        <v>0.71895314104986463</v>
      </c>
    </row>
    <row r="17" spans="1:17" x14ac:dyDescent="0.25">
      <c r="A17" s="39">
        <v>-168.92857142857133</v>
      </c>
      <c r="B17" s="40">
        <v>2671.8571428571427</v>
      </c>
      <c r="C17" s="40">
        <v>2991.7380952380954</v>
      </c>
      <c r="D17" s="40">
        <v>1338.7619047619048</v>
      </c>
      <c r="E17" s="41">
        <v>6914.4761904761908</v>
      </c>
      <c r="F17" s="37"/>
      <c r="G17" s="39">
        <v>1190.2857142857142</v>
      </c>
      <c r="H17" s="40">
        <v>2564.269841269841</v>
      </c>
      <c r="I17" s="40">
        <v>2710.3968253968255</v>
      </c>
      <c r="J17" s="40">
        <v>1642.8730158730159</v>
      </c>
      <c r="K17" s="41">
        <v>4971.2380952380954</v>
      </c>
      <c r="M17" s="71" t="s">
        <v>120</v>
      </c>
      <c r="N17" s="49">
        <f>CHIINV(N16,N14)</f>
        <v>59.70306430442993</v>
      </c>
      <c r="P17" t="s">
        <v>54</v>
      </c>
      <c r="Q17" s="49">
        <f>IF(Q11&gt;N12^2,Q15,Q16)</f>
        <v>0.66799490746101364</v>
      </c>
    </row>
    <row r="18" spans="1:17" x14ac:dyDescent="0.25">
      <c r="M18" s="71" t="s">
        <v>60</v>
      </c>
      <c r="N18" s="51" t="str">
        <f>IF(N15&lt;N16,"yes","no")</f>
        <v>no</v>
      </c>
      <c r="P18" t="s">
        <v>65</v>
      </c>
      <c r="Q18" s="49">
        <f>FDIST(Q17,N14,Q12)</f>
        <v>0.91347717728266986</v>
      </c>
    </row>
    <row r="19" spans="1:17" x14ac:dyDescent="0.25">
      <c r="P19" t="s">
        <v>58</v>
      </c>
      <c r="Q19" s="49">
        <f>FINV(N16,N14,Q12)</f>
        <v>2.020965765571419</v>
      </c>
    </row>
    <row r="20" spans="1:17" x14ac:dyDescent="0.25">
      <c r="P20" t="s">
        <v>60</v>
      </c>
      <c r="Q20" s="51" t="str">
        <f>IF(Q18&lt;N16,"yes","no")</f>
        <v>no</v>
      </c>
    </row>
    <row r="21" spans="1:17" x14ac:dyDescent="0.25">
      <c r="F21" s="37"/>
      <c r="G21" s="37"/>
      <c r="J21" s="37"/>
      <c r="K21" s="37"/>
    </row>
    <row r="22" spans="1:17" x14ac:dyDescent="0.25">
      <c r="F22" s="37"/>
      <c r="G22" s="37"/>
      <c r="J22" s="37"/>
      <c r="K22" s="37"/>
    </row>
    <row r="23" spans="1:17" x14ac:dyDescent="0.25">
      <c r="F23" s="37"/>
      <c r="G23" s="37"/>
      <c r="J23" s="37"/>
      <c r="K23" s="37"/>
    </row>
    <row r="24" spans="1:17" x14ac:dyDescent="0.25">
      <c r="F24" s="37"/>
      <c r="G24" s="37"/>
      <c r="J24" s="37"/>
      <c r="K24" s="37"/>
    </row>
    <row r="25" spans="1:17" x14ac:dyDescent="0.25">
      <c r="F25" s="37"/>
      <c r="G25" s="37"/>
      <c r="J25" s="37"/>
      <c r="K25" s="37"/>
    </row>
    <row r="29" spans="1:17" x14ac:dyDescent="0.25">
      <c r="F29" s="37"/>
      <c r="G29" s="37"/>
      <c r="H29" s="37"/>
      <c r="I29" s="37"/>
      <c r="J29" s="37"/>
      <c r="K29" s="37"/>
    </row>
    <row r="30" spans="1:17" x14ac:dyDescent="0.25">
      <c r="F30" s="37"/>
      <c r="G30" s="37"/>
      <c r="H30" s="37"/>
      <c r="I30" s="37"/>
      <c r="J30" s="37"/>
      <c r="K30" s="37"/>
    </row>
    <row r="31" spans="1:17" x14ac:dyDescent="0.25">
      <c r="F31" s="37"/>
      <c r="G31" s="37"/>
      <c r="H31" s="37"/>
      <c r="I31" s="37"/>
      <c r="J31" s="37"/>
      <c r="K31" s="37"/>
    </row>
    <row r="32" spans="1:17" x14ac:dyDescent="0.25">
      <c r="F32" s="37"/>
      <c r="G32" s="37"/>
      <c r="H32" s="37"/>
      <c r="I32" s="37"/>
      <c r="J32" s="37"/>
      <c r="K32" s="37"/>
    </row>
    <row r="33" spans="6:11" x14ac:dyDescent="0.25">
      <c r="F33" s="37"/>
      <c r="G33" s="37"/>
      <c r="H33" s="37"/>
      <c r="I33" s="37"/>
      <c r="J33" s="37"/>
      <c r="K33" s="3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BF129"/>
  <sheetViews>
    <sheetView zoomScaleNormal="100" workbookViewId="0"/>
  </sheetViews>
  <sheetFormatPr defaultRowHeight="15" x14ac:dyDescent="0.25"/>
  <cols>
    <col min="1" max="1" width="5.7109375" customWidth="1"/>
    <col min="2" max="10" width="10.28515625" customWidth="1"/>
    <col min="44" max="44" width="5" customWidth="1"/>
    <col min="46" max="46" width="4.85546875" customWidth="1"/>
    <col min="48" max="48" width="4.7109375" customWidth="1"/>
  </cols>
  <sheetData>
    <row r="1" spans="1:58" x14ac:dyDescent="0.25">
      <c r="A1" s="42" t="s">
        <v>370</v>
      </c>
      <c r="L1" s="42" t="s">
        <v>39</v>
      </c>
      <c r="AH1" s="42" t="s">
        <v>227</v>
      </c>
    </row>
    <row r="3" spans="1:58" s="47" customFormat="1" x14ac:dyDescent="0.25">
      <c r="B3" s="47" t="s">
        <v>371</v>
      </c>
      <c r="C3" s="47" t="s">
        <v>372</v>
      </c>
      <c r="D3" s="47" t="s">
        <v>373</v>
      </c>
      <c r="E3" s="47" t="s">
        <v>374</v>
      </c>
      <c r="F3" s="47" t="s">
        <v>375</v>
      </c>
      <c r="G3" s="47" t="s">
        <v>376</v>
      </c>
      <c r="H3" s="47" t="s">
        <v>377</v>
      </c>
      <c r="I3" s="47" t="s">
        <v>378</v>
      </c>
      <c r="J3" s="47" t="s">
        <v>379</v>
      </c>
      <c r="M3" s="47" t="str">
        <f t="array" ref="M3:U3">B3:J3</f>
        <v>Expect</v>
      </c>
      <c r="N3" s="47" t="str">
        <v>Entertain</v>
      </c>
      <c r="O3" s="47" t="str">
        <v>Comm</v>
      </c>
      <c r="P3" s="47" t="str">
        <v>Expert</v>
      </c>
      <c r="Q3" s="47" t="str">
        <v>Motivate</v>
      </c>
      <c r="R3" s="47" t="str">
        <v>Caring</v>
      </c>
      <c r="S3" s="47" t="str">
        <v>Charisma</v>
      </c>
      <c r="T3" s="47" t="str">
        <v>Passion</v>
      </c>
      <c r="U3" s="47" t="str">
        <v>Friendly</v>
      </c>
      <c r="X3" s="47" t="s">
        <v>371</v>
      </c>
      <c r="Y3" s="47" t="s">
        <v>372</v>
      </c>
      <c r="Z3" s="47" t="s">
        <v>373</v>
      </c>
      <c r="AA3" s="47" t="s">
        <v>376</v>
      </c>
      <c r="AB3" s="47" t="s">
        <v>377</v>
      </c>
      <c r="AC3" s="47" t="s">
        <v>374</v>
      </c>
      <c r="AD3" s="47" t="s">
        <v>375</v>
      </c>
      <c r="AE3" s="47" t="s">
        <v>378</v>
      </c>
      <c r="AF3" s="47" t="s">
        <v>379</v>
      </c>
      <c r="AI3" s="47" t="str">
        <f t="array" ref="AI3:AQ3">M3:U3</f>
        <v>Expect</v>
      </c>
      <c r="AJ3" s="47" t="str">
        <v>Entertain</v>
      </c>
      <c r="AK3" s="47" t="str">
        <v>Comm</v>
      </c>
      <c r="AL3" s="47" t="str">
        <v>Expert</v>
      </c>
      <c r="AM3" s="47" t="str">
        <v>Motivate</v>
      </c>
      <c r="AN3" s="47" t="str">
        <v>Caring</v>
      </c>
      <c r="AO3" s="47" t="str">
        <v>Charisma</v>
      </c>
      <c r="AP3" s="47" t="str">
        <v>Passion</v>
      </c>
      <c r="AQ3" s="47" t="str">
        <v>Friendly</v>
      </c>
      <c r="AW3"/>
      <c r="AX3"/>
      <c r="AY3"/>
      <c r="AZ3"/>
      <c r="BA3"/>
      <c r="BB3"/>
      <c r="BC3"/>
      <c r="BD3"/>
      <c r="BE3"/>
      <c r="BF3"/>
    </row>
    <row r="4" spans="1:58" x14ac:dyDescent="0.25">
      <c r="A4">
        <v>1</v>
      </c>
      <c r="B4" s="217">
        <v>2</v>
      </c>
      <c r="C4" s="218">
        <v>8</v>
      </c>
      <c r="D4" s="218">
        <v>1</v>
      </c>
      <c r="E4" s="218">
        <v>4</v>
      </c>
      <c r="F4" s="218">
        <v>7</v>
      </c>
      <c r="G4" s="218">
        <v>5</v>
      </c>
      <c r="H4" s="218">
        <v>4</v>
      </c>
      <c r="I4" s="218">
        <v>4</v>
      </c>
      <c r="J4" s="219">
        <v>8</v>
      </c>
      <c r="L4" t="str">
        <f t="array" ref="L4:L12">TRANSPOSE(M3:U3)</f>
        <v>Expect</v>
      </c>
      <c r="M4" s="156" t="e">
        <f t="array" aca="1" ref="M4:U12" ca="1">CORR(B4:J123)</f>
        <v>#NAME?</v>
      </c>
      <c r="N4" s="157" t="e">
        <f ca="1"/>
        <v>#NAME?</v>
      </c>
      <c r="O4" s="157" t="e">
        <f ca="1"/>
        <v>#NAME?</v>
      </c>
      <c r="P4" s="157" t="e">
        <f ca="1"/>
        <v>#NAME?</v>
      </c>
      <c r="Q4" s="157" t="e">
        <f ca="1"/>
        <v>#NAME?</v>
      </c>
      <c r="R4" s="157" t="e">
        <f ca="1"/>
        <v>#NAME?</v>
      </c>
      <c r="S4" s="157" t="e">
        <f ca="1"/>
        <v>#NAME?</v>
      </c>
      <c r="T4" s="157" t="e">
        <f ca="1"/>
        <v>#NAME?</v>
      </c>
      <c r="U4" s="158" t="e">
        <f ca="1"/>
        <v>#NAME?</v>
      </c>
      <c r="W4">
        <v>1</v>
      </c>
      <c r="X4" s="156">
        <f t="shared" ref="X4:AF32" si="0">STANDARDIZE(B4,B$126,B$127)</f>
        <v>-1.349169127354642</v>
      </c>
      <c r="Y4" s="157">
        <f t="shared" si="0"/>
        <v>-0.29238417492594532</v>
      </c>
      <c r="Z4" s="157">
        <f t="shared" si="0"/>
        <v>-1.4854848104327987</v>
      </c>
      <c r="AA4" s="157">
        <f t="shared" si="0"/>
        <v>0.60812434450388564</v>
      </c>
      <c r="AB4" s="157">
        <f t="shared" si="0"/>
        <v>0.30504398370210595</v>
      </c>
      <c r="AC4" s="157">
        <f t="shared" si="0"/>
        <v>-0.73660266912250705</v>
      </c>
      <c r="AD4" s="157">
        <f t="shared" si="0"/>
        <v>-0.32502325131756366</v>
      </c>
      <c r="AE4" s="157">
        <f t="shared" si="0"/>
        <v>-0.76129058458721444</v>
      </c>
      <c r="AF4" s="158">
        <f t="shared" si="0"/>
        <v>1.1896601456449316</v>
      </c>
      <c r="AH4" t="str">
        <f t="array" ref="AH4:AH12">L4:L12</f>
        <v>Expect</v>
      </c>
      <c r="AI4" s="156" t="e">
        <f t="array" aca="1" ref="AI4:AQ12" ca="1">COV(B4:J123)</f>
        <v>#NAME?</v>
      </c>
      <c r="AJ4" s="157" t="e">
        <f ca="1"/>
        <v>#NAME?</v>
      </c>
      <c r="AK4" s="157" t="e">
        <f ca="1"/>
        <v>#NAME?</v>
      </c>
      <c r="AL4" s="157" t="e">
        <f ca="1"/>
        <v>#NAME?</v>
      </c>
      <c r="AM4" s="157" t="e">
        <f ca="1"/>
        <v>#NAME?</v>
      </c>
      <c r="AN4" s="157" t="e">
        <f ca="1"/>
        <v>#NAME?</v>
      </c>
      <c r="AO4" s="157" t="e">
        <f ca="1"/>
        <v>#NAME?</v>
      </c>
      <c r="AP4" s="157" t="e">
        <f ca="1"/>
        <v>#NAME?</v>
      </c>
      <c r="AQ4" s="158" t="e">
        <f ca="1"/>
        <v>#NAME?</v>
      </c>
    </row>
    <row r="5" spans="1:58" x14ac:dyDescent="0.25">
      <c r="A5">
        <v>2</v>
      </c>
      <c r="B5" s="36">
        <v>4</v>
      </c>
      <c r="C5" s="37">
        <v>8</v>
      </c>
      <c r="D5" s="37">
        <v>5</v>
      </c>
      <c r="E5" s="37">
        <v>3</v>
      </c>
      <c r="F5" s="37">
        <v>7</v>
      </c>
      <c r="G5" s="37">
        <v>7</v>
      </c>
      <c r="H5" s="37">
        <v>7</v>
      </c>
      <c r="I5" s="37">
        <v>6</v>
      </c>
      <c r="J5" s="90">
        <v>6</v>
      </c>
      <c r="L5" t="str">
        <v>Entertain</v>
      </c>
      <c r="M5" s="123" t="e">
        <f ca="1"/>
        <v>#NAME?</v>
      </c>
      <c r="N5" s="37" t="e">
        <f ca="1"/>
        <v>#NAME?</v>
      </c>
      <c r="O5" s="37" t="e">
        <f ca="1"/>
        <v>#NAME?</v>
      </c>
      <c r="P5" s="37" t="e">
        <f ca="1"/>
        <v>#NAME?</v>
      </c>
      <c r="Q5" s="37" t="e">
        <f ca="1"/>
        <v>#NAME?</v>
      </c>
      <c r="R5" s="37" t="e">
        <f ca="1"/>
        <v>#NAME?</v>
      </c>
      <c r="S5" s="37" t="e">
        <f ca="1"/>
        <v>#NAME?</v>
      </c>
      <c r="T5" s="37" t="e">
        <f ca="1"/>
        <v>#NAME?</v>
      </c>
      <c r="U5" s="90" t="e">
        <f ca="1"/>
        <v>#NAME?</v>
      </c>
      <c r="W5">
        <f>W4+1</f>
        <v>2</v>
      </c>
      <c r="X5" s="123">
        <f t="shared" si="0"/>
        <v>0.23034594857274363</v>
      </c>
      <c r="Y5" s="37">
        <f t="shared" si="0"/>
        <v>-0.29238417492594532</v>
      </c>
      <c r="Z5" s="37">
        <f t="shared" si="0"/>
        <v>0.93979651272279086</v>
      </c>
      <c r="AA5" s="37">
        <f t="shared" si="0"/>
        <v>-0.378023241178091</v>
      </c>
      <c r="AB5" s="37">
        <f t="shared" si="0"/>
        <v>0.30504398370210595</v>
      </c>
      <c r="AC5" s="37">
        <f t="shared" si="0"/>
        <v>0.72442741839320879</v>
      </c>
      <c r="AD5" s="37">
        <f t="shared" si="0"/>
        <v>0.8334754662499898</v>
      </c>
      <c r="AE5" s="37">
        <f t="shared" si="0"/>
        <v>1.3388213728947576</v>
      </c>
      <c r="AF5" s="90">
        <f t="shared" si="0"/>
        <v>-2.2093688419120152</v>
      </c>
      <c r="AH5" t="str">
        <v>Entertain</v>
      </c>
      <c r="AI5" s="123" t="e">
        <f ca="1"/>
        <v>#NAME?</v>
      </c>
      <c r="AJ5" s="37" t="e">
        <f ca="1"/>
        <v>#NAME?</v>
      </c>
      <c r="AK5" s="37" t="e">
        <f ca="1"/>
        <v>#NAME?</v>
      </c>
      <c r="AL5" s="37" t="e">
        <f ca="1"/>
        <v>#NAME?</v>
      </c>
      <c r="AM5" s="37" t="e">
        <f ca="1"/>
        <v>#NAME?</v>
      </c>
      <c r="AN5" s="37" t="e">
        <f ca="1"/>
        <v>#NAME?</v>
      </c>
      <c r="AO5" s="37" t="e">
        <f ca="1"/>
        <v>#NAME?</v>
      </c>
      <c r="AP5" s="37" t="e">
        <f ca="1"/>
        <v>#NAME?</v>
      </c>
      <c r="AQ5" s="90" t="e">
        <f ca="1"/>
        <v>#NAME?</v>
      </c>
    </row>
    <row r="6" spans="1:58" x14ac:dyDescent="0.25">
      <c r="A6">
        <v>3</v>
      </c>
      <c r="B6" s="36">
        <v>2</v>
      </c>
      <c r="C6" s="37">
        <v>8</v>
      </c>
      <c r="D6" s="37">
        <v>2</v>
      </c>
      <c r="E6" s="37">
        <v>3</v>
      </c>
      <c r="F6" s="37">
        <v>6</v>
      </c>
      <c r="G6" s="37">
        <v>7</v>
      </c>
      <c r="H6" s="37">
        <v>1</v>
      </c>
      <c r="I6" s="37">
        <v>3</v>
      </c>
      <c r="J6" s="90">
        <v>7</v>
      </c>
      <c r="L6" t="str">
        <v>Comm</v>
      </c>
      <c r="M6" s="123" t="e">
        <f ca="1"/>
        <v>#NAME?</v>
      </c>
      <c r="N6" s="37" t="e">
        <f ca="1"/>
        <v>#NAME?</v>
      </c>
      <c r="O6" s="37" t="e">
        <f ca="1"/>
        <v>#NAME?</v>
      </c>
      <c r="P6" s="37" t="e">
        <f ca="1"/>
        <v>#NAME?</v>
      </c>
      <c r="Q6" s="37" t="e">
        <f ca="1"/>
        <v>#NAME?</v>
      </c>
      <c r="R6" s="37" t="e">
        <f ca="1"/>
        <v>#NAME?</v>
      </c>
      <c r="S6" s="37" t="e">
        <f ca="1"/>
        <v>#NAME?</v>
      </c>
      <c r="T6" s="37" t="e">
        <f ca="1"/>
        <v>#NAME?</v>
      </c>
      <c r="U6" s="90" t="e">
        <f ca="1"/>
        <v>#NAME?</v>
      </c>
      <c r="W6">
        <f t="shared" ref="W6:W69" si="1">W5+1</f>
        <v>3</v>
      </c>
      <c r="X6" s="123">
        <f t="shared" si="0"/>
        <v>-1.349169127354642</v>
      </c>
      <c r="Y6" s="37">
        <f t="shared" si="0"/>
        <v>-0.29238417492594532</v>
      </c>
      <c r="Z6" s="37">
        <f t="shared" si="0"/>
        <v>-0.87916447964390132</v>
      </c>
      <c r="AA6" s="37">
        <f t="shared" si="0"/>
        <v>-0.378023241178091</v>
      </c>
      <c r="AB6" s="37">
        <f t="shared" si="0"/>
        <v>-0.74082110327654205</v>
      </c>
      <c r="AC6" s="37">
        <f t="shared" si="0"/>
        <v>0.72442741839320879</v>
      </c>
      <c r="AD6" s="37">
        <f t="shared" si="0"/>
        <v>-1.4835219688851171</v>
      </c>
      <c r="AE6" s="37">
        <f t="shared" si="0"/>
        <v>-1.8113465633282004</v>
      </c>
      <c r="AF6" s="90">
        <f t="shared" si="0"/>
        <v>-0.50985434813354169</v>
      </c>
      <c r="AH6" t="str">
        <v>Comm</v>
      </c>
      <c r="AI6" s="123" t="e">
        <f ca="1"/>
        <v>#NAME?</v>
      </c>
      <c r="AJ6" s="37" t="e">
        <f ca="1"/>
        <v>#NAME?</v>
      </c>
      <c r="AK6" s="37" t="e">
        <f ca="1"/>
        <v>#NAME?</v>
      </c>
      <c r="AL6" s="37" t="e">
        <f ca="1"/>
        <v>#NAME?</v>
      </c>
      <c r="AM6" s="37" t="e">
        <f ca="1"/>
        <v>#NAME?</v>
      </c>
      <c r="AN6" s="37" t="e">
        <f ca="1"/>
        <v>#NAME?</v>
      </c>
      <c r="AO6" s="37" t="e">
        <f ca="1"/>
        <v>#NAME?</v>
      </c>
      <c r="AP6" s="37" t="e">
        <f ca="1"/>
        <v>#NAME?</v>
      </c>
      <c r="AQ6" s="90" t="e">
        <f ca="1"/>
        <v>#NAME?</v>
      </c>
    </row>
    <row r="7" spans="1:58" x14ac:dyDescent="0.25">
      <c r="A7">
        <v>4</v>
      </c>
      <c r="B7" s="36">
        <v>4</v>
      </c>
      <c r="C7" s="37">
        <v>8</v>
      </c>
      <c r="D7" s="37">
        <v>4</v>
      </c>
      <c r="E7" s="37">
        <v>2</v>
      </c>
      <c r="F7" s="37">
        <v>8</v>
      </c>
      <c r="G7" s="37">
        <v>7</v>
      </c>
      <c r="H7" s="37">
        <v>7</v>
      </c>
      <c r="I7" s="37">
        <v>5</v>
      </c>
      <c r="J7" s="90">
        <v>7</v>
      </c>
      <c r="L7" t="str">
        <v>Expert</v>
      </c>
      <c r="M7" s="123" t="e">
        <f ca="1"/>
        <v>#NAME?</v>
      </c>
      <c r="N7" s="37" t="e">
        <f ca="1"/>
        <v>#NAME?</v>
      </c>
      <c r="O7" s="37" t="e">
        <f ca="1"/>
        <v>#NAME?</v>
      </c>
      <c r="P7" s="37" t="e">
        <f ca="1"/>
        <v>#NAME?</v>
      </c>
      <c r="Q7" s="37" t="e">
        <f ca="1"/>
        <v>#NAME?</v>
      </c>
      <c r="R7" s="37" t="e">
        <f ca="1"/>
        <v>#NAME?</v>
      </c>
      <c r="S7" s="37" t="e">
        <f ca="1"/>
        <v>#NAME?</v>
      </c>
      <c r="T7" s="37" t="e">
        <f ca="1"/>
        <v>#NAME?</v>
      </c>
      <c r="U7" s="90" t="e">
        <f ca="1"/>
        <v>#NAME?</v>
      </c>
      <c r="W7">
        <f t="shared" si="1"/>
        <v>4</v>
      </c>
      <c r="X7" s="123">
        <f t="shared" si="0"/>
        <v>0.23034594857274363</v>
      </c>
      <c r="Y7" s="37">
        <f t="shared" si="0"/>
        <v>-0.29238417492594532</v>
      </c>
      <c r="Z7" s="37">
        <f t="shared" si="0"/>
        <v>0.33347618193389345</v>
      </c>
      <c r="AA7" s="37">
        <f t="shared" si="0"/>
        <v>-1.3641708268600676</v>
      </c>
      <c r="AB7" s="37">
        <f t="shared" si="0"/>
        <v>1.3509090706807538</v>
      </c>
      <c r="AC7" s="37">
        <f t="shared" si="0"/>
        <v>0.72442741839320879</v>
      </c>
      <c r="AD7" s="37">
        <f t="shared" si="0"/>
        <v>0.8334754662499898</v>
      </c>
      <c r="AE7" s="37">
        <f t="shared" si="0"/>
        <v>0.2887653941537715</v>
      </c>
      <c r="AF7" s="90">
        <f t="shared" si="0"/>
        <v>-0.50985434813354169</v>
      </c>
      <c r="AH7" t="str">
        <v>Expert</v>
      </c>
      <c r="AI7" s="123" t="e">
        <f ca="1"/>
        <v>#NAME?</v>
      </c>
      <c r="AJ7" s="37" t="e">
        <f ca="1"/>
        <v>#NAME?</v>
      </c>
      <c r="AK7" s="37" t="e">
        <f ca="1"/>
        <v>#NAME?</v>
      </c>
      <c r="AL7" s="37" t="e">
        <f ca="1"/>
        <v>#NAME?</v>
      </c>
      <c r="AM7" s="37" t="e">
        <f ca="1"/>
        <v>#NAME?</v>
      </c>
      <c r="AN7" s="37" t="e">
        <f ca="1"/>
        <v>#NAME?</v>
      </c>
      <c r="AO7" s="37" t="e">
        <f ca="1"/>
        <v>#NAME?</v>
      </c>
      <c r="AP7" s="37" t="e">
        <f ca="1"/>
        <v>#NAME?</v>
      </c>
      <c r="AQ7" s="90" t="e">
        <f ca="1"/>
        <v>#NAME?</v>
      </c>
    </row>
    <row r="8" spans="1:58" x14ac:dyDescent="0.25">
      <c r="A8">
        <v>5</v>
      </c>
      <c r="B8" s="36">
        <v>3</v>
      </c>
      <c r="C8" s="37">
        <v>8</v>
      </c>
      <c r="D8" s="37">
        <v>5</v>
      </c>
      <c r="E8" s="37">
        <v>4</v>
      </c>
      <c r="F8" s="37">
        <v>8</v>
      </c>
      <c r="G8" s="37">
        <v>8</v>
      </c>
      <c r="H8" s="37">
        <v>7</v>
      </c>
      <c r="I8" s="37">
        <v>6</v>
      </c>
      <c r="J8" s="90">
        <v>7</v>
      </c>
      <c r="L8" t="str">
        <v>Motivate</v>
      </c>
      <c r="M8" s="123" t="e">
        <f ca="1"/>
        <v>#NAME?</v>
      </c>
      <c r="N8" s="37" t="e">
        <f ca="1"/>
        <v>#NAME?</v>
      </c>
      <c r="O8" s="37" t="e">
        <f ca="1"/>
        <v>#NAME?</v>
      </c>
      <c r="P8" s="37" t="e">
        <f ca="1"/>
        <v>#NAME?</v>
      </c>
      <c r="Q8" s="37" t="e">
        <f ca="1"/>
        <v>#NAME?</v>
      </c>
      <c r="R8" s="37" t="e">
        <f ca="1"/>
        <v>#NAME?</v>
      </c>
      <c r="S8" s="37" t="e">
        <f ca="1"/>
        <v>#NAME?</v>
      </c>
      <c r="T8" s="37" t="e">
        <f ca="1"/>
        <v>#NAME?</v>
      </c>
      <c r="U8" s="90" t="e">
        <f ca="1"/>
        <v>#NAME?</v>
      </c>
      <c r="W8">
        <f t="shared" si="1"/>
        <v>5</v>
      </c>
      <c r="X8" s="123">
        <f t="shared" si="0"/>
        <v>-0.55941158939094915</v>
      </c>
      <c r="Y8" s="37">
        <f t="shared" si="0"/>
        <v>-0.29238417492594532</v>
      </c>
      <c r="Z8" s="37">
        <f t="shared" si="0"/>
        <v>0.93979651272279086</v>
      </c>
      <c r="AA8" s="37">
        <f t="shared" si="0"/>
        <v>0.60812434450388564</v>
      </c>
      <c r="AB8" s="37">
        <f t="shared" si="0"/>
        <v>1.3509090706807538</v>
      </c>
      <c r="AC8" s="37">
        <f t="shared" si="0"/>
        <v>1.4549424621510667</v>
      </c>
      <c r="AD8" s="37">
        <f t="shared" si="0"/>
        <v>0.8334754662499898</v>
      </c>
      <c r="AE8" s="37">
        <f t="shared" si="0"/>
        <v>1.3388213728947576</v>
      </c>
      <c r="AF8" s="90">
        <f t="shared" si="0"/>
        <v>-0.50985434813354169</v>
      </c>
      <c r="AH8" t="str">
        <v>Motivate</v>
      </c>
      <c r="AI8" s="123" t="e">
        <f ca="1"/>
        <v>#NAME?</v>
      </c>
      <c r="AJ8" s="37" t="e">
        <f ca="1"/>
        <v>#NAME?</v>
      </c>
      <c r="AK8" s="37" t="e">
        <f ca="1"/>
        <v>#NAME?</v>
      </c>
      <c r="AL8" s="37" t="e">
        <f ca="1"/>
        <v>#NAME?</v>
      </c>
      <c r="AM8" s="37" t="e">
        <f ca="1"/>
        <v>#NAME?</v>
      </c>
      <c r="AN8" s="37" t="e">
        <f ca="1"/>
        <v>#NAME?</v>
      </c>
      <c r="AO8" s="37" t="e">
        <f ca="1"/>
        <v>#NAME?</v>
      </c>
      <c r="AP8" s="37" t="e">
        <f ca="1"/>
        <v>#NAME?</v>
      </c>
      <c r="AQ8" s="90" t="e">
        <f ca="1"/>
        <v>#NAME?</v>
      </c>
    </row>
    <row r="9" spans="1:58" x14ac:dyDescent="0.25">
      <c r="A9">
        <v>6</v>
      </c>
      <c r="B9" s="36">
        <v>4</v>
      </c>
      <c r="C9" s="37">
        <v>7</v>
      </c>
      <c r="D9" s="37">
        <v>3</v>
      </c>
      <c r="E9" s="37">
        <v>3</v>
      </c>
      <c r="F9" s="37">
        <v>6</v>
      </c>
      <c r="G9" s="37">
        <v>6</v>
      </c>
      <c r="H9" s="37">
        <v>1</v>
      </c>
      <c r="I9" s="37">
        <v>4</v>
      </c>
      <c r="J9" s="90">
        <v>7</v>
      </c>
      <c r="L9" t="str">
        <v>Caring</v>
      </c>
      <c r="M9" s="123" t="e">
        <f ca="1"/>
        <v>#NAME?</v>
      </c>
      <c r="N9" s="37" t="e">
        <f ca="1"/>
        <v>#NAME?</v>
      </c>
      <c r="O9" s="37" t="e">
        <f ca="1"/>
        <v>#NAME?</v>
      </c>
      <c r="P9" s="37" t="e">
        <f ca="1"/>
        <v>#NAME?</v>
      </c>
      <c r="Q9" s="37" t="e">
        <f ca="1"/>
        <v>#NAME?</v>
      </c>
      <c r="R9" s="37" t="e">
        <f ca="1"/>
        <v>#NAME?</v>
      </c>
      <c r="S9" s="37" t="e">
        <f ca="1"/>
        <v>#NAME?</v>
      </c>
      <c r="T9" s="37" t="e">
        <f ca="1"/>
        <v>#NAME?</v>
      </c>
      <c r="U9" s="90" t="e">
        <f ca="1"/>
        <v>#NAME?</v>
      </c>
      <c r="W9">
        <f t="shared" si="1"/>
        <v>6</v>
      </c>
      <c r="X9" s="123">
        <f t="shared" si="0"/>
        <v>0.23034594857274363</v>
      </c>
      <c r="Y9" s="37">
        <f t="shared" si="0"/>
        <v>-2.0466892244816233</v>
      </c>
      <c r="Z9" s="37">
        <f t="shared" si="0"/>
        <v>-0.27284414885500391</v>
      </c>
      <c r="AA9" s="37">
        <f t="shared" si="0"/>
        <v>-0.378023241178091</v>
      </c>
      <c r="AB9" s="37">
        <f t="shared" si="0"/>
        <v>-0.74082110327654205</v>
      </c>
      <c r="AC9" s="37">
        <f t="shared" si="0"/>
        <v>-6.0876253646491192E-3</v>
      </c>
      <c r="AD9" s="37">
        <f t="shared" si="0"/>
        <v>-1.4835219688851171</v>
      </c>
      <c r="AE9" s="37">
        <f t="shared" si="0"/>
        <v>-0.76129058458721444</v>
      </c>
      <c r="AF9" s="90">
        <f t="shared" si="0"/>
        <v>-0.50985434813354169</v>
      </c>
      <c r="AH9" t="str">
        <v>Caring</v>
      </c>
      <c r="AI9" s="123" t="e">
        <f ca="1"/>
        <v>#NAME?</v>
      </c>
      <c r="AJ9" s="37" t="e">
        <f ca="1"/>
        <v>#NAME?</v>
      </c>
      <c r="AK9" s="37" t="e">
        <f ca="1"/>
        <v>#NAME?</v>
      </c>
      <c r="AL9" s="37" t="e">
        <f ca="1"/>
        <v>#NAME?</v>
      </c>
      <c r="AM9" s="37" t="e">
        <f ca="1"/>
        <v>#NAME?</v>
      </c>
      <c r="AN9" s="37" t="e">
        <f ca="1"/>
        <v>#NAME?</v>
      </c>
      <c r="AO9" s="37" t="e">
        <f ca="1"/>
        <v>#NAME?</v>
      </c>
      <c r="AP9" s="37" t="e">
        <f ca="1"/>
        <v>#NAME?</v>
      </c>
      <c r="AQ9" s="90" t="e">
        <f ca="1"/>
        <v>#NAME?</v>
      </c>
    </row>
    <row r="10" spans="1:58" x14ac:dyDescent="0.25">
      <c r="A10">
        <v>7</v>
      </c>
      <c r="B10" s="36">
        <v>4</v>
      </c>
      <c r="C10" s="37">
        <v>8</v>
      </c>
      <c r="D10" s="37">
        <v>4</v>
      </c>
      <c r="E10" s="37">
        <v>2</v>
      </c>
      <c r="F10" s="37">
        <v>6</v>
      </c>
      <c r="G10" s="37">
        <v>4</v>
      </c>
      <c r="H10" s="37">
        <v>5</v>
      </c>
      <c r="I10" s="37">
        <v>4</v>
      </c>
      <c r="J10" s="90">
        <v>7</v>
      </c>
      <c r="L10" t="str">
        <v>Charisma</v>
      </c>
      <c r="M10" s="123" t="e">
        <f ca="1"/>
        <v>#NAME?</v>
      </c>
      <c r="N10" s="37" t="e">
        <f ca="1"/>
        <v>#NAME?</v>
      </c>
      <c r="O10" s="37" t="e">
        <f ca="1"/>
        <v>#NAME?</v>
      </c>
      <c r="P10" s="37" t="e">
        <f ca="1"/>
        <v>#NAME?</v>
      </c>
      <c r="Q10" s="37" t="e">
        <f ca="1"/>
        <v>#NAME?</v>
      </c>
      <c r="R10" s="37" t="e">
        <f ca="1"/>
        <v>#NAME?</v>
      </c>
      <c r="S10" s="37" t="e">
        <f ca="1"/>
        <v>#NAME?</v>
      </c>
      <c r="T10" s="37" t="e">
        <f ca="1"/>
        <v>#NAME?</v>
      </c>
      <c r="U10" s="90" t="e">
        <f ca="1"/>
        <v>#NAME?</v>
      </c>
      <c r="W10">
        <f t="shared" si="1"/>
        <v>7</v>
      </c>
      <c r="X10" s="123">
        <f t="shared" si="0"/>
        <v>0.23034594857274363</v>
      </c>
      <c r="Y10" s="37">
        <f t="shared" si="0"/>
        <v>-0.29238417492594532</v>
      </c>
      <c r="Z10" s="37">
        <f t="shared" si="0"/>
        <v>0.33347618193389345</v>
      </c>
      <c r="AA10" s="37">
        <f t="shared" si="0"/>
        <v>-1.3641708268600676</v>
      </c>
      <c r="AB10" s="37">
        <f t="shared" si="0"/>
        <v>-0.74082110327654205</v>
      </c>
      <c r="AC10" s="37">
        <f t="shared" si="0"/>
        <v>-1.467117712880365</v>
      </c>
      <c r="AD10" s="37">
        <f t="shared" si="0"/>
        <v>6.1142987871620834E-2</v>
      </c>
      <c r="AE10" s="37">
        <f t="shared" si="0"/>
        <v>-0.76129058458721444</v>
      </c>
      <c r="AF10" s="90">
        <f t="shared" si="0"/>
        <v>-0.50985434813354169</v>
      </c>
      <c r="AH10" t="str">
        <v>Charisma</v>
      </c>
      <c r="AI10" s="123" t="e">
        <f ca="1"/>
        <v>#NAME?</v>
      </c>
      <c r="AJ10" s="37" t="e">
        <f ca="1"/>
        <v>#NAME?</v>
      </c>
      <c r="AK10" s="37" t="e">
        <f ca="1"/>
        <v>#NAME?</v>
      </c>
      <c r="AL10" s="37" t="e">
        <f ca="1"/>
        <v>#NAME?</v>
      </c>
      <c r="AM10" s="37" t="e">
        <f ca="1"/>
        <v>#NAME?</v>
      </c>
      <c r="AN10" s="37" t="e">
        <f ca="1"/>
        <v>#NAME?</v>
      </c>
      <c r="AO10" s="37" t="e">
        <f ca="1"/>
        <v>#NAME?</v>
      </c>
      <c r="AP10" s="37" t="e">
        <f ca="1"/>
        <v>#NAME?</v>
      </c>
      <c r="AQ10" s="90" t="e">
        <f ca="1"/>
        <v>#NAME?</v>
      </c>
    </row>
    <row r="11" spans="1:58" x14ac:dyDescent="0.25">
      <c r="A11">
        <v>8</v>
      </c>
      <c r="B11" s="36">
        <v>4</v>
      </c>
      <c r="C11" s="37">
        <v>8</v>
      </c>
      <c r="D11" s="37">
        <v>3</v>
      </c>
      <c r="E11" s="37">
        <v>3</v>
      </c>
      <c r="F11" s="37">
        <v>7</v>
      </c>
      <c r="G11" s="37">
        <v>5</v>
      </c>
      <c r="H11" s="37">
        <v>4</v>
      </c>
      <c r="I11" s="37">
        <v>4</v>
      </c>
      <c r="J11" s="90">
        <v>7</v>
      </c>
      <c r="L11" t="str">
        <v>Passion</v>
      </c>
      <c r="M11" s="123" t="e">
        <f ca="1"/>
        <v>#NAME?</v>
      </c>
      <c r="N11" s="37" t="e">
        <f ca="1"/>
        <v>#NAME?</v>
      </c>
      <c r="O11" s="37" t="e">
        <f ca="1"/>
        <v>#NAME?</v>
      </c>
      <c r="P11" s="37" t="e">
        <f ca="1"/>
        <v>#NAME?</v>
      </c>
      <c r="Q11" s="37" t="e">
        <f ca="1"/>
        <v>#NAME?</v>
      </c>
      <c r="R11" s="37" t="e">
        <f ca="1"/>
        <v>#NAME?</v>
      </c>
      <c r="S11" s="37" t="e">
        <f ca="1"/>
        <v>#NAME?</v>
      </c>
      <c r="T11" s="37" t="e">
        <f ca="1"/>
        <v>#NAME?</v>
      </c>
      <c r="U11" s="90" t="e">
        <f ca="1"/>
        <v>#NAME?</v>
      </c>
      <c r="W11">
        <f t="shared" si="1"/>
        <v>8</v>
      </c>
      <c r="X11" s="123">
        <f t="shared" si="0"/>
        <v>0.23034594857274363</v>
      </c>
      <c r="Y11" s="37">
        <f t="shared" si="0"/>
        <v>-0.29238417492594532</v>
      </c>
      <c r="Z11" s="37">
        <f t="shared" si="0"/>
        <v>-0.27284414885500391</v>
      </c>
      <c r="AA11" s="37">
        <f t="shared" si="0"/>
        <v>-0.378023241178091</v>
      </c>
      <c r="AB11" s="37">
        <f t="shared" si="0"/>
        <v>0.30504398370210595</v>
      </c>
      <c r="AC11" s="37">
        <f t="shared" si="0"/>
        <v>-0.73660266912250705</v>
      </c>
      <c r="AD11" s="37">
        <f t="shared" si="0"/>
        <v>-0.32502325131756366</v>
      </c>
      <c r="AE11" s="37">
        <f t="shared" si="0"/>
        <v>-0.76129058458721444</v>
      </c>
      <c r="AF11" s="90">
        <f t="shared" si="0"/>
        <v>-0.50985434813354169</v>
      </c>
      <c r="AH11" t="str">
        <v>Passion</v>
      </c>
      <c r="AI11" s="123" t="e">
        <f ca="1"/>
        <v>#NAME?</v>
      </c>
      <c r="AJ11" s="37" t="e">
        <f ca="1"/>
        <v>#NAME?</v>
      </c>
      <c r="AK11" s="37" t="e">
        <f ca="1"/>
        <v>#NAME?</v>
      </c>
      <c r="AL11" s="37" t="e">
        <f ca="1"/>
        <v>#NAME?</v>
      </c>
      <c r="AM11" s="37" t="e">
        <f ca="1"/>
        <v>#NAME?</v>
      </c>
      <c r="AN11" s="37" t="e">
        <f ca="1"/>
        <v>#NAME?</v>
      </c>
      <c r="AO11" s="37" t="e">
        <f ca="1"/>
        <v>#NAME?</v>
      </c>
      <c r="AP11" s="37" t="e">
        <f ca="1"/>
        <v>#NAME?</v>
      </c>
      <c r="AQ11" s="90" t="e">
        <f ca="1"/>
        <v>#NAME?</v>
      </c>
    </row>
    <row r="12" spans="1:58" x14ac:dyDescent="0.25">
      <c r="A12">
        <v>9</v>
      </c>
      <c r="B12" s="36">
        <v>2</v>
      </c>
      <c r="C12" s="37">
        <v>8</v>
      </c>
      <c r="D12" s="37">
        <v>2</v>
      </c>
      <c r="E12" s="37">
        <v>2</v>
      </c>
      <c r="F12" s="37">
        <v>7</v>
      </c>
      <c r="G12" s="37">
        <v>6</v>
      </c>
      <c r="H12" s="37">
        <v>1</v>
      </c>
      <c r="I12" s="37">
        <v>4</v>
      </c>
      <c r="J12" s="90">
        <v>7</v>
      </c>
      <c r="L12" t="str">
        <v>Friendly</v>
      </c>
      <c r="M12" s="91" t="e">
        <f ca="1"/>
        <v>#NAME?</v>
      </c>
      <c r="N12" s="92" t="e">
        <f ca="1"/>
        <v>#NAME?</v>
      </c>
      <c r="O12" s="92" t="e">
        <f ca="1"/>
        <v>#NAME?</v>
      </c>
      <c r="P12" s="92" t="e">
        <f ca="1"/>
        <v>#NAME?</v>
      </c>
      <c r="Q12" s="92" t="e">
        <f ca="1"/>
        <v>#NAME?</v>
      </c>
      <c r="R12" s="92" t="e">
        <f ca="1"/>
        <v>#NAME?</v>
      </c>
      <c r="S12" s="92" t="e">
        <f ca="1"/>
        <v>#NAME?</v>
      </c>
      <c r="T12" s="92" t="e">
        <f ca="1"/>
        <v>#NAME?</v>
      </c>
      <c r="U12" s="93" t="e">
        <f ca="1"/>
        <v>#NAME?</v>
      </c>
      <c r="W12">
        <f t="shared" si="1"/>
        <v>9</v>
      </c>
      <c r="X12" s="123">
        <f t="shared" si="0"/>
        <v>-1.349169127354642</v>
      </c>
      <c r="Y12" s="37">
        <f t="shared" si="0"/>
        <v>-0.29238417492594532</v>
      </c>
      <c r="Z12" s="37">
        <f t="shared" si="0"/>
        <v>-0.87916447964390132</v>
      </c>
      <c r="AA12" s="37">
        <f t="shared" si="0"/>
        <v>-1.3641708268600676</v>
      </c>
      <c r="AB12" s="37">
        <f t="shared" si="0"/>
        <v>0.30504398370210595</v>
      </c>
      <c r="AC12" s="37">
        <f t="shared" si="0"/>
        <v>-6.0876253646491192E-3</v>
      </c>
      <c r="AD12" s="37">
        <f t="shared" si="0"/>
        <v>-1.4835219688851171</v>
      </c>
      <c r="AE12" s="37">
        <f t="shared" si="0"/>
        <v>-0.76129058458721444</v>
      </c>
      <c r="AF12" s="90">
        <f t="shared" si="0"/>
        <v>-0.50985434813354169</v>
      </c>
      <c r="AH12" t="str">
        <v>Friendly</v>
      </c>
      <c r="AI12" s="91" t="e">
        <f ca="1"/>
        <v>#NAME?</v>
      </c>
      <c r="AJ12" s="92" t="e">
        <f ca="1"/>
        <v>#NAME?</v>
      </c>
      <c r="AK12" s="92" t="e">
        <f ca="1"/>
        <v>#NAME?</v>
      </c>
      <c r="AL12" s="92" t="e">
        <f ca="1"/>
        <v>#NAME?</v>
      </c>
      <c r="AM12" s="92" t="e">
        <f ca="1"/>
        <v>#NAME?</v>
      </c>
      <c r="AN12" s="92" t="e">
        <f ca="1"/>
        <v>#NAME?</v>
      </c>
      <c r="AO12" s="92" t="e">
        <f ca="1"/>
        <v>#NAME?</v>
      </c>
      <c r="AP12" s="92" t="e">
        <f ca="1"/>
        <v>#NAME?</v>
      </c>
      <c r="AQ12" s="93" t="e">
        <f ca="1"/>
        <v>#NAME?</v>
      </c>
    </row>
    <row r="13" spans="1:58" x14ac:dyDescent="0.25">
      <c r="A13">
        <v>10</v>
      </c>
      <c r="B13" s="36">
        <v>4</v>
      </c>
      <c r="C13" s="37">
        <v>8</v>
      </c>
      <c r="D13" s="37">
        <v>3</v>
      </c>
      <c r="E13" s="37">
        <v>4</v>
      </c>
      <c r="F13" s="37">
        <v>8</v>
      </c>
      <c r="G13" s="37">
        <v>7</v>
      </c>
      <c r="H13" s="37">
        <v>4</v>
      </c>
      <c r="I13" s="37">
        <v>4</v>
      </c>
      <c r="J13" s="90">
        <v>8</v>
      </c>
      <c r="W13">
        <f t="shared" si="1"/>
        <v>10</v>
      </c>
      <c r="X13" s="123">
        <f t="shared" si="0"/>
        <v>0.23034594857274363</v>
      </c>
      <c r="Y13" s="37">
        <f t="shared" si="0"/>
        <v>-0.29238417492594532</v>
      </c>
      <c r="Z13" s="37">
        <f t="shared" si="0"/>
        <v>-0.27284414885500391</v>
      </c>
      <c r="AA13" s="37">
        <f t="shared" si="0"/>
        <v>0.60812434450388564</v>
      </c>
      <c r="AB13" s="37">
        <f t="shared" si="0"/>
        <v>1.3509090706807538</v>
      </c>
      <c r="AC13" s="37">
        <f t="shared" si="0"/>
        <v>0.72442741839320879</v>
      </c>
      <c r="AD13" s="37">
        <f t="shared" si="0"/>
        <v>-0.32502325131756366</v>
      </c>
      <c r="AE13" s="37">
        <f t="shared" si="0"/>
        <v>-0.76129058458721444</v>
      </c>
      <c r="AF13" s="90">
        <f t="shared" si="0"/>
        <v>1.1896601456449316</v>
      </c>
    </row>
    <row r="14" spans="1:58" x14ac:dyDescent="0.25">
      <c r="A14">
        <v>11</v>
      </c>
      <c r="B14" s="36">
        <v>3</v>
      </c>
      <c r="C14" s="37">
        <v>10</v>
      </c>
      <c r="D14" s="37">
        <v>5</v>
      </c>
      <c r="E14" s="37">
        <v>4</v>
      </c>
      <c r="F14" s="37">
        <v>7</v>
      </c>
      <c r="G14" s="37">
        <v>8</v>
      </c>
      <c r="H14" s="37">
        <v>7</v>
      </c>
      <c r="I14" s="37">
        <v>6</v>
      </c>
      <c r="J14" s="90">
        <v>8</v>
      </c>
      <c r="M14" t="s">
        <v>109</v>
      </c>
      <c r="N14" s="159" t="e">
        <f ca="1">MDETERM(M4:U12)</f>
        <v>#NAME?</v>
      </c>
      <c r="W14">
        <f t="shared" si="1"/>
        <v>11</v>
      </c>
      <c r="X14" s="123">
        <f t="shared" si="0"/>
        <v>-0.55941158939094915</v>
      </c>
      <c r="Y14" s="37">
        <f t="shared" si="0"/>
        <v>3.2162259241854105</v>
      </c>
      <c r="Z14" s="37">
        <f t="shared" si="0"/>
        <v>0.93979651272279086</v>
      </c>
      <c r="AA14" s="37">
        <f t="shared" si="0"/>
        <v>0.60812434450388564</v>
      </c>
      <c r="AB14" s="37">
        <f t="shared" si="0"/>
        <v>0.30504398370210595</v>
      </c>
      <c r="AC14" s="37">
        <f t="shared" si="0"/>
        <v>1.4549424621510667</v>
      </c>
      <c r="AD14" s="37">
        <f t="shared" si="0"/>
        <v>0.8334754662499898</v>
      </c>
      <c r="AE14" s="37">
        <f t="shared" si="0"/>
        <v>1.3388213728947576</v>
      </c>
      <c r="AF14" s="90">
        <f t="shared" si="0"/>
        <v>1.1896601456449316</v>
      </c>
      <c r="AI14" t="s">
        <v>109</v>
      </c>
      <c r="AJ14" s="159" t="e">
        <f ca="1">MDETERM(AI4:AQ12)</f>
        <v>#NAME?</v>
      </c>
    </row>
    <row r="15" spans="1:58" x14ac:dyDescent="0.25">
      <c r="A15">
        <v>12</v>
      </c>
      <c r="B15" s="36">
        <v>1</v>
      </c>
      <c r="C15" s="37">
        <v>9</v>
      </c>
      <c r="D15" s="37">
        <v>2</v>
      </c>
      <c r="E15" s="37">
        <v>5</v>
      </c>
      <c r="F15" s="37">
        <v>9</v>
      </c>
      <c r="G15" s="37">
        <v>7</v>
      </c>
      <c r="H15" s="37">
        <v>5</v>
      </c>
      <c r="I15" s="37">
        <v>6</v>
      </c>
      <c r="J15" s="90">
        <v>9</v>
      </c>
      <c r="W15">
        <f t="shared" si="1"/>
        <v>12</v>
      </c>
      <c r="X15" s="123">
        <f t="shared" si="0"/>
        <v>-2.1389266653183348</v>
      </c>
      <c r="Y15" s="37">
        <f t="shared" si="0"/>
        <v>1.4619208746297327</v>
      </c>
      <c r="Z15" s="37">
        <f t="shared" si="0"/>
        <v>-0.87916447964390132</v>
      </c>
      <c r="AA15" s="37">
        <f t="shared" si="0"/>
        <v>1.5942719301858623</v>
      </c>
      <c r="AB15" s="37">
        <f t="shared" si="0"/>
        <v>2.3967741576594017</v>
      </c>
      <c r="AC15" s="37">
        <f t="shared" si="0"/>
        <v>0.72442741839320879</v>
      </c>
      <c r="AD15" s="37">
        <f t="shared" si="0"/>
        <v>6.1142987871620834E-2</v>
      </c>
      <c r="AE15" s="37">
        <f t="shared" si="0"/>
        <v>1.3388213728947576</v>
      </c>
      <c r="AF15" s="90">
        <f t="shared" si="0"/>
        <v>2.889174639423405</v>
      </c>
    </row>
    <row r="16" spans="1:58" x14ac:dyDescent="0.25">
      <c r="A16">
        <v>13</v>
      </c>
      <c r="B16" s="36">
        <v>5</v>
      </c>
      <c r="C16" s="37">
        <v>7</v>
      </c>
      <c r="D16" s="37">
        <v>2</v>
      </c>
      <c r="E16" s="37">
        <v>3</v>
      </c>
      <c r="F16" s="37">
        <v>6</v>
      </c>
      <c r="G16" s="37">
        <v>4</v>
      </c>
      <c r="H16" s="37">
        <v>2</v>
      </c>
      <c r="I16" s="37">
        <v>3</v>
      </c>
      <c r="J16" s="90">
        <v>6</v>
      </c>
      <c r="L16" s="42" t="s">
        <v>380</v>
      </c>
      <c r="W16">
        <f t="shared" si="1"/>
        <v>13</v>
      </c>
      <c r="X16" s="123">
        <f t="shared" si="0"/>
        <v>1.0201034865364365</v>
      </c>
      <c r="Y16" s="37">
        <f t="shared" si="0"/>
        <v>-2.0466892244816233</v>
      </c>
      <c r="Z16" s="37">
        <f t="shared" si="0"/>
        <v>-0.87916447964390132</v>
      </c>
      <c r="AA16" s="37">
        <f t="shared" si="0"/>
        <v>-0.378023241178091</v>
      </c>
      <c r="AB16" s="37">
        <f t="shared" si="0"/>
        <v>-0.74082110327654205</v>
      </c>
      <c r="AC16" s="37">
        <f t="shared" si="0"/>
        <v>-1.467117712880365</v>
      </c>
      <c r="AD16" s="37">
        <f t="shared" si="0"/>
        <v>-1.0973557296959326</v>
      </c>
      <c r="AE16" s="37">
        <f t="shared" si="0"/>
        <v>-1.8113465633282004</v>
      </c>
      <c r="AF16" s="90">
        <f t="shared" si="0"/>
        <v>-2.2093688419120152</v>
      </c>
      <c r="AH16" s="42" t="s">
        <v>380</v>
      </c>
    </row>
    <row r="17" spans="1:43" x14ac:dyDescent="0.25">
      <c r="A17">
        <v>14</v>
      </c>
      <c r="B17" s="36">
        <v>3</v>
      </c>
      <c r="C17" s="37">
        <v>7</v>
      </c>
      <c r="D17" s="37">
        <v>3</v>
      </c>
      <c r="E17" s="37">
        <v>4</v>
      </c>
      <c r="F17" s="37">
        <v>6</v>
      </c>
      <c r="G17" s="37">
        <v>7</v>
      </c>
      <c r="H17" s="37">
        <v>1</v>
      </c>
      <c r="I17" s="37">
        <v>3</v>
      </c>
      <c r="J17" s="90">
        <v>7</v>
      </c>
      <c r="W17">
        <f t="shared" si="1"/>
        <v>14</v>
      </c>
      <c r="X17" s="123">
        <f t="shared" si="0"/>
        <v>-0.55941158939094915</v>
      </c>
      <c r="Y17" s="37">
        <f t="shared" si="0"/>
        <v>-2.0466892244816233</v>
      </c>
      <c r="Z17" s="37">
        <f t="shared" si="0"/>
        <v>-0.27284414885500391</v>
      </c>
      <c r="AA17" s="37">
        <f t="shared" si="0"/>
        <v>0.60812434450388564</v>
      </c>
      <c r="AB17" s="37">
        <f t="shared" si="0"/>
        <v>-0.74082110327654205</v>
      </c>
      <c r="AC17" s="37">
        <f t="shared" si="0"/>
        <v>0.72442741839320879</v>
      </c>
      <c r="AD17" s="37">
        <f t="shared" si="0"/>
        <v>-1.4835219688851171</v>
      </c>
      <c r="AE17" s="37">
        <f t="shared" si="0"/>
        <v>-1.8113465633282004</v>
      </c>
      <c r="AF17" s="90">
        <f t="shared" si="0"/>
        <v>-0.50985434813354169</v>
      </c>
    </row>
    <row r="18" spans="1:43" x14ac:dyDescent="0.25">
      <c r="A18">
        <v>15</v>
      </c>
      <c r="B18" s="36">
        <v>2</v>
      </c>
      <c r="C18" s="37">
        <v>9</v>
      </c>
      <c r="D18" s="37">
        <v>6</v>
      </c>
      <c r="E18" s="37">
        <v>4</v>
      </c>
      <c r="F18" s="37">
        <v>6</v>
      </c>
      <c r="G18" s="37">
        <v>3</v>
      </c>
      <c r="H18" s="37">
        <v>8</v>
      </c>
      <c r="I18" s="37">
        <v>5</v>
      </c>
      <c r="J18" s="90">
        <v>7</v>
      </c>
      <c r="M18" s="160" t="e">
        <f t="array" aca="1" ref="M18:U27" ca="1">eVECTORS(M4:U12)</f>
        <v>#NAME?</v>
      </c>
      <c r="N18" s="161" t="e">
        <f ca="1"/>
        <v>#NAME?</v>
      </c>
      <c r="O18" s="161" t="e">
        <f ca="1"/>
        <v>#NAME?</v>
      </c>
      <c r="P18" s="161" t="e">
        <f ca="1"/>
        <v>#NAME?</v>
      </c>
      <c r="Q18" s="161" t="e">
        <f ca="1"/>
        <v>#NAME?</v>
      </c>
      <c r="R18" s="161" t="e">
        <f ca="1"/>
        <v>#NAME?</v>
      </c>
      <c r="S18" s="161" t="e">
        <f ca="1"/>
        <v>#NAME?</v>
      </c>
      <c r="T18" s="161" t="e">
        <f ca="1"/>
        <v>#NAME?</v>
      </c>
      <c r="U18" s="162" t="e">
        <f ca="1"/>
        <v>#NAME?</v>
      </c>
      <c r="W18">
        <f t="shared" si="1"/>
        <v>15</v>
      </c>
      <c r="X18" s="123">
        <f t="shared" si="0"/>
        <v>-1.349169127354642</v>
      </c>
      <c r="Y18" s="37">
        <f t="shared" si="0"/>
        <v>1.4619208746297327</v>
      </c>
      <c r="Z18" s="37">
        <f t="shared" si="0"/>
        <v>1.5461168435116881</v>
      </c>
      <c r="AA18" s="37">
        <f t="shared" si="0"/>
        <v>0.60812434450388564</v>
      </c>
      <c r="AB18" s="37">
        <f t="shared" si="0"/>
        <v>-0.74082110327654205</v>
      </c>
      <c r="AC18" s="37">
        <f t="shared" si="0"/>
        <v>-2.1976327566382228</v>
      </c>
      <c r="AD18" s="37">
        <f t="shared" si="0"/>
        <v>1.2196417054391744</v>
      </c>
      <c r="AE18" s="37">
        <f t="shared" si="0"/>
        <v>0.2887653941537715</v>
      </c>
      <c r="AF18" s="90">
        <f t="shared" si="0"/>
        <v>-0.50985434813354169</v>
      </c>
      <c r="AI18" s="160" t="e">
        <f t="array" aca="1" ref="AI18:AQ27" ca="1">eVECTORS(AI4:AQ12)</f>
        <v>#NAME?</v>
      </c>
      <c r="AJ18" s="161" t="e">
        <f ca="1"/>
        <v>#NAME?</v>
      </c>
      <c r="AK18" s="161" t="e">
        <f ca="1"/>
        <v>#NAME?</v>
      </c>
      <c r="AL18" s="161" t="e">
        <f ca="1"/>
        <v>#NAME?</v>
      </c>
      <c r="AM18" s="161" t="e">
        <f ca="1"/>
        <v>#NAME?</v>
      </c>
      <c r="AN18" s="161" t="e">
        <f ca="1"/>
        <v>#NAME?</v>
      </c>
      <c r="AO18" s="161" t="e">
        <f ca="1"/>
        <v>#NAME?</v>
      </c>
      <c r="AP18" s="161" t="e">
        <f ca="1"/>
        <v>#NAME?</v>
      </c>
      <c r="AQ18" s="162" t="e">
        <f ca="1"/>
        <v>#NAME?</v>
      </c>
    </row>
    <row r="19" spans="1:43" x14ac:dyDescent="0.25">
      <c r="A19">
        <v>16</v>
      </c>
      <c r="B19" s="36">
        <v>7</v>
      </c>
      <c r="C19" s="37">
        <v>7</v>
      </c>
      <c r="D19" s="37">
        <v>2</v>
      </c>
      <c r="E19" s="37">
        <v>7</v>
      </c>
      <c r="F19" s="37">
        <v>6</v>
      </c>
      <c r="G19" s="37">
        <v>5</v>
      </c>
      <c r="H19" s="37">
        <v>1</v>
      </c>
      <c r="I19" s="37">
        <v>4</v>
      </c>
      <c r="J19" s="90">
        <v>7</v>
      </c>
      <c r="L19" t="str">
        <f t="array" ref="L19:L27">L4:L12</f>
        <v>Expect</v>
      </c>
      <c r="M19" s="123" t="e">
        <f ca="1"/>
        <v>#NAME?</v>
      </c>
      <c r="N19" s="37" t="e">
        <f ca="1"/>
        <v>#NAME?</v>
      </c>
      <c r="O19" s="37" t="e">
        <f ca="1"/>
        <v>#NAME?</v>
      </c>
      <c r="P19" s="37" t="e">
        <f ca="1"/>
        <v>#NAME?</v>
      </c>
      <c r="Q19" s="37" t="e">
        <f ca="1"/>
        <v>#NAME?</v>
      </c>
      <c r="R19" s="37" t="e">
        <f ca="1"/>
        <v>#NAME?</v>
      </c>
      <c r="S19" s="37" t="e">
        <f ca="1"/>
        <v>#NAME?</v>
      </c>
      <c r="T19" s="37" t="e">
        <f ca="1"/>
        <v>#NAME?</v>
      </c>
      <c r="U19" s="90" t="e">
        <f ca="1"/>
        <v>#NAME?</v>
      </c>
      <c r="W19">
        <f t="shared" si="1"/>
        <v>16</v>
      </c>
      <c r="X19" s="123">
        <f t="shared" si="0"/>
        <v>2.5996185624638222</v>
      </c>
      <c r="Y19" s="37">
        <f t="shared" si="0"/>
        <v>-2.0466892244816233</v>
      </c>
      <c r="Z19" s="37">
        <f t="shared" si="0"/>
        <v>-0.87916447964390132</v>
      </c>
      <c r="AA19" s="37">
        <f t="shared" si="0"/>
        <v>3.5665671015498153</v>
      </c>
      <c r="AB19" s="37">
        <f t="shared" si="0"/>
        <v>-0.74082110327654205</v>
      </c>
      <c r="AC19" s="37">
        <f t="shared" si="0"/>
        <v>-0.73660266912250705</v>
      </c>
      <c r="AD19" s="37">
        <f t="shared" si="0"/>
        <v>-1.4835219688851171</v>
      </c>
      <c r="AE19" s="37">
        <f t="shared" si="0"/>
        <v>-0.76129058458721444</v>
      </c>
      <c r="AF19" s="90">
        <f t="shared" si="0"/>
        <v>-0.50985434813354169</v>
      </c>
      <c r="AH19" t="str">
        <f t="array" ref="AH19:AH27">AH4:AH12</f>
        <v>Expect</v>
      </c>
      <c r="AI19" s="123" t="e">
        <f ca="1"/>
        <v>#NAME?</v>
      </c>
      <c r="AJ19" s="37" t="e">
        <f ca="1"/>
        <v>#NAME?</v>
      </c>
      <c r="AK19" s="37" t="e">
        <f ca="1"/>
        <v>#NAME?</v>
      </c>
      <c r="AL19" s="37" t="e">
        <f ca="1"/>
        <v>#NAME?</v>
      </c>
      <c r="AM19" s="37" t="e">
        <f ca="1"/>
        <v>#NAME?</v>
      </c>
      <c r="AN19" s="37" t="e">
        <f ca="1"/>
        <v>#NAME?</v>
      </c>
      <c r="AO19" s="37" t="e">
        <f ca="1"/>
        <v>#NAME?</v>
      </c>
      <c r="AP19" s="37" t="e">
        <f ca="1"/>
        <v>#NAME?</v>
      </c>
      <c r="AQ19" s="90" t="e">
        <f ca="1"/>
        <v>#NAME?</v>
      </c>
    </row>
    <row r="20" spans="1:43" x14ac:dyDescent="0.25">
      <c r="A20">
        <v>17</v>
      </c>
      <c r="B20" s="36">
        <v>2</v>
      </c>
      <c r="C20" s="37">
        <v>8</v>
      </c>
      <c r="D20" s="37">
        <v>3</v>
      </c>
      <c r="E20" s="37">
        <v>2</v>
      </c>
      <c r="F20" s="37">
        <v>6</v>
      </c>
      <c r="G20" s="37">
        <v>7</v>
      </c>
      <c r="H20" s="37">
        <v>4</v>
      </c>
      <c r="I20" s="37">
        <v>5</v>
      </c>
      <c r="J20" s="90">
        <v>7</v>
      </c>
      <c r="L20" s="60" t="str">
        <v>Entertain</v>
      </c>
      <c r="M20" s="123" t="e">
        <f ca="1"/>
        <v>#NAME?</v>
      </c>
      <c r="N20" s="37" t="e">
        <f ca="1"/>
        <v>#NAME?</v>
      </c>
      <c r="O20" s="37" t="e">
        <f ca="1"/>
        <v>#NAME?</v>
      </c>
      <c r="P20" s="37" t="e">
        <f ca="1"/>
        <v>#NAME?</v>
      </c>
      <c r="Q20" s="37" t="e">
        <f ca="1"/>
        <v>#NAME?</v>
      </c>
      <c r="R20" s="37" t="e">
        <f ca="1"/>
        <v>#NAME?</v>
      </c>
      <c r="S20" s="37" t="e">
        <f ca="1"/>
        <v>#NAME?</v>
      </c>
      <c r="T20" s="37" t="e">
        <f ca="1"/>
        <v>#NAME?</v>
      </c>
      <c r="U20" s="90" t="e">
        <f ca="1"/>
        <v>#NAME?</v>
      </c>
      <c r="W20">
        <f t="shared" si="1"/>
        <v>17</v>
      </c>
      <c r="X20" s="123">
        <f t="shared" si="0"/>
        <v>-1.349169127354642</v>
      </c>
      <c r="Y20" s="37">
        <f t="shared" si="0"/>
        <v>-0.29238417492594532</v>
      </c>
      <c r="Z20" s="37">
        <f t="shared" si="0"/>
        <v>-0.27284414885500391</v>
      </c>
      <c r="AA20" s="37">
        <f t="shared" si="0"/>
        <v>-1.3641708268600676</v>
      </c>
      <c r="AB20" s="37">
        <f t="shared" si="0"/>
        <v>-0.74082110327654205</v>
      </c>
      <c r="AC20" s="37">
        <f t="shared" si="0"/>
        <v>0.72442741839320879</v>
      </c>
      <c r="AD20" s="37">
        <f t="shared" si="0"/>
        <v>-0.32502325131756366</v>
      </c>
      <c r="AE20" s="37">
        <f t="shared" si="0"/>
        <v>0.2887653941537715</v>
      </c>
      <c r="AF20" s="90">
        <f t="shared" si="0"/>
        <v>-0.50985434813354169</v>
      </c>
      <c r="AH20" s="60" t="str">
        <v>Entertain</v>
      </c>
      <c r="AI20" s="123" t="e">
        <f ca="1"/>
        <v>#NAME?</v>
      </c>
      <c r="AJ20" s="37" t="e">
        <f ca="1"/>
        <v>#NAME?</v>
      </c>
      <c r="AK20" s="37" t="e">
        <f ca="1"/>
        <v>#NAME?</v>
      </c>
      <c r="AL20" s="37" t="e">
        <f ca="1"/>
        <v>#NAME?</v>
      </c>
      <c r="AM20" s="37" t="e">
        <f ca="1"/>
        <v>#NAME?</v>
      </c>
      <c r="AN20" s="37" t="e">
        <f ca="1"/>
        <v>#NAME?</v>
      </c>
      <c r="AO20" s="37" t="e">
        <f ca="1"/>
        <v>#NAME?</v>
      </c>
      <c r="AP20" s="37" t="e">
        <f ca="1"/>
        <v>#NAME?</v>
      </c>
      <c r="AQ20" s="90" t="e">
        <f ca="1"/>
        <v>#NAME?</v>
      </c>
    </row>
    <row r="21" spans="1:43" x14ac:dyDescent="0.25">
      <c r="A21">
        <v>18</v>
      </c>
      <c r="B21" s="36">
        <v>4</v>
      </c>
      <c r="C21" s="37">
        <v>8</v>
      </c>
      <c r="D21" s="37">
        <v>4</v>
      </c>
      <c r="E21" s="37">
        <v>2</v>
      </c>
      <c r="F21" s="37">
        <v>7</v>
      </c>
      <c r="G21" s="37">
        <v>8</v>
      </c>
      <c r="H21" s="37">
        <v>4</v>
      </c>
      <c r="I21" s="37">
        <v>5</v>
      </c>
      <c r="J21" s="90">
        <v>7</v>
      </c>
      <c r="L21" t="str">
        <v>Comm</v>
      </c>
      <c r="M21" s="123" t="e">
        <f ca="1"/>
        <v>#NAME?</v>
      </c>
      <c r="N21" s="37" t="e">
        <f ca="1"/>
        <v>#NAME?</v>
      </c>
      <c r="O21" s="37" t="e">
        <f ca="1"/>
        <v>#NAME?</v>
      </c>
      <c r="P21" s="37" t="e">
        <f ca="1"/>
        <v>#NAME?</v>
      </c>
      <c r="Q21" s="37" t="e">
        <f ca="1"/>
        <v>#NAME?</v>
      </c>
      <c r="R21" s="37" t="e">
        <f ca="1"/>
        <v>#NAME?</v>
      </c>
      <c r="S21" s="37" t="e">
        <f ca="1"/>
        <v>#NAME?</v>
      </c>
      <c r="T21" s="37" t="e">
        <f ca="1"/>
        <v>#NAME?</v>
      </c>
      <c r="U21" s="90" t="e">
        <f ca="1"/>
        <v>#NAME?</v>
      </c>
      <c r="W21">
        <f t="shared" si="1"/>
        <v>18</v>
      </c>
      <c r="X21" s="123">
        <f t="shared" si="0"/>
        <v>0.23034594857274363</v>
      </c>
      <c r="Y21" s="37">
        <f t="shared" si="0"/>
        <v>-0.29238417492594532</v>
      </c>
      <c r="Z21" s="37">
        <f t="shared" si="0"/>
        <v>0.33347618193389345</v>
      </c>
      <c r="AA21" s="37">
        <f t="shared" si="0"/>
        <v>-1.3641708268600676</v>
      </c>
      <c r="AB21" s="37">
        <f t="shared" si="0"/>
        <v>0.30504398370210595</v>
      </c>
      <c r="AC21" s="37">
        <f t="shared" si="0"/>
        <v>1.4549424621510667</v>
      </c>
      <c r="AD21" s="37">
        <f t="shared" si="0"/>
        <v>-0.32502325131756366</v>
      </c>
      <c r="AE21" s="37">
        <f t="shared" si="0"/>
        <v>0.2887653941537715</v>
      </c>
      <c r="AF21" s="90">
        <f t="shared" si="0"/>
        <v>-0.50985434813354169</v>
      </c>
      <c r="AH21" t="str">
        <v>Comm</v>
      </c>
      <c r="AI21" s="123" t="e">
        <f ca="1"/>
        <v>#NAME?</v>
      </c>
      <c r="AJ21" s="37" t="e">
        <f ca="1"/>
        <v>#NAME?</v>
      </c>
      <c r="AK21" s="37" t="e">
        <f ca="1"/>
        <v>#NAME?</v>
      </c>
      <c r="AL21" s="37" t="e">
        <f ca="1"/>
        <v>#NAME?</v>
      </c>
      <c r="AM21" s="37" t="e">
        <f ca="1"/>
        <v>#NAME?</v>
      </c>
      <c r="AN21" s="37" t="e">
        <f ca="1"/>
        <v>#NAME?</v>
      </c>
      <c r="AO21" s="37" t="e">
        <f ca="1"/>
        <v>#NAME?</v>
      </c>
      <c r="AP21" s="37" t="e">
        <f ca="1"/>
        <v>#NAME?</v>
      </c>
      <c r="AQ21" s="90" t="e">
        <f ca="1"/>
        <v>#NAME?</v>
      </c>
    </row>
    <row r="22" spans="1:43" x14ac:dyDescent="0.25">
      <c r="A22">
        <v>19</v>
      </c>
      <c r="B22" s="36">
        <v>2</v>
      </c>
      <c r="C22" s="37">
        <v>8</v>
      </c>
      <c r="D22" s="37">
        <v>2</v>
      </c>
      <c r="E22" s="37">
        <v>3</v>
      </c>
      <c r="F22" s="37">
        <v>5</v>
      </c>
      <c r="G22" s="37">
        <v>4</v>
      </c>
      <c r="H22" s="37">
        <v>6</v>
      </c>
      <c r="I22" s="37">
        <v>4</v>
      </c>
      <c r="J22" s="90">
        <v>9</v>
      </c>
      <c r="L22" t="str">
        <v>Expert</v>
      </c>
      <c r="M22" s="123" t="e">
        <f ca="1"/>
        <v>#NAME?</v>
      </c>
      <c r="N22" s="37" t="e">
        <f ca="1"/>
        <v>#NAME?</v>
      </c>
      <c r="O22" s="37" t="e">
        <f ca="1"/>
        <v>#NAME?</v>
      </c>
      <c r="P22" s="37" t="e">
        <f ca="1"/>
        <v>#NAME?</v>
      </c>
      <c r="Q22" s="37" t="e">
        <f ca="1"/>
        <v>#NAME?</v>
      </c>
      <c r="R22" s="37" t="e">
        <f ca="1"/>
        <v>#NAME?</v>
      </c>
      <c r="S22" s="37" t="e">
        <f ca="1"/>
        <v>#NAME?</v>
      </c>
      <c r="T22" s="37" t="e">
        <f ca="1"/>
        <v>#NAME?</v>
      </c>
      <c r="U22" s="90" t="e">
        <f ca="1"/>
        <v>#NAME?</v>
      </c>
      <c r="W22">
        <f t="shared" si="1"/>
        <v>19</v>
      </c>
      <c r="X22" s="123">
        <f t="shared" si="0"/>
        <v>-1.349169127354642</v>
      </c>
      <c r="Y22" s="37">
        <f t="shared" si="0"/>
        <v>-0.29238417492594532</v>
      </c>
      <c r="Z22" s="37">
        <f t="shared" si="0"/>
        <v>-0.87916447964390132</v>
      </c>
      <c r="AA22" s="37">
        <f t="shared" si="0"/>
        <v>-0.378023241178091</v>
      </c>
      <c r="AB22" s="37">
        <f t="shared" si="0"/>
        <v>-1.78668619025519</v>
      </c>
      <c r="AC22" s="37">
        <f t="shared" si="0"/>
        <v>-1.467117712880365</v>
      </c>
      <c r="AD22" s="37">
        <f t="shared" si="0"/>
        <v>0.44730922706080534</v>
      </c>
      <c r="AE22" s="37">
        <f t="shared" si="0"/>
        <v>-0.76129058458721444</v>
      </c>
      <c r="AF22" s="90">
        <f t="shared" si="0"/>
        <v>2.889174639423405</v>
      </c>
      <c r="AH22" t="str">
        <v>Expert</v>
      </c>
      <c r="AI22" s="123" t="e">
        <f ca="1"/>
        <v>#NAME?</v>
      </c>
      <c r="AJ22" s="37" t="e">
        <f ca="1"/>
        <v>#NAME?</v>
      </c>
      <c r="AK22" s="37" t="e">
        <f ca="1"/>
        <v>#NAME?</v>
      </c>
      <c r="AL22" s="37" t="e">
        <f ca="1"/>
        <v>#NAME?</v>
      </c>
      <c r="AM22" s="37" t="e">
        <f ca="1"/>
        <v>#NAME?</v>
      </c>
      <c r="AN22" s="37" t="e">
        <f ca="1"/>
        <v>#NAME?</v>
      </c>
      <c r="AO22" s="37" t="e">
        <f ca="1"/>
        <v>#NAME?</v>
      </c>
      <c r="AP22" s="37" t="e">
        <f ca="1"/>
        <v>#NAME?</v>
      </c>
      <c r="AQ22" s="90" t="e">
        <f ca="1"/>
        <v>#NAME?</v>
      </c>
    </row>
    <row r="23" spans="1:43" x14ac:dyDescent="0.25">
      <c r="A23">
        <v>20</v>
      </c>
      <c r="B23" s="36">
        <v>3</v>
      </c>
      <c r="C23" s="37">
        <v>8</v>
      </c>
      <c r="D23" s="37">
        <v>6</v>
      </c>
      <c r="E23" s="37">
        <v>4</v>
      </c>
      <c r="F23" s="37">
        <v>9</v>
      </c>
      <c r="G23" s="37">
        <v>9</v>
      </c>
      <c r="H23" s="37">
        <v>8</v>
      </c>
      <c r="I23" s="37">
        <v>5</v>
      </c>
      <c r="J23" s="90">
        <v>7</v>
      </c>
      <c r="L23" t="str">
        <v>Motivate</v>
      </c>
      <c r="M23" s="123" t="e">
        <f ca="1"/>
        <v>#NAME?</v>
      </c>
      <c r="N23" s="37" t="e">
        <f ca="1"/>
        <v>#NAME?</v>
      </c>
      <c r="O23" s="37" t="e">
        <f ca="1"/>
        <v>#NAME?</v>
      </c>
      <c r="P23" s="37" t="e">
        <f ca="1"/>
        <v>#NAME?</v>
      </c>
      <c r="Q23" s="37" t="e">
        <f ca="1"/>
        <v>#NAME?</v>
      </c>
      <c r="R23" s="37" t="e">
        <f ca="1"/>
        <v>#NAME?</v>
      </c>
      <c r="S23" s="37" t="e">
        <f ca="1"/>
        <v>#NAME?</v>
      </c>
      <c r="T23" s="37" t="e">
        <f ca="1"/>
        <v>#NAME?</v>
      </c>
      <c r="U23" s="90" t="e">
        <f ca="1"/>
        <v>#NAME?</v>
      </c>
      <c r="W23">
        <f t="shared" si="1"/>
        <v>20</v>
      </c>
      <c r="X23" s="123">
        <f t="shared" si="0"/>
        <v>-0.55941158939094915</v>
      </c>
      <c r="Y23" s="37">
        <f t="shared" si="0"/>
        <v>-0.29238417492594532</v>
      </c>
      <c r="Z23" s="37">
        <f t="shared" si="0"/>
        <v>1.5461168435116881</v>
      </c>
      <c r="AA23" s="37">
        <f t="shared" si="0"/>
        <v>0.60812434450388564</v>
      </c>
      <c r="AB23" s="37">
        <f t="shared" si="0"/>
        <v>2.3967741576594017</v>
      </c>
      <c r="AC23" s="37">
        <f t="shared" si="0"/>
        <v>2.1854575059089245</v>
      </c>
      <c r="AD23" s="37">
        <f t="shared" si="0"/>
        <v>1.2196417054391744</v>
      </c>
      <c r="AE23" s="37">
        <f t="shared" si="0"/>
        <v>0.2887653941537715</v>
      </c>
      <c r="AF23" s="90">
        <f t="shared" si="0"/>
        <v>-0.50985434813354169</v>
      </c>
      <c r="AH23" t="str">
        <v>Motivate</v>
      </c>
      <c r="AI23" s="123" t="e">
        <f ca="1"/>
        <v>#NAME?</v>
      </c>
      <c r="AJ23" s="37" t="e">
        <f ca="1"/>
        <v>#NAME?</v>
      </c>
      <c r="AK23" s="37" t="e">
        <f ca="1"/>
        <v>#NAME?</v>
      </c>
      <c r="AL23" s="37" t="e">
        <f ca="1"/>
        <v>#NAME?</v>
      </c>
      <c r="AM23" s="37" t="e">
        <f ca="1"/>
        <v>#NAME?</v>
      </c>
      <c r="AN23" s="37" t="e">
        <f ca="1"/>
        <v>#NAME?</v>
      </c>
      <c r="AO23" s="37" t="e">
        <f ca="1"/>
        <v>#NAME?</v>
      </c>
      <c r="AP23" s="37" t="e">
        <f ca="1"/>
        <v>#NAME?</v>
      </c>
      <c r="AQ23" s="90" t="e">
        <f ca="1"/>
        <v>#NAME?</v>
      </c>
    </row>
    <row r="24" spans="1:43" x14ac:dyDescent="0.25">
      <c r="A24">
        <v>21</v>
      </c>
      <c r="B24" s="36">
        <v>5</v>
      </c>
      <c r="C24" s="37">
        <v>9</v>
      </c>
      <c r="D24" s="37">
        <v>3</v>
      </c>
      <c r="E24" s="37">
        <v>5</v>
      </c>
      <c r="F24" s="37">
        <v>6</v>
      </c>
      <c r="G24" s="37">
        <v>3</v>
      </c>
      <c r="H24" s="37">
        <v>3</v>
      </c>
      <c r="I24" s="37">
        <v>6</v>
      </c>
      <c r="J24" s="90">
        <v>8</v>
      </c>
      <c r="L24" t="str">
        <v>Caring</v>
      </c>
      <c r="M24" s="123" t="e">
        <f ca="1"/>
        <v>#NAME?</v>
      </c>
      <c r="N24" s="37" t="e">
        <f ca="1"/>
        <v>#NAME?</v>
      </c>
      <c r="O24" s="37" t="e">
        <f ca="1"/>
        <v>#NAME?</v>
      </c>
      <c r="P24" s="37" t="e">
        <f ca="1"/>
        <v>#NAME?</v>
      </c>
      <c r="Q24" s="37" t="e">
        <f ca="1"/>
        <v>#NAME?</v>
      </c>
      <c r="R24" s="37" t="e">
        <f ca="1"/>
        <v>#NAME?</v>
      </c>
      <c r="S24" s="37" t="e">
        <f ca="1"/>
        <v>#NAME?</v>
      </c>
      <c r="T24" s="37" t="e">
        <f ca="1"/>
        <v>#NAME?</v>
      </c>
      <c r="U24" s="90" t="e">
        <f ca="1"/>
        <v>#NAME?</v>
      </c>
      <c r="W24">
        <f t="shared" si="1"/>
        <v>21</v>
      </c>
      <c r="X24" s="123">
        <f t="shared" si="0"/>
        <v>1.0201034865364365</v>
      </c>
      <c r="Y24" s="37">
        <f t="shared" si="0"/>
        <v>1.4619208746297327</v>
      </c>
      <c r="Z24" s="37">
        <f t="shared" si="0"/>
        <v>-0.27284414885500391</v>
      </c>
      <c r="AA24" s="37">
        <f t="shared" si="0"/>
        <v>1.5942719301858623</v>
      </c>
      <c r="AB24" s="37">
        <f t="shared" si="0"/>
        <v>-0.74082110327654205</v>
      </c>
      <c r="AC24" s="37">
        <f t="shared" si="0"/>
        <v>-2.1976327566382228</v>
      </c>
      <c r="AD24" s="37">
        <f t="shared" si="0"/>
        <v>-0.71118949050674818</v>
      </c>
      <c r="AE24" s="37">
        <f t="shared" si="0"/>
        <v>1.3388213728947576</v>
      </c>
      <c r="AF24" s="90">
        <f t="shared" si="0"/>
        <v>1.1896601456449316</v>
      </c>
      <c r="AH24" t="str">
        <v>Caring</v>
      </c>
      <c r="AI24" s="123" t="e">
        <f ca="1"/>
        <v>#NAME?</v>
      </c>
      <c r="AJ24" s="37" t="e">
        <f ca="1"/>
        <v>#NAME?</v>
      </c>
      <c r="AK24" s="37" t="e">
        <f ca="1"/>
        <v>#NAME?</v>
      </c>
      <c r="AL24" s="37" t="e">
        <f ca="1"/>
        <v>#NAME?</v>
      </c>
      <c r="AM24" s="37" t="e">
        <f ca="1"/>
        <v>#NAME?</v>
      </c>
      <c r="AN24" s="37" t="e">
        <f ca="1"/>
        <v>#NAME?</v>
      </c>
      <c r="AO24" s="37" t="e">
        <f ca="1"/>
        <v>#NAME?</v>
      </c>
      <c r="AP24" s="37" t="e">
        <f ca="1"/>
        <v>#NAME?</v>
      </c>
      <c r="AQ24" s="90" t="e">
        <f ca="1"/>
        <v>#NAME?</v>
      </c>
    </row>
    <row r="25" spans="1:43" x14ac:dyDescent="0.25">
      <c r="A25">
        <v>22</v>
      </c>
      <c r="B25" s="36">
        <v>5</v>
      </c>
      <c r="C25" s="37">
        <v>8</v>
      </c>
      <c r="D25" s="37">
        <v>5</v>
      </c>
      <c r="E25" s="37">
        <v>3</v>
      </c>
      <c r="F25" s="37">
        <v>6</v>
      </c>
      <c r="G25" s="37">
        <v>4</v>
      </c>
      <c r="H25" s="37">
        <v>4</v>
      </c>
      <c r="I25" s="37">
        <v>3</v>
      </c>
      <c r="J25" s="90">
        <v>7</v>
      </c>
      <c r="L25" t="str">
        <v>Charisma</v>
      </c>
      <c r="M25" s="123" t="e">
        <f ca="1"/>
        <v>#NAME?</v>
      </c>
      <c r="N25" s="37" t="e">
        <f ca="1"/>
        <v>#NAME?</v>
      </c>
      <c r="O25" s="37" t="e">
        <f ca="1"/>
        <v>#NAME?</v>
      </c>
      <c r="P25" s="37" t="e">
        <f ca="1"/>
        <v>#NAME?</v>
      </c>
      <c r="Q25" s="37" t="e">
        <f ca="1"/>
        <v>#NAME?</v>
      </c>
      <c r="R25" s="37" t="e">
        <f ca="1"/>
        <v>#NAME?</v>
      </c>
      <c r="S25" s="37" t="e">
        <f ca="1"/>
        <v>#NAME?</v>
      </c>
      <c r="T25" s="37" t="e">
        <f ca="1"/>
        <v>#NAME?</v>
      </c>
      <c r="U25" s="90" t="e">
        <f ca="1"/>
        <v>#NAME?</v>
      </c>
      <c r="W25">
        <f t="shared" si="1"/>
        <v>22</v>
      </c>
      <c r="X25" s="123">
        <f t="shared" si="0"/>
        <v>1.0201034865364365</v>
      </c>
      <c r="Y25" s="37">
        <f t="shared" si="0"/>
        <v>-0.29238417492594532</v>
      </c>
      <c r="Z25" s="37">
        <f t="shared" si="0"/>
        <v>0.93979651272279086</v>
      </c>
      <c r="AA25" s="37">
        <f t="shared" si="0"/>
        <v>-0.378023241178091</v>
      </c>
      <c r="AB25" s="37">
        <f t="shared" si="0"/>
        <v>-0.74082110327654205</v>
      </c>
      <c r="AC25" s="37">
        <f t="shared" si="0"/>
        <v>-1.467117712880365</v>
      </c>
      <c r="AD25" s="37">
        <f t="shared" si="0"/>
        <v>-0.32502325131756366</v>
      </c>
      <c r="AE25" s="37">
        <f t="shared" si="0"/>
        <v>-1.8113465633282004</v>
      </c>
      <c r="AF25" s="90">
        <f t="shared" si="0"/>
        <v>-0.50985434813354169</v>
      </c>
      <c r="AH25" t="str">
        <v>Charisma</v>
      </c>
      <c r="AI25" s="123" t="e">
        <f ca="1"/>
        <v>#NAME?</v>
      </c>
      <c r="AJ25" s="37" t="e">
        <f ca="1"/>
        <v>#NAME?</v>
      </c>
      <c r="AK25" s="37" t="e">
        <f ca="1"/>
        <v>#NAME?</v>
      </c>
      <c r="AL25" s="37" t="e">
        <f ca="1"/>
        <v>#NAME?</v>
      </c>
      <c r="AM25" s="37" t="e">
        <f ca="1"/>
        <v>#NAME?</v>
      </c>
      <c r="AN25" s="37" t="e">
        <f ca="1"/>
        <v>#NAME?</v>
      </c>
      <c r="AO25" s="37" t="e">
        <f ca="1"/>
        <v>#NAME?</v>
      </c>
      <c r="AP25" s="37" t="e">
        <f ca="1"/>
        <v>#NAME?</v>
      </c>
      <c r="AQ25" s="90" t="e">
        <f ca="1"/>
        <v>#NAME?</v>
      </c>
    </row>
    <row r="26" spans="1:43" x14ac:dyDescent="0.25">
      <c r="A26">
        <v>23</v>
      </c>
      <c r="B26" s="36">
        <v>4</v>
      </c>
      <c r="C26" s="37">
        <v>9</v>
      </c>
      <c r="D26" s="37">
        <v>4</v>
      </c>
      <c r="E26" s="37">
        <v>3</v>
      </c>
      <c r="F26" s="37">
        <v>7</v>
      </c>
      <c r="G26" s="37">
        <v>7</v>
      </c>
      <c r="H26" s="37">
        <v>7</v>
      </c>
      <c r="I26" s="37">
        <v>5</v>
      </c>
      <c r="J26" s="90">
        <v>7</v>
      </c>
      <c r="L26" t="str">
        <v>Passion</v>
      </c>
      <c r="M26" s="123" t="e">
        <f ca="1"/>
        <v>#NAME?</v>
      </c>
      <c r="N26" s="37" t="e">
        <f ca="1"/>
        <v>#NAME?</v>
      </c>
      <c r="O26" s="37" t="e">
        <f ca="1"/>
        <v>#NAME?</v>
      </c>
      <c r="P26" s="37" t="e">
        <f ca="1"/>
        <v>#NAME?</v>
      </c>
      <c r="Q26" s="37" t="e">
        <f ca="1"/>
        <v>#NAME?</v>
      </c>
      <c r="R26" s="37" t="e">
        <f ca="1"/>
        <v>#NAME?</v>
      </c>
      <c r="S26" s="37" t="e">
        <f ca="1"/>
        <v>#NAME?</v>
      </c>
      <c r="T26" s="37" t="e">
        <f ca="1"/>
        <v>#NAME?</v>
      </c>
      <c r="U26" s="90" t="e">
        <f ca="1"/>
        <v>#NAME?</v>
      </c>
      <c r="W26">
        <f t="shared" si="1"/>
        <v>23</v>
      </c>
      <c r="X26" s="123">
        <f t="shared" si="0"/>
        <v>0.23034594857274363</v>
      </c>
      <c r="Y26" s="37">
        <f t="shared" si="0"/>
        <v>1.4619208746297327</v>
      </c>
      <c r="Z26" s="37">
        <f t="shared" si="0"/>
        <v>0.33347618193389345</v>
      </c>
      <c r="AA26" s="37">
        <f t="shared" si="0"/>
        <v>-0.378023241178091</v>
      </c>
      <c r="AB26" s="37">
        <f t="shared" si="0"/>
        <v>0.30504398370210595</v>
      </c>
      <c r="AC26" s="37">
        <f t="shared" si="0"/>
        <v>0.72442741839320879</v>
      </c>
      <c r="AD26" s="37">
        <f t="shared" si="0"/>
        <v>0.8334754662499898</v>
      </c>
      <c r="AE26" s="37">
        <f t="shared" si="0"/>
        <v>0.2887653941537715</v>
      </c>
      <c r="AF26" s="90">
        <f t="shared" si="0"/>
        <v>-0.50985434813354169</v>
      </c>
      <c r="AH26" t="str">
        <v>Passion</v>
      </c>
      <c r="AI26" s="123" t="e">
        <f ca="1"/>
        <v>#NAME?</v>
      </c>
      <c r="AJ26" s="37" t="e">
        <f ca="1"/>
        <v>#NAME?</v>
      </c>
      <c r="AK26" s="37" t="e">
        <f ca="1"/>
        <v>#NAME?</v>
      </c>
      <c r="AL26" s="37" t="e">
        <f ca="1"/>
        <v>#NAME?</v>
      </c>
      <c r="AM26" s="37" t="e">
        <f ca="1"/>
        <v>#NAME?</v>
      </c>
      <c r="AN26" s="37" t="e">
        <f ca="1"/>
        <v>#NAME?</v>
      </c>
      <c r="AO26" s="37" t="e">
        <f ca="1"/>
        <v>#NAME?</v>
      </c>
      <c r="AP26" s="37" t="e">
        <f ca="1"/>
        <v>#NAME?</v>
      </c>
      <c r="AQ26" s="90" t="e">
        <f ca="1"/>
        <v>#NAME?</v>
      </c>
    </row>
    <row r="27" spans="1:43" x14ac:dyDescent="0.25">
      <c r="A27">
        <v>24</v>
      </c>
      <c r="B27" s="36">
        <v>4</v>
      </c>
      <c r="C27" s="37">
        <v>8</v>
      </c>
      <c r="D27" s="37">
        <v>3</v>
      </c>
      <c r="E27" s="37">
        <v>4</v>
      </c>
      <c r="F27" s="37">
        <v>6</v>
      </c>
      <c r="G27" s="37">
        <v>5</v>
      </c>
      <c r="H27" s="37">
        <v>7</v>
      </c>
      <c r="I27" s="37">
        <v>4</v>
      </c>
      <c r="J27" s="90">
        <v>8</v>
      </c>
      <c r="L27" t="str">
        <v>Friendly</v>
      </c>
      <c r="M27" s="91" t="e">
        <f ca="1"/>
        <v>#NAME?</v>
      </c>
      <c r="N27" s="92" t="e">
        <f ca="1"/>
        <v>#NAME?</v>
      </c>
      <c r="O27" s="92" t="e">
        <f ca="1"/>
        <v>#NAME?</v>
      </c>
      <c r="P27" s="92" t="e">
        <f ca="1"/>
        <v>#NAME?</v>
      </c>
      <c r="Q27" s="92" t="e">
        <f ca="1"/>
        <v>#NAME?</v>
      </c>
      <c r="R27" s="92" t="e">
        <f ca="1"/>
        <v>#NAME?</v>
      </c>
      <c r="S27" s="92" t="e">
        <f ca="1"/>
        <v>#NAME?</v>
      </c>
      <c r="T27" s="92" t="e">
        <f ca="1"/>
        <v>#NAME?</v>
      </c>
      <c r="U27" s="93" t="e">
        <f ca="1"/>
        <v>#NAME?</v>
      </c>
      <c r="W27">
        <f t="shared" si="1"/>
        <v>24</v>
      </c>
      <c r="X27" s="123">
        <f t="shared" si="0"/>
        <v>0.23034594857274363</v>
      </c>
      <c r="Y27" s="37">
        <f t="shared" si="0"/>
        <v>-0.29238417492594532</v>
      </c>
      <c r="Z27" s="37">
        <f t="shared" si="0"/>
        <v>-0.27284414885500391</v>
      </c>
      <c r="AA27" s="37">
        <f t="shared" si="0"/>
        <v>0.60812434450388564</v>
      </c>
      <c r="AB27" s="37">
        <f t="shared" si="0"/>
        <v>-0.74082110327654205</v>
      </c>
      <c r="AC27" s="37">
        <f t="shared" si="0"/>
        <v>-0.73660266912250705</v>
      </c>
      <c r="AD27" s="37">
        <f t="shared" si="0"/>
        <v>0.8334754662499898</v>
      </c>
      <c r="AE27" s="37">
        <f t="shared" si="0"/>
        <v>-0.76129058458721444</v>
      </c>
      <c r="AF27" s="90">
        <f t="shared" si="0"/>
        <v>1.1896601456449316</v>
      </c>
      <c r="AH27" t="str">
        <v>Friendly</v>
      </c>
      <c r="AI27" s="91" t="e">
        <f ca="1"/>
        <v>#NAME?</v>
      </c>
      <c r="AJ27" s="92" t="e">
        <f ca="1"/>
        <v>#NAME?</v>
      </c>
      <c r="AK27" s="92" t="e">
        <f ca="1"/>
        <v>#NAME?</v>
      </c>
      <c r="AL27" s="92" t="e">
        <f ca="1"/>
        <v>#NAME?</v>
      </c>
      <c r="AM27" s="92" t="e">
        <f ca="1"/>
        <v>#NAME?</v>
      </c>
      <c r="AN27" s="92" t="e">
        <f ca="1"/>
        <v>#NAME?</v>
      </c>
      <c r="AO27" s="92" t="e">
        <f ca="1"/>
        <v>#NAME?</v>
      </c>
      <c r="AP27" s="92" t="e">
        <f ca="1"/>
        <v>#NAME?</v>
      </c>
      <c r="AQ27" s="93" t="e">
        <f ca="1"/>
        <v>#NAME?</v>
      </c>
    </row>
    <row r="28" spans="1:43" x14ac:dyDescent="0.25">
      <c r="A28">
        <v>25</v>
      </c>
      <c r="B28" s="36">
        <v>2</v>
      </c>
      <c r="C28" s="37">
        <v>8</v>
      </c>
      <c r="D28" s="37">
        <v>2</v>
      </c>
      <c r="E28" s="37">
        <v>5</v>
      </c>
      <c r="F28" s="37">
        <v>6</v>
      </c>
      <c r="G28" s="37">
        <v>8</v>
      </c>
      <c r="H28" s="37">
        <v>4</v>
      </c>
      <c r="I28" s="37">
        <v>5</v>
      </c>
      <c r="J28" s="90">
        <v>8</v>
      </c>
      <c r="W28">
        <f t="shared" si="1"/>
        <v>25</v>
      </c>
      <c r="X28" s="123">
        <f t="shared" si="0"/>
        <v>-1.349169127354642</v>
      </c>
      <c r="Y28" s="37">
        <f t="shared" si="0"/>
        <v>-0.29238417492594532</v>
      </c>
      <c r="Z28" s="37">
        <f t="shared" si="0"/>
        <v>-0.87916447964390132</v>
      </c>
      <c r="AA28" s="37">
        <f t="shared" si="0"/>
        <v>1.5942719301858623</v>
      </c>
      <c r="AB28" s="37">
        <f t="shared" si="0"/>
        <v>-0.74082110327654205</v>
      </c>
      <c r="AC28" s="37">
        <f t="shared" si="0"/>
        <v>1.4549424621510667</v>
      </c>
      <c r="AD28" s="37">
        <f t="shared" si="0"/>
        <v>-0.32502325131756366</v>
      </c>
      <c r="AE28" s="37">
        <f t="shared" si="0"/>
        <v>0.2887653941537715</v>
      </c>
      <c r="AF28" s="90">
        <f t="shared" si="0"/>
        <v>1.1896601456449316</v>
      </c>
    </row>
    <row r="29" spans="1:43" x14ac:dyDescent="0.25">
      <c r="A29">
        <v>26</v>
      </c>
      <c r="B29" s="36">
        <v>4</v>
      </c>
      <c r="C29" s="37">
        <v>8</v>
      </c>
      <c r="D29" s="37">
        <v>6</v>
      </c>
      <c r="E29" s="37">
        <v>5</v>
      </c>
      <c r="F29" s="37">
        <v>8</v>
      </c>
      <c r="G29" s="37">
        <v>7</v>
      </c>
      <c r="H29" s="37">
        <v>9</v>
      </c>
      <c r="I29" s="37">
        <v>6</v>
      </c>
      <c r="J29" s="90">
        <v>7</v>
      </c>
      <c r="L29" s="42" t="s">
        <v>381</v>
      </c>
      <c r="W29">
        <f t="shared" si="1"/>
        <v>26</v>
      </c>
      <c r="X29" s="123">
        <f t="shared" si="0"/>
        <v>0.23034594857274363</v>
      </c>
      <c r="Y29" s="37">
        <f t="shared" si="0"/>
        <v>-0.29238417492594532</v>
      </c>
      <c r="Z29" s="37">
        <f t="shared" si="0"/>
        <v>1.5461168435116881</v>
      </c>
      <c r="AA29" s="37">
        <f t="shared" si="0"/>
        <v>1.5942719301858623</v>
      </c>
      <c r="AB29" s="37">
        <f t="shared" si="0"/>
        <v>1.3509090706807538</v>
      </c>
      <c r="AC29" s="37">
        <f t="shared" si="0"/>
        <v>0.72442741839320879</v>
      </c>
      <c r="AD29" s="37">
        <f t="shared" si="0"/>
        <v>1.6058079446283589</v>
      </c>
      <c r="AE29" s="37">
        <f t="shared" si="0"/>
        <v>1.3388213728947576</v>
      </c>
      <c r="AF29" s="90">
        <f t="shared" si="0"/>
        <v>-0.50985434813354169</v>
      </c>
      <c r="AH29" s="42" t="s">
        <v>381</v>
      </c>
    </row>
    <row r="30" spans="1:43" x14ac:dyDescent="0.25">
      <c r="A30">
        <v>27</v>
      </c>
      <c r="B30" s="36">
        <v>2</v>
      </c>
      <c r="C30" s="37">
        <v>8</v>
      </c>
      <c r="D30" s="37">
        <v>3</v>
      </c>
      <c r="E30" s="37">
        <v>3</v>
      </c>
      <c r="F30" s="37">
        <v>7</v>
      </c>
      <c r="G30" s="37">
        <v>5</v>
      </c>
      <c r="H30" s="37">
        <v>5</v>
      </c>
      <c r="I30" s="37">
        <v>5</v>
      </c>
      <c r="J30" s="90">
        <v>7</v>
      </c>
      <c r="R30" s="47" t="s">
        <v>382</v>
      </c>
      <c r="S30" s="47" t="s">
        <v>383</v>
      </c>
      <c r="T30" s="47" t="s">
        <v>384</v>
      </c>
      <c r="U30" s="47" t="s">
        <v>385</v>
      </c>
      <c r="W30">
        <f t="shared" si="1"/>
        <v>27</v>
      </c>
      <c r="X30" s="123">
        <f t="shared" si="0"/>
        <v>-1.349169127354642</v>
      </c>
      <c r="Y30" s="37">
        <f t="shared" si="0"/>
        <v>-0.29238417492594532</v>
      </c>
      <c r="Z30" s="37">
        <f t="shared" si="0"/>
        <v>-0.27284414885500391</v>
      </c>
      <c r="AA30" s="37">
        <f t="shared" si="0"/>
        <v>-0.378023241178091</v>
      </c>
      <c r="AB30" s="37">
        <f t="shared" si="0"/>
        <v>0.30504398370210595</v>
      </c>
      <c r="AC30" s="37">
        <f t="shared" si="0"/>
        <v>-0.73660266912250705</v>
      </c>
      <c r="AD30" s="37">
        <f t="shared" si="0"/>
        <v>6.1142987871620834E-2</v>
      </c>
      <c r="AE30" s="37">
        <f t="shared" si="0"/>
        <v>0.2887653941537715</v>
      </c>
      <c r="AF30" s="90">
        <f t="shared" si="0"/>
        <v>-0.50985434813354169</v>
      </c>
    </row>
    <row r="31" spans="1:43" x14ac:dyDescent="0.25">
      <c r="A31">
        <v>28</v>
      </c>
      <c r="B31" s="36">
        <v>2</v>
      </c>
      <c r="C31" s="37">
        <v>8</v>
      </c>
      <c r="D31" s="37">
        <v>1</v>
      </c>
      <c r="E31" s="37">
        <v>5</v>
      </c>
      <c r="F31" s="37">
        <v>6</v>
      </c>
      <c r="G31" s="37">
        <v>8</v>
      </c>
      <c r="H31" s="37">
        <v>7</v>
      </c>
      <c r="I31" s="37">
        <v>4</v>
      </c>
      <c r="J31" s="90">
        <v>8</v>
      </c>
      <c r="M31" s="47" t="s">
        <v>386</v>
      </c>
      <c r="N31" s="47" t="s">
        <v>387</v>
      </c>
      <c r="O31" s="47" t="s">
        <v>388</v>
      </c>
      <c r="R31" s="160" t="e">
        <f ca="1">M18</f>
        <v>#NAME?</v>
      </c>
      <c r="S31" s="161" t="e">
        <f ca="1">N18</f>
        <v>#NAME?</v>
      </c>
      <c r="T31" s="161" t="e">
        <f ca="1">O18</f>
        <v>#NAME?</v>
      </c>
      <c r="U31" s="162" t="e">
        <f ca="1">P18</f>
        <v>#NAME?</v>
      </c>
      <c r="W31">
        <f t="shared" si="1"/>
        <v>28</v>
      </c>
      <c r="X31" s="123">
        <f t="shared" si="0"/>
        <v>-1.349169127354642</v>
      </c>
      <c r="Y31" s="37">
        <f t="shared" si="0"/>
        <v>-0.29238417492594532</v>
      </c>
      <c r="Z31" s="37">
        <f t="shared" si="0"/>
        <v>-1.4854848104327987</v>
      </c>
      <c r="AA31" s="37">
        <f t="shared" si="0"/>
        <v>1.5942719301858623</v>
      </c>
      <c r="AB31" s="37">
        <f t="shared" si="0"/>
        <v>-0.74082110327654205</v>
      </c>
      <c r="AC31" s="37">
        <f t="shared" si="0"/>
        <v>1.4549424621510667</v>
      </c>
      <c r="AD31" s="37">
        <f t="shared" si="0"/>
        <v>0.8334754662499898</v>
      </c>
      <c r="AE31" s="37">
        <f t="shared" si="0"/>
        <v>-0.76129058458721444</v>
      </c>
      <c r="AF31" s="90">
        <f t="shared" si="0"/>
        <v>1.1896601456449316</v>
      </c>
      <c r="AH31" s="47" t="s">
        <v>386</v>
      </c>
      <c r="AI31" s="47" t="s">
        <v>387</v>
      </c>
      <c r="AJ31" s="47" t="s">
        <v>388</v>
      </c>
      <c r="AM31" s="160" t="e">
        <f t="shared" ref="AM31:AP40" ca="1" si="2">AI18</f>
        <v>#NAME?</v>
      </c>
      <c r="AN31" s="161" t="e">
        <f t="shared" ca="1" si="2"/>
        <v>#NAME?</v>
      </c>
      <c r="AO31" s="161" t="e">
        <f t="shared" ca="1" si="2"/>
        <v>#NAME?</v>
      </c>
      <c r="AP31" s="162" t="e">
        <f t="shared" ca="1" si="2"/>
        <v>#NAME?</v>
      </c>
      <c r="AQ31" s="163" t="s">
        <v>373</v>
      </c>
    </row>
    <row r="32" spans="1:43" x14ac:dyDescent="0.25">
      <c r="A32">
        <v>29</v>
      </c>
      <c r="B32" s="36">
        <v>5</v>
      </c>
      <c r="C32" s="37">
        <v>8</v>
      </c>
      <c r="D32" s="37">
        <v>3</v>
      </c>
      <c r="E32" s="37">
        <v>4</v>
      </c>
      <c r="F32" s="37">
        <v>7</v>
      </c>
      <c r="G32" s="37">
        <v>7</v>
      </c>
      <c r="H32" s="37">
        <v>1</v>
      </c>
      <c r="I32" s="37">
        <v>5</v>
      </c>
      <c r="J32" s="90">
        <v>7</v>
      </c>
      <c r="M32" s="156" t="e">
        <f t="array" aca="1" ref="M32:M40" ca="1">TRANSPOSE(M18:U18)</f>
        <v>#NAME?</v>
      </c>
      <c r="N32" s="164" t="e">
        <f t="shared" ref="N32:N40" ca="1" si="3">M32/M$41</f>
        <v>#NAME?</v>
      </c>
      <c r="O32" s="165" t="e">
        <f ca="1">N32</f>
        <v>#NAME?</v>
      </c>
      <c r="Q32" t="str">
        <f t="shared" ref="Q32:Q40" si="4">L4</f>
        <v>Expect</v>
      </c>
      <c r="R32" s="156" t="e">
        <f ca="1">-M19</f>
        <v>#NAME?</v>
      </c>
      <c r="S32" s="157" t="e">
        <f t="shared" ref="S32:U40" ca="1" si="5">N19</f>
        <v>#NAME?</v>
      </c>
      <c r="T32" s="157" t="e">
        <f t="shared" ca="1" si="5"/>
        <v>#NAME?</v>
      </c>
      <c r="U32" s="158" t="e">
        <f t="shared" ca="1" si="5"/>
        <v>#NAME?</v>
      </c>
      <c r="W32">
        <f t="shared" si="1"/>
        <v>29</v>
      </c>
      <c r="X32" s="123">
        <f t="shared" si="0"/>
        <v>1.0201034865364365</v>
      </c>
      <c r="Y32" s="37">
        <f t="shared" si="0"/>
        <v>-0.29238417492594532</v>
      </c>
      <c r="Z32" s="37">
        <f t="shared" si="0"/>
        <v>-0.27284414885500391</v>
      </c>
      <c r="AA32" s="37">
        <f t="shared" ref="AA32:AF63" si="6">STANDARDIZE(E32,E$126,E$127)</f>
        <v>0.60812434450388564</v>
      </c>
      <c r="AB32" s="37">
        <f t="shared" si="6"/>
        <v>0.30504398370210595</v>
      </c>
      <c r="AC32" s="37">
        <f t="shared" si="6"/>
        <v>0.72442741839320879</v>
      </c>
      <c r="AD32" s="37">
        <f t="shared" si="6"/>
        <v>-1.4835219688851171</v>
      </c>
      <c r="AE32" s="37">
        <f t="shared" si="6"/>
        <v>0.2887653941537715</v>
      </c>
      <c r="AF32" s="90">
        <f t="shared" si="6"/>
        <v>-0.50985434813354169</v>
      </c>
      <c r="AH32" s="156" t="e">
        <f t="array" aca="1" ref="AH32:AH40" ca="1">TRANSPOSE(AI18:AQ18)</f>
        <v>#NAME?</v>
      </c>
      <c r="AI32" s="164" t="e">
        <f t="shared" ref="AI32:AI40" ca="1" si="7">AH32/AI$41</f>
        <v>#NAME?</v>
      </c>
      <c r="AJ32" s="165" t="e">
        <f ca="1">AI32</f>
        <v>#NAME?</v>
      </c>
      <c r="AL32" t="str">
        <f t="shared" ref="AL32:AL40" si="8">AH4</f>
        <v>Expect</v>
      </c>
      <c r="AM32" s="123" t="e">
        <f t="shared" ca="1" si="2"/>
        <v>#NAME?</v>
      </c>
      <c r="AN32" s="37" t="e">
        <f t="shared" ca="1" si="2"/>
        <v>#NAME?</v>
      </c>
      <c r="AO32" s="37" t="e">
        <f t="shared" ca="1" si="2"/>
        <v>#NAME?</v>
      </c>
      <c r="AP32" s="90" t="e">
        <f t="shared" ca="1" si="2"/>
        <v>#NAME?</v>
      </c>
      <c r="AQ32" s="166" t="e">
        <f ca="1">SUMSQ(AM32:AP32)</f>
        <v>#NAME?</v>
      </c>
    </row>
    <row r="33" spans="1:43" x14ac:dyDescent="0.25">
      <c r="A33">
        <v>30</v>
      </c>
      <c r="B33" s="36">
        <v>2</v>
      </c>
      <c r="C33" s="37">
        <v>8</v>
      </c>
      <c r="D33" s="37">
        <v>2</v>
      </c>
      <c r="E33" s="37">
        <v>4</v>
      </c>
      <c r="F33" s="37">
        <v>6</v>
      </c>
      <c r="G33" s="37">
        <v>5</v>
      </c>
      <c r="H33" s="37">
        <v>5</v>
      </c>
      <c r="I33" s="37">
        <v>5</v>
      </c>
      <c r="J33" s="90">
        <v>8</v>
      </c>
      <c r="M33" s="123" t="e">
        <f ca="1"/>
        <v>#NAME?</v>
      </c>
      <c r="N33" s="167" t="e">
        <f t="shared" ca="1" si="3"/>
        <v>#NAME?</v>
      </c>
      <c r="O33" s="168" t="e">
        <f ca="1">O32+N33</f>
        <v>#NAME?</v>
      </c>
      <c r="Q33" t="str">
        <f t="shared" si="4"/>
        <v>Entertain</v>
      </c>
      <c r="R33" s="123" t="e">
        <f ca="1">-M20</f>
        <v>#NAME?</v>
      </c>
      <c r="S33" s="37" t="e">
        <f t="shared" ca="1" si="5"/>
        <v>#NAME?</v>
      </c>
      <c r="T33" s="37" t="e">
        <f t="shared" ca="1" si="5"/>
        <v>#NAME?</v>
      </c>
      <c r="U33" s="90" t="e">
        <f t="shared" ca="1" si="5"/>
        <v>#NAME?</v>
      </c>
      <c r="W33">
        <f t="shared" si="1"/>
        <v>30</v>
      </c>
      <c r="X33" s="123">
        <f t="shared" ref="X33:X64" si="9">STANDARDIZE(B33,B$126,B$127)</f>
        <v>-1.349169127354642</v>
      </c>
      <c r="Y33" s="37">
        <f t="shared" ref="Y33:Y64" si="10">STANDARDIZE(C33,C$126,C$127)</f>
        <v>-0.29238417492594532</v>
      </c>
      <c r="Z33" s="37">
        <f t="shared" ref="Z33:Z64" si="11">STANDARDIZE(D33,D$126,D$127)</f>
        <v>-0.87916447964390132</v>
      </c>
      <c r="AA33" s="37">
        <f t="shared" si="6"/>
        <v>0.60812434450388564</v>
      </c>
      <c r="AB33" s="37">
        <f t="shared" si="6"/>
        <v>-0.74082110327654205</v>
      </c>
      <c r="AC33" s="37">
        <f t="shared" si="6"/>
        <v>-0.73660266912250705</v>
      </c>
      <c r="AD33" s="37">
        <f t="shared" si="6"/>
        <v>6.1142987871620834E-2</v>
      </c>
      <c r="AE33" s="37">
        <f t="shared" si="6"/>
        <v>0.2887653941537715</v>
      </c>
      <c r="AF33" s="90">
        <f t="shared" si="6"/>
        <v>1.1896601456449316</v>
      </c>
      <c r="AH33" s="123" t="e">
        <f ca="1"/>
        <v>#NAME?</v>
      </c>
      <c r="AI33" s="167" t="e">
        <f t="shared" ca="1" si="7"/>
        <v>#NAME?</v>
      </c>
      <c r="AJ33" s="168" t="e">
        <f ca="1">AJ32+AI33</f>
        <v>#NAME?</v>
      </c>
      <c r="AL33" t="str">
        <f t="shared" si="8"/>
        <v>Entertain</v>
      </c>
      <c r="AM33" s="123" t="e">
        <f t="shared" ca="1" si="2"/>
        <v>#NAME?</v>
      </c>
      <c r="AN33" s="37" t="e">
        <f t="shared" ca="1" si="2"/>
        <v>#NAME?</v>
      </c>
      <c r="AO33" s="37" t="e">
        <f t="shared" ca="1" si="2"/>
        <v>#NAME?</v>
      </c>
      <c r="AP33" s="90" t="e">
        <f t="shared" ca="1" si="2"/>
        <v>#NAME?</v>
      </c>
      <c r="AQ33" s="166" t="e">
        <f t="shared" ref="AQ33:AQ40" ca="1" si="12">SUMSQ(AM33:AP33)</f>
        <v>#NAME?</v>
      </c>
    </row>
    <row r="34" spans="1:43" x14ac:dyDescent="0.25">
      <c r="A34">
        <v>31</v>
      </c>
      <c r="B34" s="36">
        <v>6</v>
      </c>
      <c r="C34" s="37">
        <v>8</v>
      </c>
      <c r="D34" s="37">
        <v>3</v>
      </c>
      <c r="E34" s="37">
        <v>1</v>
      </c>
      <c r="F34" s="37">
        <v>6</v>
      </c>
      <c r="G34" s="37">
        <v>8</v>
      </c>
      <c r="H34" s="37">
        <v>4</v>
      </c>
      <c r="I34" s="37">
        <v>4</v>
      </c>
      <c r="J34" s="90">
        <v>6</v>
      </c>
      <c r="M34" s="123" t="e">
        <f ca="1"/>
        <v>#NAME?</v>
      </c>
      <c r="N34" s="167" t="e">
        <f t="shared" ca="1" si="3"/>
        <v>#NAME?</v>
      </c>
      <c r="O34" s="168" t="e">
        <f t="shared" ref="O34:O40" ca="1" si="13">O33+N34</f>
        <v>#NAME?</v>
      </c>
      <c r="Q34" t="str">
        <f t="shared" si="4"/>
        <v>Comm</v>
      </c>
      <c r="R34" s="123" t="e">
        <f t="shared" ref="R34:R40" ca="1" si="14">-M21</f>
        <v>#NAME?</v>
      </c>
      <c r="S34" s="37" t="e">
        <f t="shared" ca="1" si="5"/>
        <v>#NAME?</v>
      </c>
      <c r="T34" s="37" t="e">
        <f t="shared" ca="1" si="5"/>
        <v>#NAME?</v>
      </c>
      <c r="U34" s="90" t="e">
        <f t="shared" ca="1" si="5"/>
        <v>#NAME?</v>
      </c>
      <c r="W34">
        <f t="shared" si="1"/>
        <v>31</v>
      </c>
      <c r="X34" s="123">
        <f t="shared" si="9"/>
        <v>1.8098610245001292</v>
      </c>
      <c r="Y34" s="37">
        <f t="shared" si="10"/>
        <v>-0.29238417492594532</v>
      </c>
      <c r="Z34" s="37">
        <f t="shared" si="11"/>
        <v>-0.27284414885500391</v>
      </c>
      <c r="AA34" s="37">
        <f t="shared" si="6"/>
        <v>-2.3503184125420442</v>
      </c>
      <c r="AB34" s="37">
        <f t="shared" si="6"/>
        <v>-0.74082110327654205</v>
      </c>
      <c r="AC34" s="37">
        <f t="shared" si="6"/>
        <v>1.4549424621510667</v>
      </c>
      <c r="AD34" s="37">
        <f t="shared" si="6"/>
        <v>-0.32502325131756366</v>
      </c>
      <c r="AE34" s="37">
        <f t="shared" si="6"/>
        <v>-0.76129058458721444</v>
      </c>
      <c r="AF34" s="90">
        <f t="shared" si="6"/>
        <v>-2.2093688419120152</v>
      </c>
      <c r="AH34" s="123" t="e">
        <f ca="1"/>
        <v>#NAME?</v>
      </c>
      <c r="AI34" s="167" t="e">
        <f t="shared" ca="1" si="7"/>
        <v>#NAME?</v>
      </c>
      <c r="AJ34" s="168" t="e">
        <f t="shared" ref="AJ34:AJ40" ca="1" si="15">AJ33+AI34</f>
        <v>#NAME?</v>
      </c>
      <c r="AL34" t="str">
        <f t="shared" si="8"/>
        <v>Comm</v>
      </c>
      <c r="AM34" s="123" t="e">
        <f t="shared" ca="1" si="2"/>
        <v>#NAME?</v>
      </c>
      <c r="AN34" s="37" t="e">
        <f t="shared" ca="1" si="2"/>
        <v>#NAME?</v>
      </c>
      <c r="AO34" s="37" t="e">
        <f t="shared" ca="1" si="2"/>
        <v>#NAME?</v>
      </c>
      <c r="AP34" s="90" t="e">
        <f t="shared" ca="1" si="2"/>
        <v>#NAME?</v>
      </c>
      <c r="AQ34" s="166" t="e">
        <f t="shared" ca="1" si="12"/>
        <v>#NAME?</v>
      </c>
    </row>
    <row r="35" spans="1:43" x14ac:dyDescent="0.25">
      <c r="A35">
        <v>32</v>
      </c>
      <c r="B35" s="36">
        <v>2</v>
      </c>
      <c r="C35" s="37">
        <v>8</v>
      </c>
      <c r="D35" s="37">
        <v>1</v>
      </c>
      <c r="E35" s="37">
        <v>3</v>
      </c>
      <c r="F35" s="37">
        <v>7</v>
      </c>
      <c r="G35" s="37">
        <v>7</v>
      </c>
      <c r="H35" s="37">
        <v>4</v>
      </c>
      <c r="I35" s="37">
        <v>6</v>
      </c>
      <c r="J35" s="90">
        <v>7</v>
      </c>
      <c r="M35" s="123" t="e">
        <f ca="1"/>
        <v>#NAME?</v>
      </c>
      <c r="N35" s="167" t="e">
        <f t="shared" ca="1" si="3"/>
        <v>#NAME?</v>
      </c>
      <c r="O35" s="168" t="e">
        <f t="shared" ca="1" si="13"/>
        <v>#NAME?</v>
      </c>
      <c r="Q35" t="str">
        <f t="shared" si="4"/>
        <v>Expert</v>
      </c>
      <c r="R35" s="123" t="e">
        <f t="shared" ca="1" si="14"/>
        <v>#NAME?</v>
      </c>
      <c r="S35" s="37" t="e">
        <f t="shared" ca="1" si="5"/>
        <v>#NAME?</v>
      </c>
      <c r="T35" s="37" t="e">
        <f t="shared" ca="1" si="5"/>
        <v>#NAME?</v>
      </c>
      <c r="U35" s="90" t="e">
        <f t="shared" ca="1" si="5"/>
        <v>#NAME?</v>
      </c>
      <c r="W35">
        <f t="shared" si="1"/>
        <v>32</v>
      </c>
      <c r="X35" s="123">
        <f t="shared" si="9"/>
        <v>-1.349169127354642</v>
      </c>
      <c r="Y35" s="37">
        <f t="shared" si="10"/>
        <v>-0.29238417492594532</v>
      </c>
      <c r="Z35" s="37">
        <f t="shared" si="11"/>
        <v>-1.4854848104327987</v>
      </c>
      <c r="AA35" s="37">
        <f t="shared" si="6"/>
        <v>-0.378023241178091</v>
      </c>
      <c r="AB35" s="37">
        <f t="shared" si="6"/>
        <v>0.30504398370210595</v>
      </c>
      <c r="AC35" s="37">
        <f t="shared" si="6"/>
        <v>0.72442741839320879</v>
      </c>
      <c r="AD35" s="37">
        <f t="shared" si="6"/>
        <v>-0.32502325131756366</v>
      </c>
      <c r="AE35" s="37">
        <f t="shared" si="6"/>
        <v>1.3388213728947576</v>
      </c>
      <c r="AF35" s="90">
        <f t="shared" si="6"/>
        <v>-0.50985434813354169</v>
      </c>
      <c r="AH35" s="123" t="e">
        <f ca="1"/>
        <v>#NAME?</v>
      </c>
      <c r="AI35" s="167" t="e">
        <f t="shared" ca="1" si="7"/>
        <v>#NAME?</v>
      </c>
      <c r="AJ35" s="168" t="e">
        <f t="shared" ca="1" si="15"/>
        <v>#NAME?</v>
      </c>
      <c r="AL35" t="str">
        <f t="shared" si="8"/>
        <v>Expert</v>
      </c>
      <c r="AM35" s="123" t="e">
        <f t="shared" ca="1" si="2"/>
        <v>#NAME?</v>
      </c>
      <c r="AN35" s="37" t="e">
        <f t="shared" ca="1" si="2"/>
        <v>#NAME?</v>
      </c>
      <c r="AO35" s="37" t="e">
        <f t="shared" ca="1" si="2"/>
        <v>#NAME?</v>
      </c>
      <c r="AP35" s="90" t="e">
        <f t="shared" ca="1" si="2"/>
        <v>#NAME?</v>
      </c>
      <c r="AQ35" s="166" t="e">
        <f t="shared" ca="1" si="12"/>
        <v>#NAME?</v>
      </c>
    </row>
    <row r="36" spans="1:43" x14ac:dyDescent="0.25">
      <c r="A36">
        <v>33</v>
      </c>
      <c r="B36" s="36">
        <v>4</v>
      </c>
      <c r="C36" s="37">
        <v>8</v>
      </c>
      <c r="D36" s="37">
        <v>2</v>
      </c>
      <c r="E36" s="37">
        <v>4</v>
      </c>
      <c r="F36" s="37">
        <v>6</v>
      </c>
      <c r="G36" s="37">
        <v>6</v>
      </c>
      <c r="H36" s="37">
        <v>1</v>
      </c>
      <c r="I36" s="37">
        <v>4</v>
      </c>
      <c r="J36" s="90">
        <v>6</v>
      </c>
      <c r="M36" s="123" t="e">
        <f ca="1"/>
        <v>#NAME?</v>
      </c>
      <c r="N36" s="167" t="e">
        <f t="shared" ca="1" si="3"/>
        <v>#NAME?</v>
      </c>
      <c r="O36" s="168" t="e">
        <f t="shared" ca="1" si="13"/>
        <v>#NAME?</v>
      </c>
      <c r="Q36" t="str">
        <f t="shared" si="4"/>
        <v>Motivate</v>
      </c>
      <c r="R36" s="123" t="e">
        <f t="shared" ca="1" si="14"/>
        <v>#NAME?</v>
      </c>
      <c r="S36" s="37" t="e">
        <f t="shared" ca="1" si="5"/>
        <v>#NAME?</v>
      </c>
      <c r="T36" s="37" t="e">
        <f t="shared" ca="1" si="5"/>
        <v>#NAME?</v>
      </c>
      <c r="U36" s="90" t="e">
        <f t="shared" ca="1" si="5"/>
        <v>#NAME?</v>
      </c>
      <c r="W36">
        <f t="shared" si="1"/>
        <v>33</v>
      </c>
      <c r="X36" s="123">
        <f t="shared" si="9"/>
        <v>0.23034594857274363</v>
      </c>
      <c r="Y36" s="37">
        <f t="shared" si="10"/>
        <v>-0.29238417492594532</v>
      </c>
      <c r="Z36" s="37">
        <f t="shared" si="11"/>
        <v>-0.87916447964390132</v>
      </c>
      <c r="AA36" s="37">
        <f t="shared" si="6"/>
        <v>0.60812434450388564</v>
      </c>
      <c r="AB36" s="37">
        <f t="shared" si="6"/>
        <v>-0.74082110327654205</v>
      </c>
      <c r="AC36" s="37">
        <f t="shared" si="6"/>
        <v>-6.0876253646491192E-3</v>
      </c>
      <c r="AD36" s="37">
        <f t="shared" si="6"/>
        <v>-1.4835219688851171</v>
      </c>
      <c r="AE36" s="37">
        <f t="shared" si="6"/>
        <v>-0.76129058458721444</v>
      </c>
      <c r="AF36" s="90">
        <f t="shared" si="6"/>
        <v>-2.2093688419120152</v>
      </c>
      <c r="AH36" s="123" t="e">
        <f ca="1"/>
        <v>#NAME?</v>
      </c>
      <c r="AI36" s="167" t="e">
        <f t="shared" ca="1" si="7"/>
        <v>#NAME?</v>
      </c>
      <c r="AJ36" s="168" t="e">
        <f t="shared" ca="1" si="15"/>
        <v>#NAME?</v>
      </c>
      <c r="AL36" t="str">
        <f t="shared" si="8"/>
        <v>Motivate</v>
      </c>
      <c r="AM36" s="123" t="e">
        <f t="shared" ca="1" si="2"/>
        <v>#NAME?</v>
      </c>
      <c r="AN36" s="37" t="e">
        <f t="shared" ca="1" si="2"/>
        <v>#NAME?</v>
      </c>
      <c r="AO36" s="37" t="e">
        <f t="shared" ca="1" si="2"/>
        <v>#NAME?</v>
      </c>
      <c r="AP36" s="90" t="e">
        <f t="shared" ca="1" si="2"/>
        <v>#NAME?</v>
      </c>
      <c r="AQ36" s="166" t="e">
        <f t="shared" ca="1" si="12"/>
        <v>#NAME?</v>
      </c>
    </row>
    <row r="37" spans="1:43" x14ac:dyDescent="0.25">
      <c r="A37">
        <v>34</v>
      </c>
      <c r="B37" s="36">
        <v>3</v>
      </c>
      <c r="C37" s="37">
        <v>9</v>
      </c>
      <c r="D37" s="37">
        <v>6</v>
      </c>
      <c r="E37" s="37">
        <v>3</v>
      </c>
      <c r="F37" s="37">
        <v>6</v>
      </c>
      <c r="G37" s="37">
        <v>5</v>
      </c>
      <c r="H37" s="37">
        <v>9</v>
      </c>
      <c r="I37" s="37">
        <v>5</v>
      </c>
      <c r="J37" s="90">
        <v>8</v>
      </c>
      <c r="M37" s="123" t="e">
        <f ca="1"/>
        <v>#NAME?</v>
      </c>
      <c r="N37" s="167" t="e">
        <f t="shared" ca="1" si="3"/>
        <v>#NAME?</v>
      </c>
      <c r="O37" s="168" t="e">
        <f t="shared" ca="1" si="13"/>
        <v>#NAME?</v>
      </c>
      <c r="Q37" t="str">
        <f t="shared" si="4"/>
        <v>Caring</v>
      </c>
      <c r="R37" s="123" t="e">
        <f t="shared" ca="1" si="14"/>
        <v>#NAME?</v>
      </c>
      <c r="S37" s="37" t="e">
        <f t="shared" ca="1" si="5"/>
        <v>#NAME?</v>
      </c>
      <c r="T37" s="37" t="e">
        <f t="shared" ca="1" si="5"/>
        <v>#NAME?</v>
      </c>
      <c r="U37" s="90" t="e">
        <f t="shared" ca="1" si="5"/>
        <v>#NAME?</v>
      </c>
      <c r="W37">
        <f t="shared" si="1"/>
        <v>34</v>
      </c>
      <c r="X37" s="123">
        <f t="shared" si="9"/>
        <v>-0.55941158939094915</v>
      </c>
      <c r="Y37" s="37">
        <f t="shared" si="10"/>
        <v>1.4619208746297327</v>
      </c>
      <c r="Z37" s="37">
        <f t="shared" si="11"/>
        <v>1.5461168435116881</v>
      </c>
      <c r="AA37" s="37">
        <f t="shared" si="6"/>
        <v>-0.378023241178091</v>
      </c>
      <c r="AB37" s="37">
        <f t="shared" si="6"/>
        <v>-0.74082110327654205</v>
      </c>
      <c r="AC37" s="37">
        <f t="shared" si="6"/>
        <v>-0.73660266912250705</v>
      </c>
      <c r="AD37" s="37">
        <f t="shared" si="6"/>
        <v>1.6058079446283589</v>
      </c>
      <c r="AE37" s="37">
        <f t="shared" si="6"/>
        <v>0.2887653941537715</v>
      </c>
      <c r="AF37" s="90">
        <f t="shared" si="6"/>
        <v>1.1896601456449316</v>
      </c>
      <c r="AH37" s="123" t="e">
        <f ca="1"/>
        <v>#NAME?</v>
      </c>
      <c r="AI37" s="167" t="e">
        <f t="shared" ca="1" si="7"/>
        <v>#NAME?</v>
      </c>
      <c r="AJ37" s="168" t="e">
        <f t="shared" ca="1" si="15"/>
        <v>#NAME?</v>
      </c>
      <c r="AL37" t="str">
        <f t="shared" si="8"/>
        <v>Caring</v>
      </c>
      <c r="AM37" s="123" t="e">
        <f t="shared" ca="1" si="2"/>
        <v>#NAME?</v>
      </c>
      <c r="AN37" s="37" t="e">
        <f t="shared" ca="1" si="2"/>
        <v>#NAME?</v>
      </c>
      <c r="AO37" s="37" t="e">
        <f t="shared" ca="1" si="2"/>
        <v>#NAME?</v>
      </c>
      <c r="AP37" s="90" t="e">
        <f t="shared" ca="1" si="2"/>
        <v>#NAME?</v>
      </c>
      <c r="AQ37" s="166" t="e">
        <f t="shared" ca="1" si="12"/>
        <v>#NAME?</v>
      </c>
    </row>
    <row r="38" spans="1:43" x14ac:dyDescent="0.25">
      <c r="A38">
        <v>35</v>
      </c>
      <c r="B38" s="36">
        <v>2</v>
      </c>
      <c r="C38" s="37">
        <v>8</v>
      </c>
      <c r="D38" s="37">
        <v>2</v>
      </c>
      <c r="E38" s="37">
        <v>3</v>
      </c>
      <c r="F38" s="37">
        <v>8</v>
      </c>
      <c r="G38" s="37">
        <v>9</v>
      </c>
      <c r="H38" s="37">
        <v>3</v>
      </c>
      <c r="I38" s="37">
        <v>5</v>
      </c>
      <c r="J38" s="90">
        <v>7</v>
      </c>
      <c r="M38" s="123" t="e">
        <f ca="1"/>
        <v>#NAME?</v>
      </c>
      <c r="N38" s="167" t="e">
        <f t="shared" ca="1" si="3"/>
        <v>#NAME?</v>
      </c>
      <c r="O38" s="168" t="e">
        <f t="shared" ca="1" si="13"/>
        <v>#NAME?</v>
      </c>
      <c r="Q38" t="str">
        <f t="shared" si="4"/>
        <v>Charisma</v>
      </c>
      <c r="R38" s="123" t="e">
        <f t="shared" ca="1" si="14"/>
        <v>#NAME?</v>
      </c>
      <c r="S38" s="37" t="e">
        <f t="shared" ca="1" si="5"/>
        <v>#NAME?</v>
      </c>
      <c r="T38" s="37" t="e">
        <f t="shared" ca="1" si="5"/>
        <v>#NAME?</v>
      </c>
      <c r="U38" s="90" t="e">
        <f t="shared" ca="1" si="5"/>
        <v>#NAME?</v>
      </c>
      <c r="W38">
        <f t="shared" si="1"/>
        <v>35</v>
      </c>
      <c r="X38" s="123">
        <f t="shared" si="9"/>
        <v>-1.349169127354642</v>
      </c>
      <c r="Y38" s="37">
        <f t="shared" si="10"/>
        <v>-0.29238417492594532</v>
      </c>
      <c r="Z38" s="37">
        <f t="shared" si="11"/>
        <v>-0.87916447964390132</v>
      </c>
      <c r="AA38" s="37">
        <f t="shared" si="6"/>
        <v>-0.378023241178091</v>
      </c>
      <c r="AB38" s="37">
        <f t="shared" si="6"/>
        <v>1.3509090706807538</v>
      </c>
      <c r="AC38" s="37">
        <f t="shared" si="6"/>
        <v>2.1854575059089245</v>
      </c>
      <c r="AD38" s="37">
        <f t="shared" si="6"/>
        <v>-0.71118949050674818</v>
      </c>
      <c r="AE38" s="37">
        <f t="shared" si="6"/>
        <v>0.2887653941537715</v>
      </c>
      <c r="AF38" s="90">
        <f t="shared" si="6"/>
        <v>-0.50985434813354169</v>
      </c>
      <c r="AH38" s="123" t="e">
        <f ca="1"/>
        <v>#NAME?</v>
      </c>
      <c r="AI38" s="167" t="e">
        <f t="shared" ca="1" si="7"/>
        <v>#NAME?</v>
      </c>
      <c r="AJ38" s="168" t="e">
        <f t="shared" ca="1" si="15"/>
        <v>#NAME?</v>
      </c>
      <c r="AL38" t="str">
        <f t="shared" si="8"/>
        <v>Charisma</v>
      </c>
      <c r="AM38" s="123" t="e">
        <f t="shared" ca="1" si="2"/>
        <v>#NAME?</v>
      </c>
      <c r="AN38" s="37" t="e">
        <f t="shared" ca="1" si="2"/>
        <v>#NAME?</v>
      </c>
      <c r="AO38" s="37" t="e">
        <f t="shared" ca="1" si="2"/>
        <v>#NAME?</v>
      </c>
      <c r="AP38" s="90" t="e">
        <f t="shared" ca="1" si="2"/>
        <v>#NAME?</v>
      </c>
      <c r="AQ38" s="166" t="e">
        <f t="shared" ca="1" si="12"/>
        <v>#NAME?</v>
      </c>
    </row>
    <row r="39" spans="1:43" x14ac:dyDescent="0.25">
      <c r="A39">
        <v>36</v>
      </c>
      <c r="B39" s="36">
        <v>2</v>
      </c>
      <c r="C39" s="37">
        <v>8</v>
      </c>
      <c r="D39" s="37">
        <v>2</v>
      </c>
      <c r="E39" s="37">
        <v>3</v>
      </c>
      <c r="F39" s="37">
        <v>6</v>
      </c>
      <c r="G39" s="37">
        <v>5</v>
      </c>
      <c r="H39" s="37">
        <v>3</v>
      </c>
      <c r="I39" s="37">
        <v>5</v>
      </c>
      <c r="J39" s="90">
        <v>7</v>
      </c>
      <c r="M39" s="123" t="e">
        <f ca="1"/>
        <v>#NAME?</v>
      </c>
      <c r="N39" s="167" t="e">
        <f t="shared" ca="1" si="3"/>
        <v>#NAME?</v>
      </c>
      <c r="O39" s="168" t="e">
        <f t="shared" ca="1" si="13"/>
        <v>#NAME?</v>
      </c>
      <c r="Q39" t="str">
        <f t="shared" si="4"/>
        <v>Passion</v>
      </c>
      <c r="R39" s="123" t="e">
        <f t="shared" ca="1" si="14"/>
        <v>#NAME?</v>
      </c>
      <c r="S39" s="37" t="e">
        <f t="shared" ca="1" si="5"/>
        <v>#NAME?</v>
      </c>
      <c r="T39" s="37" t="e">
        <f t="shared" ca="1" si="5"/>
        <v>#NAME?</v>
      </c>
      <c r="U39" s="90" t="e">
        <f t="shared" ca="1" si="5"/>
        <v>#NAME?</v>
      </c>
      <c r="W39">
        <f t="shared" si="1"/>
        <v>36</v>
      </c>
      <c r="X39" s="123">
        <f t="shared" si="9"/>
        <v>-1.349169127354642</v>
      </c>
      <c r="Y39" s="37">
        <f t="shared" si="10"/>
        <v>-0.29238417492594532</v>
      </c>
      <c r="Z39" s="37">
        <f t="shared" si="11"/>
        <v>-0.87916447964390132</v>
      </c>
      <c r="AA39" s="37">
        <f t="shared" si="6"/>
        <v>-0.378023241178091</v>
      </c>
      <c r="AB39" s="37">
        <f t="shared" si="6"/>
        <v>-0.74082110327654205</v>
      </c>
      <c r="AC39" s="37">
        <f t="shared" si="6"/>
        <v>-0.73660266912250705</v>
      </c>
      <c r="AD39" s="37">
        <f t="shared" si="6"/>
        <v>-0.71118949050674818</v>
      </c>
      <c r="AE39" s="37">
        <f t="shared" si="6"/>
        <v>0.2887653941537715</v>
      </c>
      <c r="AF39" s="90">
        <f t="shared" si="6"/>
        <v>-0.50985434813354169</v>
      </c>
      <c r="AH39" s="123" t="e">
        <f ca="1"/>
        <v>#NAME?</v>
      </c>
      <c r="AI39" s="167" t="e">
        <f t="shared" ca="1" si="7"/>
        <v>#NAME?</v>
      </c>
      <c r="AJ39" s="168" t="e">
        <f t="shared" ca="1" si="15"/>
        <v>#NAME?</v>
      </c>
      <c r="AL39" t="str">
        <f t="shared" si="8"/>
        <v>Passion</v>
      </c>
      <c r="AM39" s="123" t="e">
        <f t="shared" ca="1" si="2"/>
        <v>#NAME?</v>
      </c>
      <c r="AN39" s="37" t="e">
        <f t="shared" ca="1" si="2"/>
        <v>#NAME?</v>
      </c>
      <c r="AO39" s="37" t="e">
        <f t="shared" ca="1" si="2"/>
        <v>#NAME?</v>
      </c>
      <c r="AP39" s="90" t="e">
        <f t="shared" ca="1" si="2"/>
        <v>#NAME?</v>
      </c>
      <c r="AQ39" s="166" t="e">
        <f t="shared" ca="1" si="12"/>
        <v>#NAME?</v>
      </c>
    </row>
    <row r="40" spans="1:43" x14ac:dyDescent="0.25">
      <c r="A40">
        <v>37</v>
      </c>
      <c r="B40" s="36">
        <v>2</v>
      </c>
      <c r="C40" s="37">
        <v>8</v>
      </c>
      <c r="D40" s="37">
        <v>4</v>
      </c>
      <c r="E40" s="37">
        <v>2</v>
      </c>
      <c r="F40" s="37">
        <v>7</v>
      </c>
      <c r="G40" s="37">
        <v>7</v>
      </c>
      <c r="H40" s="37">
        <v>5</v>
      </c>
      <c r="I40" s="37">
        <v>5</v>
      </c>
      <c r="J40" s="90">
        <v>7</v>
      </c>
      <c r="M40" s="91" t="e">
        <f ca="1"/>
        <v>#NAME?</v>
      </c>
      <c r="N40" s="169" t="e">
        <f t="shared" ca="1" si="3"/>
        <v>#NAME?</v>
      </c>
      <c r="O40" s="170" t="e">
        <f t="shared" ca="1" si="13"/>
        <v>#NAME?</v>
      </c>
      <c r="Q40" t="str">
        <f t="shared" si="4"/>
        <v>Friendly</v>
      </c>
      <c r="R40" s="91" t="e">
        <f t="shared" ca="1" si="14"/>
        <v>#NAME?</v>
      </c>
      <c r="S40" s="92" t="e">
        <f t="shared" ca="1" si="5"/>
        <v>#NAME?</v>
      </c>
      <c r="T40" s="92" t="e">
        <f t="shared" ca="1" si="5"/>
        <v>#NAME?</v>
      </c>
      <c r="U40" s="93" t="e">
        <f t="shared" ca="1" si="5"/>
        <v>#NAME?</v>
      </c>
      <c r="W40">
        <f t="shared" si="1"/>
        <v>37</v>
      </c>
      <c r="X40" s="123">
        <f t="shared" si="9"/>
        <v>-1.349169127354642</v>
      </c>
      <c r="Y40" s="37">
        <f t="shared" si="10"/>
        <v>-0.29238417492594532</v>
      </c>
      <c r="Z40" s="37">
        <f t="shared" si="11"/>
        <v>0.33347618193389345</v>
      </c>
      <c r="AA40" s="37">
        <f t="shared" si="6"/>
        <v>-1.3641708268600676</v>
      </c>
      <c r="AB40" s="37">
        <f t="shared" si="6"/>
        <v>0.30504398370210595</v>
      </c>
      <c r="AC40" s="37">
        <f t="shared" si="6"/>
        <v>0.72442741839320879</v>
      </c>
      <c r="AD40" s="37">
        <f t="shared" si="6"/>
        <v>6.1142987871620834E-2</v>
      </c>
      <c r="AE40" s="37">
        <f t="shared" si="6"/>
        <v>0.2887653941537715</v>
      </c>
      <c r="AF40" s="90">
        <f t="shared" si="6"/>
        <v>-0.50985434813354169</v>
      </c>
      <c r="AH40" s="91" t="e">
        <f ca="1"/>
        <v>#NAME?</v>
      </c>
      <c r="AI40" s="169" t="e">
        <f t="shared" ca="1" si="7"/>
        <v>#NAME?</v>
      </c>
      <c r="AJ40" s="170" t="e">
        <f t="shared" ca="1" si="15"/>
        <v>#NAME?</v>
      </c>
      <c r="AL40" t="str">
        <f t="shared" si="8"/>
        <v>Friendly</v>
      </c>
      <c r="AM40" s="91" t="e">
        <f t="shared" ca="1" si="2"/>
        <v>#NAME?</v>
      </c>
      <c r="AN40" s="92" t="e">
        <f t="shared" ca="1" si="2"/>
        <v>#NAME?</v>
      </c>
      <c r="AO40" s="92" t="e">
        <f t="shared" ca="1" si="2"/>
        <v>#NAME?</v>
      </c>
      <c r="AP40" s="93" t="e">
        <f t="shared" ca="1" si="2"/>
        <v>#NAME?</v>
      </c>
      <c r="AQ40" s="171" t="e">
        <f t="shared" ca="1" si="12"/>
        <v>#NAME?</v>
      </c>
    </row>
    <row r="41" spans="1:43" x14ac:dyDescent="0.25">
      <c r="A41">
        <v>38</v>
      </c>
      <c r="B41" s="36">
        <v>5</v>
      </c>
      <c r="C41" s="37">
        <v>8</v>
      </c>
      <c r="D41" s="37">
        <v>5</v>
      </c>
      <c r="E41" s="37">
        <v>4</v>
      </c>
      <c r="F41" s="37">
        <v>7</v>
      </c>
      <c r="G41" s="37">
        <v>7</v>
      </c>
      <c r="H41" s="37">
        <v>7</v>
      </c>
      <c r="I41" s="37">
        <v>4</v>
      </c>
      <c r="J41" s="90">
        <v>7</v>
      </c>
      <c r="M41" t="e">
        <f ca="1">SUM(M32:M40)</f>
        <v>#NAME?</v>
      </c>
      <c r="W41">
        <f t="shared" si="1"/>
        <v>38</v>
      </c>
      <c r="X41" s="123">
        <f t="shared" si="9"/>
        <v>1.0201034865364365</v>
      </c>
      <c r="Y41" s="37">
        <f t="shared" si="10"/>
        <v>-0.29238417492594532</v>
      </c>
      <c r="Z41" s="37">
        <f t="shared" si="11"/>
        <v>0.93979651272279086</v>
      </c>
      <c r="AA41" s="37">
        <f t="shared" si="6"/>
        <v>0.60812434450388564</v>
      </c>
      <c r="AB41" s="37">
        <f t="shared" si="6"/>
        <v>0.30504398370210595</v>
      </c>
      <c r="AC41" s="37">
        <f t="shared" si="6"/>
        <v>0.72442741839320879</v>
      </c>
      <c r="AD41" s="37">
        <f t="shared" si="6"/>
        <v>0.8334754662499898</v>
      </c>
      <c r="AE41" s="37">
        <f t="shared" si="6"/>
        <v>-0.76129058458721444</v>
      </c>
      <c r="AF41" s="90">
        <f t="shared" si="6"/>
        <v>-0.50985434813354169</v>
      </c>
      <c r="AI41" t="e">
        <f ca="1">SUM(AH32:AH40)</f>
        <v>#NAME?</v>
      </c>
    </row>
    <row r="42" spans="1:43" x14ac:dyDescent="0.25">
      <c r="A42">
        <v>39</v>
      </c>
      <c r="B42" s="36">
        <v>1</v>
      </c>
      <c r="C42" s="37">
        <v>8</v>
      </c>
      <c r="D42" s="37">
        <v>3</v>
      </c>
      <c r="E42" s="37">
        <v>2</v>
      </c>
      <c r="F42" s="37">
        <v>7</v>
      </c>
      <c r="G42" s="37">
        <v>8</v>
      </c>
      <c r="H42" s="37">
        <v>4</v>
      </c>
      <c r="I42" s="37">
        <v>5</v>
      </c>
      <c r="J42" s="90">
        <v>8</v>
      </c>
      <c r="W42">
        <f t="shared" si="1"/>
        <v>39</v>
      </c>
      <c r="X42" s="123">
        <f t="shared" si="9"/>
        <v>-2.1389266653183348</v>
      </c>
      <c r="Y42" s="37">
        <f t="shared" si="10"/>
        <v>-0.29238417492594532</v>
      </c>
      <c r="Z42" s="37">
        <f t="shared" si="11"/>
        <v>-0.27284414885500391</v>
      </c>
      <c r="AA42" s="37">
        <f t="shared" si="6"/>
        <v>-1.3641708268600676</v>
      </c>
      <c r="AB42" s="37">
        <f t="shared" si="6"/>
        <v>0.30504398370210595</v>
      </c>
      <c r="AC42" s="37">
        <f t="shared" si="6"/>
        <v>1.4549424621510667</v>
      </c>
      <c r="AD42" s="37">
        <f t="shared" si="6"/>
        <v>-0.32502325131756366</v>
      </c>
      <c r="AE42" s="37">
        <f t="shared" si="6"/>
        <v>0.2887653941537715</v>
      </c>
      <c r="AF42" s="90">
        <f t="shared" si="6"/>
        <v>1.1896601456449316</v>
      </c>
    </row>
    <row r="43" spans="1:43" x14ac:dyDescent="0.25">
      <c r="A43">
        <v>40</v>
      </c>
      <c r="B43" s="36">
        <v>6</v>
      </c>
      <c r="C43" s="37">
        <v>8</v>
      </c>
      <c r="D43" s="37">
        <v>3</v>
      </c>
      <c r="E43" s="37">
        <v>3</v>
      </c>
      <c r="F43" s="37">
        <v>4</v>
      </c>
      <c r="G43" s="37">
        <v>6</v>
      </c>
      <c r="H43" s="37">
        <v>5</v>
      </c>
      <c r="I43" s="37">
        <v>5</v>
      </c>
      <c r="J43" s="90">
        <v>7</v>
      </c>
      <c r="W43">
        <f t="shared" si="1"/>
        <v>40</v>
      </c>
      <c r="X43" s="123">
        <f t="shared" si="9"/>
        <v>1.8098610245001292</v>
      </c>
      <c r="Y43" s="37">
        <f t="shared" si="10"/>
        <v>-0.29238417492594532</v>
      </c>
      <c r="Z43" s="37">
        <f t="shared" si="11"/>
        <v>-0.27284414885500391</v>
      </c>
      <c r="AA43" s="37">
        <f t="shared" si="6"/>
        <v>-0.378023241178091</v>
      </c>
      <c r="AB43" s="37">
        <f t="shared" si="6"/>
        <v>-2.8325512772338381</v>
      </c>
      <c r="AC43" s="37">
        <f t="shared" si="6"/>
        <v>-6.0876253646491192E-3</v>
      </c>
      <c r="AD43" s="37">
        <f t="shared" si="6"/>
        <v>6.1142987871620834E-2</v>
      </c>
      <c r="AE43" s="37">
        <f t="shared" si="6"/>
        <v>0.2887653941537715</v>
      </c>
      <c r="AF43" s="90">
        <f t="shared" si="6"/>
        <v>-0.50985434813354169</v>
      </c>
    </row>
    <row r="44" spans="1:43" x14ac:dyDescent="0.25">
      <c r="A44">
        <v>41</v>
      </c>
      <c r="B44" s="36">
        <v>4</v>
      </c>
      <c r="C44" s="37">
        <v>8</v>
      </c>
      <c r="D44" s="37">
        <v>3</v>
      </c>
      <c r="E44" s="37">
        <v>3</v>
      </c>
      <c r="F44" s="37">
        <v>9</v>
      </c>
      <c r="G44" s="37">
        <v>6</v>
      </c>
      <c r="H44" s="37">
        <v>4</v>
      </c>
      <c r="I44" s="37">
        <v>4</v>
      </c>
      <c r="J44" s="90">
        <v>7</v>
      </c>
      <c r="W44">
        <f t="shared" si="1"/>
        <v>41</v>
      </c>
      <c r="X44" s="123">
        <f t="shared" si="9"/>
        <v>0.23034594857274363</v>
      </c>
      <c r="Y44" s="37">
        <f t="shared" si="10"/>
        <v>-0.29238417492594532</v>
      </c>
      <c r="Z44" s="37">
        <f t="shared" si="11"/>
        <v>-0.27284414885500391</v>
      </c>
      <c r="AA44" s="37">
        <f t="shared" si="6"/>
        <v>-0.378023241178091</v>
      </c>
      <c r="AB44" s="37">
        <f t="shared" si="6"/>
        <v>2.3967741576594017</v>
      </c>
      <c r="AC44" s="37">
        <f t="shared" si="6"/>
        <v>-6.0876253646491192E-3</v>
      </c>
      <c r="AD44" s="37">
        <f t="shared" si="6"/>
        <v>-0.32502325131756366</v>
      </c>
      <c r="AE44" s="37">
        <f t="shared" si="6"/>
        <v>-0.76129058458721444</v>
      </c>
      <c r="AF44" s="90">
        <f t="shared" si="6"/>
        <v>-0.50985434813354169</v>
      </c>
    </row>
    <row r="45" spans="1:43" x14ac:dyDescent="0.25">
      <c r="A45">
        <v>42</v>
      </c>
      <c r="B45" s="36">
        <v>4</v>
      </c>
      <c r="C45" s="37">
        <v>8</v>
      </c>
      <c r="D45" s="37">
        <v>2</v>
      </c>
      <c r="E45" s="37">
        <v>3</v>
      </c>
      <c r="F45" s="37">
        <v>8</v>
      </c>
      <c r="G45" s="37">
        <v>5</v>
      </c>
      <c r="H45" s="37">
        <v>5</v>
      </c>
      <c r="I45" s="37">
        <v>5</v>
      </c>
      <c r="J45" s="90">
        <v>7</v>
      </c>
      <c r="W45">
        <f t="shared" si="1"/>
        <v>42</v>
      </c>
      <c r="X45" s="123">
        <f t="shared" si="9"/>
        <v>0.23034594857274363</v>
      </c>
      <c r="Y45" s="37">
        <f t="shared" si="10"/>
        <v>-0.29238417492594532</v>
      </c>
      <c r="Z45" s="37">
        <f t="shared" si="11"/>
        <v>-0.87916447964390132</v>
      </c>
      <c r="AA45" s="37">
        <f t="shared" si="6"/>
        <v>-0.378023241178091</v>
      </c>
      <c r="AB45" s="37">
        <f t="shared" si="6"/>
        <v>1.3509090706807538</v>
      </c>
      <c r="AC45" s="37">
        <f t="shared" si="6"/>
        <v>-0.73660266912250705</v>
      </c>
      <c r="AD45" s="37">
        <f t="shared" si="6"/>
        <v>6.1142987871620834E-2</v>
      </c>
      <c r="AE45" s="37">
        <f t="shared" si="6"/>
        <v>0.2887653941537715</v>
      </c>
      <c r="AF45" s="90">
        <f t="shared" si="6"/>
        <v>-0.50985434813354169</v>
      </c>
    </row>
    <row r="46" spans="1:43" x14ac:dyDescent="0.25">
      <c r="A46">
        <v>43</v>
      </c>
      <c r="B46" s="36">
        <v>3</v>
      </c>
      <c r="C46" s="37">
        <v>9</v>
      </c>
      <c r="D46" s="37">
        <v>7</v>
      </c>
      <c r="E46" s="37">
        <v>4</v>
      </c>
      <c r="F46" s="37">
        <v>8</v>
      </c>
      <c r="G46" s="37">
        <v>6</v>
      </c>
      <c r="H46" s="37">
        <v>10</v>
      </c>
      <c r="I46" s="37">
        <v>6</v>
      </c>
      <c r="J46" s="90">
        <v>8</v>
      </c>
      <c r="W46">
        <f t="shared" si="1"/>
        <v>43</v>
      </c>
      <c r="X46" s="123">
        <f t="shared" si="9"/>
        <v>-0.55941158939094915</v>
      </c>
      <c r="Y46" s="37">
        <f t="shared" si="10"/>
        <v>1.4619208746297327</v>
      </c>
      <c r="Z46" s="37">
        <f t="shared" si="11"/>
        <v>2.1524371743005855</v>
      </c>
      <c r="AA46" s="37">
        <f t="shared" si="6"/>
        <v>0.60812434450388564</v>
      </c>
      <c r="AB46" s="37">
        <f t="shared" si="6"/>
        <v>1.3509090706807538</v>
      </c>
      <c r="AC46" s="37">
        <f t="shared" si="6"/>
        <v>-6.0876253646491192E-3</v>
      </c>
      <c r="AD46" s="37">
        <f t="shared" si="6"/>
        <v>1.9919741838175433</v>
      </c>
      <c r="AE46" s="37">
        <f t="shared" si="6"/>
        <v>1.3388213728947576</v>
      </c>
      <c r="AF46" s="90">
        <f t="shared" si="6"/>
        <v>1.1896601456449316</v>
      </c>
    </row>
    <row r="47" spans="1:43" x14ac:dyDescent="0.25">
      <c r="A47">
        <v>44</v>
      </c>
      <c r="B47" s="36">
        <v>2</v>
      </c>
      <c r="C47" s="37">
        <v>9</v>
      </c>
      <c r="D47" s="37">
        <v>3</v>
      </c>
      <c r="E47" s="37">
        <v>4</v>
      </c>
      <c r="F47" s="37">
        <v>8</v>
      </c>
      <c r="G47" s="37">
        <v>8</v>
      </c>
      <c r="H47" s="37">
        <v>6</v>
      </c>
      <c r="I47" s="37">
        <v>7</v>
      </c>
      <c r="J47" s="90">
        <v>8</v>
      </c>
      <c r="W47">
        <f t="shared" si="1"/>
        <v>44</v>
      </c>
      <c r="X47" s="123">
        <f t="shared" si="9"/>
        <v>-1.349169127354642</v>
      </c>
      <c r="Y47" s="37">
        <f t="shared" si="10"/>
        <v>1.4619208746297327</v>
      </c>
      <c r="Z47" s="37">
        <f t="shared" si="11"/>
        <v>-0.27284414885500391</v>
      </c>
      <c r="AA47" s="37">
        <f t="shared" si="6"/>
        <v>0.60812434450388564</v>
      </c>
      <c r="AB47" s="37">
        <f t="shared" si="6"/>
        <v>1.3509090706807538</v>
      </c>
      <c r="AC47" s="37">
        <f t="shared" si="6"/>
        <v>1.4549424621510667</v>
      </c>
      <c r="AD47" s="37">
        <f t="shared" si="6"/>
        <v>0.44730922706080534</v>
      </c>
      <c r="AE47" s="37">
        <f t="shared" si="6"/>
        <v>2.3888773516357436</v>
      </c>
      <c r="AF47" s="90">
        <f t="shared" si="6"/>
        <v>1.1896601456449316</v>
      </c>
    </row>
    <row r="48" spans="1:43" x14ac:dyDescent="0.25">
      <c r="A48">
        <v>45</v>
      </c>
      <c r="B48" s="36">
        <v>5</v>
      </c>
      <c r="C48" s="37">
        <v>8</v>
      </c>
      <c r="D48" s="37">
        <v>1</v>
      </c>
      <c r="E48" s="37">
        <v>4</v>
      </c>
      <c r="F48" s="37">
        <v>7</v>
      </c>
      <c r="G48" s="37">
        <v>7</v>
      </c>
      <c r="H48" s="37">
        <v>1</v>
      </c>
      <c r="I48" s="37">
        <v>4</v>
      </c>
      <c r="J48" s="90">
        <v>8</v>
      </c>
      <c r="W48">
        <f t="shared" si="1"/>
        <v>45</v>
      </c>
      <c r="X48" s="123">
        <f t="shared" si="9"/>
        <v>1.0201034865364365</v>
      </c>
      <c r="Y48" s="37">
        <f t="shared" si="10"/>
        <v>-0.29238417492594532</v>
      </c>
      <c r="Z48" s="37">
        <f t="shared" si="11"/>
        <v>-1.4854848104327987</v>
      </c>
      <c r="AA48" s="37">
        <f t="shared" si="6"/>
        <v>0.60812434450388564</v>
      </c>
      <c r="AB48" s="37">
        <f t="shared" si="6"/>
        <v>0.30504398370210595</v>
      </c>
      <c r="AC48" s="37">
        <f t="shared" si="6"/>
        <v>0.72442741839320879</v>
      </c>
      <c r="AD48" s="37">
        <f t="shared" si="6"/>
        <v>-1.4835219688851171</v>
      </c>
      <c r="AE48" s="37">
        <f t="shared" si="6"/>
        <v>-0.76129058458721444</v>
      </c>
      <c r="AF48" s="90">
        <f t="shared" si="6"/>
        <v>1.1896601456449316</v>
      </c>
    </row>
    <row r="49" spans="1:49" x14ac:dyDescent="0.25">
      <c r="A49">
        <v>46</v>
      </c>
      <c r="B49" s="36">
        <v>5</v>
      </c>
      <c r="C49" s="37">
        <v>8</v>
      </c>
      <c r="D49" s="37">
        <v>2</v>
      </c>
      <c r="E49" s="37">
        <v>3</v>
      </c>
      <c r="F49" s="37">
        <v>6</v>
      </c>
      <c r="G49" s="37">
        <v>7</v>
      </c>
      <c r="H49" s="37">
        <v>4</v>
      </c>
      <c r="I49" s="37">
        <v>4</v>
      </c>
      <c r="J49" s="90">
        <v>8</v>
      </c>
      <c r="W49">
        <f t="shared" si="1"/>
        <v>46</v>
      </c>
      <c r="X49" s="123">
        <f t="shared" si="9"/>
        <v>1.0201034865364365</v>
      </c>
      <c r="Y49" s="37">
        <f t="shared" si="10"/>
        <v>-0.29238417492594532</v>
      </c>
      <c r="Z49" s="37">
        <f t="shared" si="11"/>
        <v>-0.87916447964390132</v>
      </c>
      <c r="AA49" s="37">
        <f t="shared" si="6"/>
        <v>-0.378023241178091</v>
      </c>
      <c r="AB49" s="37">
        <f t="shared" si="6"/>
        <v>-0.74082110327654205</v>
      </c>
      <c r="AC49" s="37">
        <f t="shared" si="6"/>
        <v>0.72442741839320879</v>
      </c>
      <c r="AD49" s="37">
        <f t="shared" si="6"/>
        <v>-0.32502325131756366</v>
      </c>
      <c r="AE49" s="37">
        <f t="shared" si="6"/>
        <v>-0.76129058458721444</v>
      </c>
      <c r="AF49" s="90">
        <f t="shared" si="6"/>
        <v>1.1896601456449316</v>
      </c>
    </row>
    <row r="50" spans="1:49" x14ac:dyDescent="0.25">
      <c r="A50">
        <v>47</v>
      </c>
      <c r="B50" s="36">
        <v>3</v>
      </c>
      <c r="C50" s="37">
        <v>8</v>
      </c>
      <c r="D50" s="37">
        <v>1</v>
      </c>
      <c r="E50" s="37">
        <v>3</v>
      </c>
      <c r="F50" s="37">
        <v>5</v>
      </c>
      <c r="G50" s="37">
        <v>5</v>
      </c>
      <c r="H50" s="37">
        <v>1</v>
      </c>
      <c r="I50" s="37">
        <v>5</v>
      </c>
      <c r="J50" s="90">
        <v>7</v>
      </c>
      <c r="W50">
        <f t="shared" si="1"/>
        <v>47</v>
      </c>
      <c r="X50" s="123">
        <f t="shared" si="9"/>
        <v>-0.55941158939094915</v>
      </c>
      <c r="Y50" s="37">
        <f t="shared" si="10"/>
        <v>-0.29238417492594532</v>
      </c>
      <c r="Z50" s="37">
        <f t="shared" si="11"/>
        <v>-1.4854848104327987</v>
      </c>
      <c r="AA50" s="37">
        <f t="shared" si="6"/>
        <v>-0.378023241178091</v>
      </c>
      <c r="AB50" s="37">
        <f t="shared" si="6"/>
        <v>-1.78668619025519</v>
      </c>
      <c r="AC50" s="37">
        <f t="shared" si="6"/>
        <v>-0.73660266912250705</v>
      </c>
      <c r="AD50" s="37">
        <f t="shared" si="6"/>
        <v>-1.4835219688851171</v>
      </c>
      <c r="AE50" s="37">
        <f t="shared" si="6"/>
        <v>0.2887653941537715</v>
      </c>
      <c r="AF50" s="90">
        <f t="shared" si="6"/>
        <v>-0.50985434813354169</v>
      </c>
    </row>
    <row r="51" spans="1:49" x14ac:dyDescent="0.25">
      <c r="A51">
        <v>48</v>
      </c>
      <c r="B51" s="36">
        <v>4</v>
      </c>
      <c r="C51" s="37">
        <v>9</v>
      </c>
      <c r="D51" s="37">
        <v>6</v>
      </c>
      <c r="E51" s="37">
        <v>3</v>
      </c>
      <c r="F51" s="37">
        <v>6</v>
      </c>
      <c r="G51" s="37">
        <v>4</v>
      </c>
      <c r="H51" s="37">
        <v>8</v>
      </c>
      <c r="I51" s="37">
        <v>5</v>
      </c>
      <c r="J51" s="90">
        <v>8</v>
      </c>
      <c r="W51">
        <f t="shared" si="1"/>
        <v>48</v>
      </c>
      <c r="X51" s="123">
        <f t="shared" si="9"/>
        <v>0.23034594857274363</v>
      </c>
      <c r="Y51" s="37">
        <f t="shared" si="10"/>
        <v>1.4619208746297327</v>
      </c>
      <c r="Z51" s="37">
        <f t="shared" si="11"/>
        <v>1.5461168435116881</v>
      </c>
      <c r="AA51" s="37">
        <f t="shared" si="6"/>
        <v>-0.378023241178091</v>
      </c>
      <c r="AB51" s="37">
        <f t="shared" si="6"/>
        <v>-0.74082110327654205</v>
      </c>
      <c r="AC51" s="37">
        <f t="shared" si="6"/>
        <v>-1.467117712880365</v>
      </c>
      <c r="AD51" s="37">
        <f t="shared" si="6"/>
        <v>1.2196417054391744</v>
      </c>
      <c r="AE51" s="37">
        <f t="shared" si="6"/>
        <v>0.2887653941537715</v>
      </c>
      <c r="AF51" s="90">
        <f t="shared" si="6"/>
        <v>1.1896601456449316</v>
      </c>
    </row>
    <row r="52" spans="1:49" x14ac:dyDescent="0.25">
      <c r="A52">
        <v>49</v>
      </c>
      <c r="B52" s="36">
        <v>3</v>
      </c>
      <c r="C52" s="37">
        <v>9</v>
      </c>
      <c r="D52" s="37">
        <v>4</v>
      </c>
      <c r="E52" s="37">
        <v>2</v>
      </c>
      <c r="F52" s="37">
        <v>7</v>
      </c>
      <c r="G52" s="37">
        <v>7</v>
      </c>
      <c r="H52" s="37">
        <v>2</v>
      </c>
      <c r="I52" s="37">
        <v>3</v>
      </c>
      <c r="J52" s="90">
        <v>8</v>
      </c>
      <c r="W52">
        <f t="shared" si="1"/>
        <v>49</v>
      </c>
      <c r="X52" s="123">
        <f t="shared" si="9"/>
        <v>-0.55941158939094915</v>
      </c>
      <c r="Y52" s="37">
        <f t="shared" si="10"/>
        <v>1.4619208746297327</v>
      </c>
      <c r="Z52" s="37">
        <f t="shared" si="11"/>
        <v>0.33347618193389345</v>
      </c>
      <c r="AA52" s="37">
        <f t="shared" si="6"/>
        <v>-1.3641708268600676</v>
      </c>
      <c r="AB52" s="37">
        <f t="shared" si="6"/>
        <v>0.30504398370210595</v>
      </c>
      <c r="AC52" s="37">
        <f t="shared" si="6"/>
        <v>0.72442741839320879</v>
      </c>
      <c r="AD52" s="37">
        <f t="shared" si="6"/>
        <v>-1.0973557296959326</v>
      </c>
      <c r="AE52" s="37">
        <f t="shared" si="6"/>
        <v>-1.8113465633282004</v>
      </c>
      <c r="AF52" s="90">
        <f t="shared" si="6"/>
        <v>1.1896601456449316</v>
      </c>
    </row>
    <row r="53" spans="1:49" x14ac:dyDescent="0.25">
      <c r="A53">
        <v>50</v>
      </c>
      <c r="B53" s="36">
        <v>3</v>
      </c>
      <c r="C53" s="37">
        <v>8</v>
      </c>
      <c r="D53" s="37">
        <v>3</v>
      </c>
      <c r="E53" s="37">
        <v>4</v>
      </c>
      <c r="F53" s="37">
        <v>7</v>
      </c>
      <c r="G53" s="37">
        <v>7</v>
      </c>
      <c r="H53" s="37">
        <v>5</v>
      </c>
      <c r="I53" s="37">
        <v>4</v>
      </c>
      <c r="J53" s="90">
        <v>8</v>
      </c>
      <c r="W53">
        <f t="shared" si="1"/>
        <v>50</v>
      </c>
      <c r="X53" s="123">
        <f t="shared" si="9"/>
        <v>-0.55941158939094915</v>
      </c>
      <c r="Y53" s="37">
        <f t="shared" si="10"/>
        <v>-0.29238417492594532</v>
      </c>
      <c r="Z53" s="37">
        <f t="shared" si="11"/>
        <v>-0.27284414885500391</v>
      </c>
      <c r="AA53" s="37">
        <f t="shared" si="6"/>
        <v>0.60812434450388564</v>
      </c>
      <c r="AB53" s="37">
        <f t="shared" si="6"/>
        <v>0.30504398370210595</v>
      </c>
      <c r="AC53" s="37">
        <f t="shared" si="6"/>
        <v>0.72442741839320879</v>
      </c>
      <c r="AD53" s="37">
        <f t="shared" si="6"/>
        <v>6.1142987871620834E-2</v>
      </c>
      <c r="AE53" s="37">
        <f t="shared" si="6"/>
        <v>-0.76129058458721444</v>
      </c>
      <c r="AF53" s="90">
        <f t="shared" si="6"/>
        <v>1.1896601456449316</v>
      </c>
    </row>
    <row r="54" spans="1:49" x14ac:dyDescent="0.25">
      <c r="A54">
        <v>51</v>
      </c>
      <c r="B54" s="36">
        <v>3</v>
      </c>
      <c r="C54" s="37">
        <v>7</v>
      </c>
      <c r="D54" s="37">
        <v>1</v>
      </c>
      <c r="E54" s="37">
        <v>4</v>
      </c>
      <c r="F54" s="37">
        <v>6</v>
      </c>
      <c r="G54" s="37">
        <v>4</v>
      </c>
      <c r="H54" s="37">
        <v>1</v>
      </c>
      <c r="I54" s="37">
        <v>6</v>
      </c>
      <c r="J54" s="90">
        <v>7</v>
      </c>
      <c r="W54">
        <f t="shared" si="1"/>
        <v>51</v>
      </c>
      <c r="X54" s="123">
        <f t="shared" si="9"/>
        <v>-0.55941158939094915</v>
      </c>
      <c r="Y54" s="37">
        <f t="shared" si="10"/>
        <v>-2.0466892244816233</v>
      </c>
      <c r="Z54" s="37">
        <f t="shared" si="11"/>
        <v>-1.4854848104327987</v>
      </c>
      <c r="AA54" s="37">
        <f t="shared" si="6"/>
        <v>0.60812434450388564</v>
      </c>
      <c r="AB54" s="37">
        <f t="shared" si="6"/>
        <v>-0.74082110327654205</v>
      </c>
      <c r="AC54" s="37">
        <f t="shared" si="6"/>
        <v>-1.467117712880365</v>
      </c>
      <c r="AD54" s="37">
        <f t="shared" si="6"/>
        <v>-1.4835219688851171</v>
      </c>
      <c r="AE54" s="37">
        <f t="shared" si="6"/>
        <v>1.3388213728947576</v>
      </c>
      <c r="AF54" s="90">
        <f t="shared" si="6"/>
        <v>-0.50985434813354169</v>
      </c>
    </row>
    <row r="55" spans="1:49" x14ac:dyDescent="0.25">
      <c r="A55">
        <v>52</v>
      </c>
      <c r="B55" s="36">
        <v>1</v>
      </c>
      <c r="C55" s="37">
        <v>8</v>
      </c>
      <c r="D55" s="37">
        <v>3</v>
      </c>
      <c r="E55" s="37">
        <v>4</v>
      </c>
      <c r="F55" s="37">
        <v>6</v>
      </c>
      <c r="G55" s="37">
        <v>3</v>
      </c>
      <c r="H55" s="37">
        <v>5</v>
      </c>
      <c r="I55" s="37">
        <v>4</v>
      </c>
      <c r="J55" s="90">
        <v>8</v>
      </c>
      <c r="W55">
        <f t="shared" si="1"/>
        <v>52</v>
      </c>
      <c r="X55" s="123">
        <f t="shared" si="9"/>
        <v>-2.1389266653183348</v>
      </c>
      <c r="Y55" s="37">
        <f t="shared" si="10"/>
        <v>-0.29238417492594532</v>
      </c>
      <c r="Z55" s="37">
        <f t="shared" si="11"/>
        <v>-0.27284414885500391</v>
      </c>
      <c r="AA55" s="37">
        <f t="shared" si="6"/>
        <v>0.60812434450388564</v>
      </c>
      <c r="AB55" s="37">
        <f t="shared" si="6"/>
        <v>-0.74082110327654205</v>
      </c>
      <c r="AC55" s="37">
        <f t="shared" si="6"/>
        <v>-2.1976327566382228</v>
      </c>
      <c r="AD55" s="37">
        <f t="shared" si="6"/>
        <v>6.1142987871620834E-2</v>
      </c>
      <c r="AE55" s="37">
        <f t="shared" si="6"/>
        <v>-0.76129058458721444</v>
      </c>
      <c r="AF55" s="90">
        <f t="shared" si="6"/>
        <v>1.1896601456449316</v>
      </c>
    </row>
    <row r="56" spans="1:49" x14ac:dyDescent="0.25">
      <c r="A56">
        <v>53</v>
      </c>
      <c r="B56" s="36">
        <v>4</v>
      </c>
      <c r="C56" s="37">
        <v>8</v>
      </c>
      <c r="D56" s="37">
        <v>6</v>
      </c>
      <c r="E56" s="37">
        <v>3</v>
      </c>
      <c r="F56" s="37">
        <v>7</v>
      </c>
      <c r="G56" s="37">
        <v>7</v>
      </c>
      <c r="H56" s="37">
        <v>8</v>
      </c>
      <c r="I56" s="37">
        <v>6</v>
      </c>
      <c r="J56" s="90">
        <v>7</v>
      </c>
      <c r="W56">
        <f t="shared" si="1"/>
        <v>53</v>
      </c>
      <c r="X56" s="123">
        <f t="shared" si="9"/>
        <v>0.23034594857274363</v>
      </c>
      <c r="Y56" s="37">
        <f t="shared" si="10"/>
        <v>-0.29238417492594532</v>
      </c>
      <c r="Z56" s="37">
        <f t="shared" si="11"/>
        <v>1.5461168435116881</v>
      </c>
      <c r="AA56" s="37">
        <f t="shared" si="6"/>
        <v>-0.378023241178091</v>
      </c>
      <c r="AB56" s="37">
        <f t="shared" si="6"/>
        <v>0.30504398370210595</v>
      </c>
      <c r="AC56" s="37">
        <f t="shared" si="6"/>
        <v>0.72442741839320879</v>
      </c>
      <c r="AD56" s="37">
        <f t="shared" si="6"/>
        <v>1.2196417054391744</v>
      </c>
      <c r="AE56" s="37">
        <f t="shared" si="6"/>
        <v>1.3388213728947576</v>
      </c>
      <c r="AF56" s="90">
        <f t="shared" si="6"/>
        <v>-0.50985434813354169</v>
      </c>
    </row>
    <row r="57" spans="1:49" x14ac:dyDescent="0.25">
      <c r="A57">
        <v>54</v>
      </c>
      <c r="B57" s="36">
        <v>3</v>
      </c>
      <c r="C57" s="37">
        <v>8</v>
      </c>
      <c r="D57" s="37">
        <v>4</v>
      </c>
      <c r="E57" s="37">
        <v>3</v>
      </c>
      <c r="F57" s="37">
        <v>5</v>
      </c>
      <c r="G57" s="37">
        <v>8</v>
      </c>
      <c r="H57" s="37">
        <v>1</v>
      </c>
      <c r="I57" s="37">
        <v>3</v>
      </c>
      <c r="J57" s="90">
        <v>7</v>
      </c>
      <c r="W57">
        <f t="shared" si="1"/>
        <v>54</v>
      </c>
      <c r="X57" s="123">
        <f t="shared" si="9"/>
        <v>-0.55941158939094915</v>
      </c>
      <c r="Y57" s="37">
        <f t="shared" si="10"/>
        <v>-0.29238417492594532</v>
      </c>
      <c r="Z57" s="37">
        <f t="shared" si="11"/>
        <v>0.33347618193389345</v>
      </c>
      <c r="AA57" s="37">
        <f t="shared" si="6"/>
        <v>-0.378023241178091</v>
      </c>
      <c r="AB57" s="37">
        <f t="shared" si="6"/>
        <v>-1.78668619025519</v>
      </c>
      <c r="AC57" s="37">
        <f t="shared" si="6"/>
        <v>1.4549424621510667</v>
      </c>
      <c r="AD57" s="37">
        <f t="shared" si="6"/>
        <v>-1.4835219688851171</v>
      </c>
      <c r="AE57" s="37">
        <f t="shared" si="6"/>
        <v>-1.8113465633282004</v>
      </c>
      <c r="AF57" s="90">
        <f t="shared" si="6"/>
        <v>-0.50985434813354169</v>
      </c>
    </row>
    <row r="58" spans="1:49" x14ac:dyDescent="0.25">
      <c r="A58">
        <v>55</v>
      </c>
      <c r="B58" s="36">
        <v>2</v>
      </c>
      <c r="C58" s="37">
        <v>9</v>
      </c>
      <c r="D58" s="37">
        <v>5</v>
      </c>
      <c r="E58" s="37">
        <v>2</v>
      </c>
      <c r="F58" s="37">
        <v>8</v>
      </c>
      <c r="G58" s="37">
        <v>4</v>
      </c>
      <c r="H58" s="37">
        <v>5</v>
      </c>
      <c r="I58" s="37">
        <v>6</v>
      </c>
      <c r="J58" s="90">
        <v>8</v>
      </c>
      <c r="M58" s="60">
        <v>1</v>
      </c>
      <c r="N58" s="60">
        <v>2</v>
      </c>
      <c r="O58" s="60">
        <v>3</v>
      </c>
      <c r="P58" s="60">
        <v>4</v>
      </c>
      <c r="W58">
        <f t="shared" si="1"/>
        <v>55</v>
      </c>
      <c r="X58" s="123">
        <f t="shared" si="9"/>
        <v>-1.349169127354642</v>
      </c>
      <c r="Y58" s="37">
        <f t="shared" si="10"/>
        <v>1.4619208746297327</v>
      </c>
      <c r="Z58" s="37">
        <f t="shared" si="11"/>
        <v>0.93979651272279086</v>
      </c>
      <c r="AA58" s="37">
        <f t="shared" si="6"/>
        <v>-1.3641708268600676</v>
      </c>
      <c r="AB58" s="37">
        <f t="shared" si="6"/>
        <v>1.3509090706807538</v>
      </c>
      <c r="AC58" s="37">
        <f t="shared" si="6"/>
        <v>-1.467117712880365</v>
      </c>
      <c r="AD58" s="37">
        <f t="shared" si="6"/>
        <v>6.1142987871620834E-2</v>
      </c>
      <c r="AE58" s="37">
        <f t="shared" si="6"/>
        <v>1.3388213728947576</v>
      </c>
      <c r="AF58" s="90">
        <f t="shared" si="6"/>
        <v>1.1896601456449316</v>
      </c>
    </row>
    <row r="59" spans="1:49" x14ac:dyDescent="0.25">
      <c r="A59">
        <v>56</v>
      </c>
      <c r="B59" s="36">
        <v>4</v>
      </c>
      <c r="C59" s="37">
        <v>8</v>
      </c>
      <c r="D59" s="37">
        <v>2</v>
      </c>
      <c r="E59" s="37">
        <v>3</v>
      </c>
      <c r="F59" s="37">
        <v>7</v>
      </c>
      <c r="G59" s="37">
        <v>4</v>
      </c>
      <c r="H59" s="37">
        <v>4</v>
      </c>
      <c r="I59" s="37">
        <v>4</v>
      </c>
      <c r="J59" s="90">
        <v>7</v>
      </c>
      <c r="L59" t="str">
        <f t="array" ref="L59:L67">L4:L12</f>
        <v>Expect</v>
      </c>
      <c r="M59" s="156" t="e">
        <f t="shared" ref="M59:P67" ca="1" si="16">M19</f>
        <v>#NAME?</v>
      </c>
      <c r="N59" s="157" t="e">
        <f t="shared" ca="1" si="16"/>
        <v>#NAME?</v>
      </c>
      <c r="O59" s="157" t="e">
        <f t="shared" ca="1" si="16"/>
        <v>#NAME?</v>
      </c>
      <c r="P59" s="158" t="e">
        <f t="shared" ca="1" si="16"/>
        <v>#NAME?</v>
      </c>
      <c r="W59">
        <f t="shared" si="1"/>
        <v>56</v>
      </c>
      <c r="X59" s="123">
        <f t="shared" si="9"/>
        <v>0.23034594857274363</v>
      </c>
      <c r="Y59" s="37">
        <f t="shared" si="10"/>
        <v>-0.29238417492594532</v>
      </c>
      <c r="Z59" s="37">
        <f t="shared" si="11"/>
        <v>-0.87916447964390132</v>
      </c>
      <c r="AA59" s="37">
        <f t="shared" si="6"/>
        <v>-0.378023241178091</v>
      </c>
      <c r="AB59" s="37">
        <f t="shared" si="6"/>
        <v>0.30504398370210595</v>
      </c>
      <c r="AC59" s="37">
        <f t="shared" si="6"/>
        <v>-1.467117712880365</v>
      </c>
      <c r="AD59" s="37">
        <f t="shared" si="6"/>
        <v>-0.32502325131756366</v>
      </c>
      <c r="AE59" s="37">
        <f t="shared" si="6"/>
        <v>-0.76129058458721444</v>
      </c>
      <c r="AF59" s="90">
        <f t="shared" si="6"/>
        <v>-0.50985434813354169</v>
      </c>
    </row>
    <row r="60" spans="1:49" x14ac:dyDescent="0.25">
      <c r="A60">
        <v>57</v>
      </c>
      <c r="B60" s="36">
        <v>4</v>
      </c>
      <c r="C60" s="37">
        <v>9</v>
      </c>
      <c r="D60" s="37">
        <v>1</v>
      </c>
      <c r="E60" s="37">
        <v>4</v>
      </c>
      <c r="F60" s="37">
        <v>7</v>
      </c>
      <c r="G60" s="37">
        <v>7</v>
      </c>
      <c r="H60" s="37">
        <v>1</v>
      </c>
      <c r="I60" s="37">
        <v>4</v>
      </c>
      <c r="J60" s="90">
        <v>8</v>
      </c>
      <c r="L60" t="str">
        <v>Entertain</v>
      </c>
      <c r="M60" s="123" t="e">
        <f t="shared" ca="1" si="16"/>
        <v>#NAME?</v>
      </c>
      <c r="N60" s="37" t="e">
        <f t="shared" ca="1" si="16"/>
        <v>#NAME?</v>
      </c>
      <c r="O60" s="37" t="e">
        <f t="shared" ca="1" si="16"/>
        <v>#NAME?</v>
      </c>
      <c r="P60" s="90" t="e">
        <f t="shared" ca="1" si="16"/>
        <v>#NAME?</v>
      </c>
      <c r="W60">
        <f t="shared" si="1"/>
        <v>57</v>
      </c>
      <c r="X60" s="123">
        <f t="shared" si="9"/>
        <v>0.23034594857274363</v>
      </c>
      <c r="Y60" s="37">
        <f t="shared" si="10"/>
        <v>1.4619208746297327</v>
      </c>
      <c r="Z60" s="37">
        <f t="shared" si="11"/>
        <v>-1.4854848104327987</v>
      </c>
      <c r="AA60" s="37">
        <f t="shared" si="6"/>
        <v>0.60812434450388564</v>
      </c>
      <c r="AB60" s="37">
        <f t="shared" si="6"/>
        <v>0.30504398370210595</v>
      </c>
      <c r="AC60" s="37">
        <f t="shared" si="6"/>
        <v>0.72442741839320879</v>
      </c>
      <c r="AD60" s="37">
        <f t="shared" si="6"/>
        <v>-1.4835219688851171</v>
      </c>
      <c r="AE60" s="37">
        <f t="shared" si="6"/>
        <v>-0.76129058458721444</v>
      </c>
      <c r="AF60" s="90">
        <f t="shared" si="6"/>
        <v>1.1896601456449316</v>
      </c>
      <c r="AI60" t="s">
        <v>389</v>
      </c>
      <c r="AS60" s="47" t="s">
        <v>390</v>
      </c>
      <c r="AU60" s="47" t="s">
        <v>391</v>
      </c>
      <c r="AW60" s="47" t="s">
        <v>392</v>
      </c>
    </row>
    <row r="61" spans="1:49" x14ac:dyDescent="0.25">
      <c r="A61">
        <v>58</v>
      </c>
      <c r="B61" s="36">
        <v>4</v>
      </c>
      <c r="C61" s="37">
        <v>8</v>
      </c>
      <c r="D61" s="37">
        <v>3</v>
      </c>
      <c r="E61" s="37">
        <v>3</v>
      </c>
      <c r="F61" s="37">
        <v>7</v>
      </c>
      <c r="G61" s="37">
        <v>6</v>
      </c>
      <c r="H61" s="37">
        <v>3</v>
      </c>
      <c r="I61" s="37">
        <v>4</v>
      </c>
      <c r="J61" s="90">
        <v>7</v>
      </c>
      <c r="L61" t="str">
        <v>Comm</v>
      </c>
      <c r="M61" s="123" t="e">
        <f t="shared" ca="1" si="16"/>
        <v>#NAME?</v>
      </c>
      <c r="N61" s="37" t="e">
        <f t="shared" ca="1" si="16"/>
        <v>#NAME?</v>
      </c>
      <c r="O61" s="37" t="e">
        <f t="shared" ca="1" si="16"/>
        <v>#NAME?</v>
      </c>
      <c r="P61" s="90" t="e">
        <f t="shared" ca="1" si="16"/>
        <v>#NAME?</v>
      </c>
      <c r="W61">
        <f t="shared" si="1"/>
        <v>58</v>
      </c>
      <c r="X61" s="123">
        <f t="shared" si="9"/>
        <v>0.23034594857274363</v>
      </c>
      <c r="Y61" s="37">
        <f t="shared" si="10"/>
        <v>-0.29238417492594532</v>
      </c>
      <c r="Z61" s="37">
        <f t="shared" si="11"/>
        <v>-0.27284414885500391</v>
      </c>
      <c r="AA61" s="37">
        <f t="shared" si="6"/>
        <v>-0.378023241178091</v>
      </c>
      <c r="AB61" s="37">
        <f t="shared" si="6"/>
        <v>0.30504398370210595</v>
      </c>
      <c r="AC61" s="37">
        <f t="shared" si="6"/>
        <v>-6.0876253646491192E-3</v>
      </c>
      <c r="AD61" s="37">
        <f t="shared" si="6"/>
        <v>-0.71118949050674818</v>
      </c>
      <c r="AE61" s="37">
        <f t="shared" si="6"/>
        <v>-0.76129058458721444</v>
      </c>
      <c r="AF61" s="90">
        <f t="shared" si="6"/>
        <v>-0.50985434813354169</v>
      </c>
      <c r="AI61" s="156" t="e">
        <f t="array" ref="AI61:AQ69" ca="1">M19:U27</f>
        <v>#NAME?</v>
      </c>
      <c r="AJ61" s="157" t="e">
        <f ca="1"/>
        <v>#NAME?</v>
      </c>
      <c r="AK61" s="157" t="e">
        <f ca="1"/>
        <v>#NAME?</v>
      </c>
      <c r="AL61" s="157" t="e">
        <f ca="1"/>
        <v>#NAME?</v>
      </c>
      <c r="AM61" s="157" t="e">
        <f ca="1"/>
        <v>#NAME?</v>
      </c>
      <c r="AN61" s="157" t="e">
        <f ca="1"/>
        <v>#NAME?</v>
      </c>
      <c r="AO61" s="157" t="e">
        <f ca="1"/>
        <v>#NAME?</v>
      </c>
      <c r="AP61" s="157" t="e">
        <f ca="1"/>
        <v>#NAME?</v>
      </c>
      <c r="AQ61" s="158" t="e">
        <f ca="1"/>
        <v>#NAME?</v>
      </c>
      <c r="AS61" s="172">
        <f t="array" ref="AS61:AS69">TRANSPOSE(B4:AS69)</f>
        <v>2</v>
      </c>
      <c r="AU61" s="172">
        <f t="array" ref="AU61:AU69">STANDARDIZE(AS61:AS69,TRANSPOSE(B126:J126),TRANSPOSE(B127:J127))</f>
        <v>-1.349169127354642</v>
      </c>
      <c r="AW61" s="172" t="e">
        <f t="array" aca="1" ref="AW61:AW69" ca="1">MMULT(TRANSPOSE(AI61:AQ69),AU61:AU69)</f>
        <v>#NAME?</v>
      </c>
    </row>
    <row r="62" spans="1:49" x14ac:dyDescent="0.25">
      <c r="A62">
        <v>59</v>
      </c>
      <c r="B62" s="36">
        <v>5</v>
      </c>
      <c r="C62" s="37">
        <v>8</v>
      </c>
      <c r="D62" s="37">
        <v>3</v>
      </c>
      <c r="E62" s="37">
        <v>4</v>
      </c>
      <c r="F62" s="37">
        <v>8</v>
      </c>
      <c r="G62" s="37">
        <v>6</v>
      </c>
      <c r="H62" s="37">
        <v>5</v>
      </c>
      <c r="I62" s="37">
        <v>5</v>
      </c>
      <c r="J62" s="90">
        <v>7</v>
      </c>
      <c r="L62" t="str">
        <v>Expert</v>
      </c>
      <c r="M62" s="123" t="e">
        <f t="shared" ca="1" si="16"/>
        <v>#NAME?</v>
      </c>
      <c r="N62" s="37" t="e">
        <f t="shared" ca="1" si="16"/>
        <v>#NAME?</v>
      </c>
      <c r="O62" s="37" t="e">
        <f t="shared" ca="1" si="16"/>
        <v>#NAME?</v>
      </c>
      <c r="P62" s="90" t="e">
        <f t="shared" ca="1" si="16"/>
        <v>#NAME?</v>
      </c>
      <c r="W62">
        <f t="shared" si="1"/>
        <v>59</v>
      </c>
      <c r="X62" s="123">
        <f t="shared" si="9"/>
        <v>1.0201034865364365</v>
      </c>
      <c r="Y62" s="37">
        <f t="shared" si="10"/>
        <v>-0.29238417492594532</v>
      </c>
      <c r="Z62" s="37">
        <f t="shared" si="11"/>
        <v>-0.27284414885500391</v>
      </c>
      <c r="AA62" s="37">
        <f t="shared" si="6"/>
        <v>0.60812434450388564</v>
      </c>
      <c r="AB62" s="37">
        <f t="shared" si="6"/>
        <v>1.3509090706807538</v>
      </c>
      <c r="AC62" s="37">
        <f t="shared" si="6"/>
        <v>-6.0876253646491192E-3</v>
      </c>
      <c r="AD62" s="37">
        <f t="shared" si="6"/>
        <v>6.1142987871620834E-2</v>
      </c>
      <c r="AE62" s="37">
        <f t="shared" si="6"/>
        <v>0.2887653941537715</v>
      </c>
      <c r="AF62" s="90">
        <f t="shared" si="6"/>
        <v>-0.50985434813354169</v>
      </c>
      <c r="AI62" s="123" t="e">
        <f ca="1"/>
        <v>#NAME?</v>
      </c>
      <c r="AJ62" s="37" t="e">
        <f ca="1"/>
        <v>#NAME?</v>
      </c>
      <c r="AK62" s="37" t="e">
        <f ca="1"/>
        <v>#NAME?</v>
      </c>
      <c r="AL62" s="37" t="e">
        <f ca="1"/>
        <v>#NAME?</v>
      </c>
      <c r="AM62" s="37" t="e">
        <f ca="1"/>
        <v>#NAME?</v>
      </c>
      <c r="AN62" s="37" t="e">
        <f ca="1"/>
        <v>#NAME?</v>
      </c>
      <c r="AO62" s="37" t="e">
        <f ca="1"/>
        <v>#NAME?</v>
      </c>
      <c r="AP62" s="37" t="e">
        <f ca="1"/>
        <v>#NAME?</v>
      </c>
      <c r="AQ62" s="90" t="e">
        <f ca="1"/>
        <v>#NAME?</v>
      </c>
      <c r="AS62" s="173">
        <v>8</v>
      </c>
      <c r="AU62" s="173">
        <v>-0.29238417492594532</v>
      </c>
      <c r="AW62" s="173" t="e">
        <f ca="1"/>
        <v>#NAME?</v>
      </c>
    </row>
    <row r="63" spans="1:49" x14ac:dyDescent="0.25">
      <c r="A63">
        <v>60</v>
      </c>
      <c r="B63" s="36">
        <v>7</v>
      </c>
      <c r="C63" s="37">
        <v>8</v>
      </c>
      <c r="D63" s="37">
        <v>4</v>
      </c>
      <c r="E63" s="37">
        <v>4</v>
      </c>
      <c r="F63" s="37">
        <v>7</v>
      </c>
      <c r="G63" s="37">
        <v>7</v>
      </c>
      <c r="H63" s="37">
        <v>6</v>
      </c>
      <c r="I63" s="37">
        <v>6</v>
      </c>
      <c r="J63" s="90">
        <v>7</v>
      </c>
      <c r="L63" t="str">
        <v>Motivate</v>
      </c>
      <c r="M63" s="123" t="e">
        <f t="shared" ca="1" si="16"/>
        <v>#NAME?</v>
      </c>
      <c r="N63" s="37" t="e">
        <f t="shared" ca="1" si="16"/>
        <v>#NAME?</v>
      </c>
      <c r="O63" s="37" t="e">
        <f t="shared" ca="1" si="16"/>
        <v>#NAME?</v>
      </c>
      <c r="P63" s="90" t="e">
        <f t="shared" ca="1" si="16"/>
        <v>#NAME?</v>
      </c>
      <c r="W63">
        <f t="shared" si="1"/>
        <v>60</v>
      </c>
      <c r="X63" s="123">
        <f t="shared" si="9"/>
        <v>2.5996185624638222</v>
      </c>
      <c r="Y63" s="37">
        <f t="shared" si="10"/>
        <v>-0.29238417492594532</v>
      </c>
      <c r="Z63" s="37">
        <f t="shared" si="11"/>
        <v>0.33347618193389345</v>
      </c>
      <c r="AA63" s="37">
        <f t="shared" si="6"/>
        <v>0.60812434450388564</v>
      </c>
      <c r="AB63" s="37">
        <f t="shared" si="6"/>
        <v>0.30504398370210595</v>
      </c>
      <c r="AC63" s="37">
        <f t="shared" si="6"/>
        <v>0.72442741839320879</v>
      </c>
      <c r="AD63" s="37">
        <f t="shared" si="6"/>
        <v>0.44730922706080534</v>
      </c>
      <c r="AE63" s="37">
        <f t="shared" si="6"/>
        <v>1.3388213728947576</v>
      </c>
      <c r="AF63" s="90">
        <f t="shared" si="6"/>
        <v>-0.50985434813354169</v>
      </c>
      <c r="AI63" s="123" t="e">
        <f ca="1"/>
        <v>#NAME?</v>
      </c>
      <c r="AJ63" s="37" t="e">
        <f ca="1"/>
        <v>#NAME?</v>
      </c>
      <c r="AK63" s="37" t="e">
        <f ca="1"/>
        <v>#NAME?</v>
      </c>
      <c r="AL63" s="37" t="e">
        <f ca="1"/>
        <v>#NAME?</v>
      </c>
      <c r="AM63" s="37" t="e">
        <f ca="1"/>
        <v>#NAME?</v>
      </c>
      <c r="AN63" s="37" t="e">
        <f ca="1"/>
        <v>#NAME?</v>
      </c>
      <c r="AO63" s="37" t="e">
        <f ca="1"/>
        <v>#NAME?</v>
      </c>
      <c r="AP63" s="37" t="e">
        <f ca="1"/>
        <v>#NAME?</v>
      </c>
      <c r="AQ63" s="90" t="e">
        <f ca="1"/>
        <v>#NAME?</v>
      </c>
      <c r="AS63" s="173">
        <v>1</v>
      </c>
      <c r="AU63" s="173">
        <v>-1.4854848104327987</v>
      </c>
      <c r="AW63" s="173" t="e">
        <f ca="1"/>
        <v>#NAME?</v>
      </c>
    </row>
    <row r="64" spans="1:49" x14ac:dyDescent="0.25">
      <c r="A64">
        <v>61</v>
      </c>
      <c r="B64" s="36">
        <v>4</v>
      </c>
      <c r="C64" s="37">
        <v>8</v>
      </c>
      <c r="D64" s="37">
        <v>3</v>
      </c>
      <c r="E64" s="37">
        <v>3</v>
      </c>
      <c r="F64" s="37">
        <v>7</v>
      </c>
      <c r="G64" s="37">
        <v>5</v>
      </c>
      <c r="H64" s="37">
        <v>6</v>
      </c>
      <c r="I64" s="37">
        <v>3</v>
      </c>
      <c r="J64" s="90">
        <v>7</v>
      </c>
      <c r="L64" t="str">
        <v>Caring</v>
      </c>
      <c r="M64" s="123" t="e">
        <f t="shared" ca="1" si="16"/>
        <v>#NAME?</v>
      </c>
      <c r="N64" s="37" t="e">
        <f t="shared" ca="1" si="16"/>
        <v>#NAME?</v>
      </c>
      <c r="O64" s="37" t="e">
        <f t="shared" ca="1" si="16"/>
        <v>#NAME?</v>
      </c>
      <c r="P64" s="90" t="e">
        <f t="shared" ca="1" si="16"/>
        <v>#NAME?</v>
      </c>
      <c r="W64">
        <f t="shared" si="1"/>
        <v>61</v>
      </c>
      <c r="X64" s="123">
        <f t="shared" si="9"/>
        <v>0.23034594857274363</v>
      </c>
      <c r="Y64" s="37">
        <f t="shared" si="10"/>
        <v>-0.29238417492594532</v>
      </c>
      <c r="Z64" s="37">
        <f t="shared" si="11"/>
        <v>-0.27284414885500391</v>
      </c>
      <c r="AA64" s="37">
        <f t="shared" ref="AA64:AF64" si="17">STANDARDIZE(E64,E$126,E$127)</f>
        <v>-0.378023241178091</v>
      </c>
      <c r="AB64" s="37">
        <f t="shared" si="17"/>
        <v>0.30504398370210595</v>
      </c>
      <c r="AC64" s="37">
        <f t="shared" si="17"/>
        <v>-0.73660266912250705</v>
      </c>
      <c r="AD64" s="37">
        <f t="shared" si="17"/>
        <v>0.44730922706080534</v>
      </c>
      <c r="AE64" s="37">
        <f t="shared" si="17"/>
        <v>-1.8113465633282004</v>
      </c>
      <c r="AF64" s="90">
        <f t="shared" si="17"/>
        <v>-0.50985434813354169</v>
      </c>
      <c r="AI64" s="123" t="e">
        <f ca="1"/>
        <v>#NAME?</v>
      </c>
      <c r="AJ64" s="37" t="e">
        <f ca="1"/>
        <v>#NAME?</v>
      </c>
      <c r="AK64" s="37" t="e">
        <f ca="1"/>
        <v>#NAME?</v>
      </c>
      <c r="AL64" s="37" t="e">
        <f ca="1"/>
        <v>#NAME?</v>
      </c>
      <c r="AM64" s="37" t="e">
        <f ca="1"/>
        <v>#NAME?</v>
      </c>
      <c r="AN64" s="37" t="e">
        <f ca="1"/>
        <v>#NAME?</v>
      </c>
      <c r="AO64" s="37" t="e">
        <f ca="1"/>
        <v>#NAME?</v>
      </c>
      <c r="AP64" s="37" t="e">
        <f ca="1"/>
        <v>#NAME?</v>
      </c>
      <c r="AQ64" s="90" t="e">
        <f ca="1"/>
        <v>#NAME?</v>
      </c>
      <c r="AS64" s="173">
        <v>4</v>
      </c>
      <c r="AU64" s="173">
        <v>0.60812434450388564</v>
      </c>
      <c r="AW64" s="173" t="e">
        <f ca="1"/>
        <v>#NAME?</v>
      </c>
    </row>
    <row r="65" spans="1:49" x14ac:dyDescent="0.25">
      <c r="A65">
        <v>62</v>
      </c>
      <c r="B65" s="36">
        <v>4</v>
      </c>
      <c r="C65" s="37">
        <v>8</v>
      </c>
      <c r="D65" s="37">
        <v>4</v>
      </c>
      <c r="E65" s="37">
        <v>4</v>
      </c>
      <c r="F65" s="37">
        <v>8</v>
      </c>
      <c r="G65" s="37">
        <v>5</v>
      </c>
      <c r="H65" s="37">
        <v>7</v>
      </c>
      <c r="I65" s="37">
        <v>4</v>
      </c>
      <c r="J65" s="90">
        <v>7</v>
      </c>
      <c r="L65" t="str">
        <v>Charisma</v>
      </c>
      <c r="M65" s="123" t="e">
        <f t="shared" ca="1" si="16"/>
        <v>#NAME?</v>
      </c>
      <c r="N65" s="37" t="e">
        <f t="shared" ca="1" si="16"/>
        <v>#NAME?</v>
      </c>
      <c r="O65" s="37" t="e">
        <f t="shared" ca="1" si="16"/>
        <v>#NAME?</v>
      </c>
      <c r="P65" s="90" t="e">
        <f t="shared" ca="1" si="16"/>
        <v>#NAME?</v>
      </c>
      <c r="W65">
        <f t="shared" si="1"/>
        <v>62</v>
      </c>
      <c r="X65" s="123">
        <f t="shared" ref="X65:AF93" si="18">STANDARDIZE(B65,B$126,B$127)</f>
        <v>0.23034594857274363</v>
      </c>
      <c r="Y65" s="37">
        <f t="shared" si="18"/>
        <v>-0.29238417492594532</v>
      </c>
      <c r="Z65" s="37">
        <f t="shared" si="18"/>
        <v>0.33347618193389345</v>
      </c>
      <c r="AA65" s="37">
        <f t="shared" si="18"/>
        <v>0.60812434450388564</v>
      </c>
      <c r="AB65" s="37">
        <f t="shared" si="18"/>
        <v>1.3509090706807538</v>
      </c>
      <c r="AC65" s="37">
        <f t="shared" si="18"/>
        <v>-0.73660266912250705</v>
      </c>
      <c r="AD65" s="37">
        <f t="shared" si="18"/>
        <v>0.8334754662499898</v>
      </c>
      <c r="AE65" s="37">
        <f t="shared" si="18"/>
        <v>-0.76129058458721444</v>
      </c>
      <c r="AF65" s="90">
        <f t="shared" si="18"/>
        <v>-0.50985434813354169</v>
      </c>
      <c r="AI65" s="123" t="e">
        <f ca="1"/>
        <v>#NAME?</v>
      </c>
      <c r="AJ65" s="37" t="e">
        <f ca="1"/>
        <v>#NAME?</v>
      </c>
      <c r="AK65" s="37" t="e">
        <f ca="1"/>
        <v>#NAME?</v>
      </c>
      <c r="AL65" s="37" t="e">
        <f ca="1"/>
        <v>#NAME?</v>
      </c>
      <c r="AM65" s="37" t="e">
        <f ca="1"/>
        <v>#NAME?</v>
      </c>
      <c r="AN65" s="37" t="e">
        <f ca="1"/>
        <v>#NAME?</v>
      </c>
      <c r="AO65" s="37" t="e">
        <f ca="1"/>
        <v>#NAME?</v>
      </c>
      <c r="AP65" s="37" t="e">
        <f ca="1"/>
        <v>#NAME?</v>
      </c>
      <c r="AQ65" s="90" t="e">
        <f ca="1"/>
        <v>#NAME?</v>
      </c>
      <c r="AS65" s="173">
        <v>7</v>
      </c>
      <c r="AU65" s="173">
        <v>0.30504398370210595</v>
      </c>
      <c r="AW65" s="173" t="e">
        <f ca="1"/>
        <v>#NAME?</v>
      </c>
    </row>
    <row r="66" spans="1:49" x14ac:dyDescent="0.25">
      <c r="A66">
        <v>63</v>
      </c>
      <c r="B66" s="36">
        <v>3</v>
      </c>
      <c r="C66" s="37">
        <v>9</v>
      </c>
      <c r="D66" s="37">
        <v>4</v>
      </c>
      <c r="E66" s="37">
        <v>3</v>
      </c>
      <c r="F66" s="37">
        <v>8</v>
      </c>
      <c r="G66" s="37">
        <v>6</v>
      </c>
      <c r="H66" s="37">
        <v>4</v>
      </c>
      <c r="I66" s="37">
        <v>5</v>
      </c>
      <c r="J66" s="90">
        <v>8</v>
      </c>
      <c r="L66" t="str">
        <v>Passion</v>
      </c>
      <c r="M66" s="123" t="e">
        <f t="shared" ca="1" si="16"/>
        <v>#NAME?</v>
      </c>
      <c r="N66" s="37" t="e">
        <f t="shared" ca="1" si="16"/>
        <v>#NAME?</v>
      </c>
      <c r="O66" s="37" t="e">
        <f t="shared" ca="1" si="16"/>
        <v>#NAME?</v>
      </c>
      <c r="P66" s="90" t="e">
        <f t="shared" ca="1" si="16"/>
        <v>#NAME?</v>
      </c>
      <c r="W66">
        <f t="shared" si="1"/>
        <v>63</v>
      </c>
      <c r="X66" s="123">
        <f t="shared" si="18"/>
        <v>-0.55941158939094915</v>
      </c>
      <c r="Y66" s="37">
        <f t="shared" si="18"/>
        <v>1.4619208746297327</v>
      </c>
      <c r="Z66" s="37">
        <f t="shared" si="18"/>
        <v>0.33347618193389345</v>
      </c>
      <c r="AA66" s="37">
        <f t="shared" si="18"/>
        <v>-0.378023241178091</v>
      </c>
      <c r="AB66" s="37">
        <f t="shared" si="18"/>
        <v>1.3509090706807538</v>
      </c>
      <c r="AC66" s="37">
        <f t="shared" si="18"/>
        <v>-6.0876253646491192E-3</v>
      </c>
      <c r="AD66" s="37">
        <f t="shared" si="18"/>
        <v>-0.32502325131756366</v>
      </c>
      <c r="AE66" s="37">
        <f t="shared" si="18"/>
        <v>0.2887653941537715</v>
      </c>
      <c r="AF66" s="90">
        <f t="shared" si="18"/>
        <v>1.1896601456449316</v>
      </c>
      <c r="AI66" s="123" t="e">
        <f ca="1"/>
        <v>#NAME?</v>
      </c>
      <c r="AJ66" s="37" t="e">
        <f ca="1"/>
        <v>#NAME?</v>
      </c>
      <c r="AK66" s="37" t="e">
        <f ca="1"/>
        <v>#NAME?</v>
      </c>
      <c r="AL66" s="37" t="e">
        <f ca="1"/>
        <v>#NAME?</v>
      </c>
      <c r="AM66" s="37" t="e">
        <f ca="1"/>
        <v>#NAME?</v>
      </c>
      <c r="AN66" s="37" t="e">
        <f ca="1"/>
        <v>#NAME?</v>
      </c>
      <c r="AO66" s="37" t="e">
        <f ca="1"/>
        <v>#NAME?</v>
      </c>
      <c r="AP66" s="37" t="e">
        <f ca="1"/>
        <v>#NAME?</v>
      </c>
      <c r="AQ66" s="90" t="e">
        <f ca="1"/>
        <v>#NAME?</v>
      </c>
      <c r="AS66" s="173">
        <v>5</v>
      </c>
      <c r="AU66" s="173">
        <v>-0.73660266912250705</v>
      </c>
      <c r="AW66" s="173" t="e">
        <f ca="1"/>
        <v>#NAME?</v>
      </c>
    </row>
    <row r="67" spans="1:49" x14ac:dyDescent="0.25">
      <c r="A67">
        <v>64</v>
      </c>
      <c r="B67" s="36">
        <v>5</v>
      </c>
      <c r="C67" s="37">
        <v>8</v>
      </c>
      <c r="D67" s="37">
        <v>2</v>
      </c>
      <c r="E67" s="37">
        <v>3</v>
      </c>
      <c r="F67" s="37">
        <v>6</v>
      </c>
      <c r="G67" s="37">
        <v>4</v>
      </c>
      <c r="H67" s="37">
        <v>6</v>
      </c>
      <c r="I67" s="37">
        <v>4</v>
      </c>
      <c r="J67" s="90">
        <v>7</v>
      </c>
      <c r="L67" t="str">
        <v>Friendly</v>
      </c>
      <c r="M67" s="91" t="e">
        <f t="shared" ca="1" si="16"/>
        <v>#NAME?</v>
      </c>
      <c r="N67" s="92" t="e">
        <f t="shared" ca="1" si="16"/>
        <v>#NAME?</v>
      </c>
      <c r="O67" s="92" t="e">
        <f t="shared" ca="1" si="16"/>
        <v>#NAME?</v>
      </c>
      <c r="P67" s="93" t="e">
        <f t="shared" ca="1" si="16"/>
        <v>#NAME?</v>
      </c>
      <c r="Q67" s="37"/>
      <c r="W67">
        <f t="shared" si="1"/>
        <v>64</v>
      </c>
      <c r="X67" s="123">
        <f t="shared" si="18"/>
        <v>1.0201034865364365</v>
      </c>
      <c r="Y67" s="37">
        <f t="shared" si="18"/>
        <v>-0.29238417492594532</v>
      </c>
      <c r="Z67" s="37">
        <f t="shared" si="18"/>
        <v>-0.87916447964390132</v>
      </c>
      <c r="AA67" s="37">
        <f t="shared" si="18"/>
        <v>-0.378023241178091</v>
      </c>
      <c r="AB67" s="37">
        <f t="shared" si="18"/>
        <v>-0.74082110327654205</v>
      </c>
      <c r="AC67" s="37">
        <f t="shared" si="18"/>
        <v>-1.467117712880365</v>
      </c>
      <c r="AD67" s="37">
        <f t="shared" si="18"/>
        <v>0.44730922706080534</v>
      </c>
      <c r="AE67" s="37">
        <f t="shared" si="18"/>
        <v>-0.76129058458721444</v>
      </c>
      <c r="AF67" s="90">
        <f t="shared" si="18"/>
        <v>-0.50985434813354169</v>
      </c>
      <c r="AI67" s="123" t="e">
        <f ca="1"/>
        <v>#NAME?</v>
      </c>
      <c r="AJ67" s="37" t="e">
        <f ca="1"/>
        <v>#NAME?</v>
      </c>
      <c r="AK67" s="37" t="e">
        <f ca="1"/>
        <v>#NAME?</v>
      </c>
      <c r="AL67" s="37" t="e">
        <f ca="1"/>
        <v>#NAME?</v>
      </c>
      <c r="AM67" s="37" t="e">
        <f ca="1"/>
        <v>#NAME?</v>
      </c>
      <c r="AN67" s="37" t="e">
        <f ca="1"/>
        <v>#NAME?</v>
      </c>
      <c r="AO67" s="37" t="e">
        <f ca="1"/>
        <v>#NAME?</v>
      </c>
      <c r="AP67" s="37" t="e">
        <f ca="1"/>
        <v>#NAME?</v>
      </c>
      <c r="AQ67" s="90" t="e">
        <f ca="1"/>
        <v>#NAME?</v>
      </c>
      <c r="AS67" s="173">
        <v>4</v>
      </c>
      <c r="AU67" s="173">
        <v>-0.32502325131756366</v>
      </c>
      <c r="AW67" s="173" t="e">
        <f ca="1"/>
        <v>#NAME?</v>
      </c>
    </row>
    <row r="68" spans="1:49" x14ac:dyDescent="0.25">
      <c r="A68">
        <v>65</v>
      </c>
      <c r="B68" s="36">
        <v>7</v>
      </c>
      <c r="C68" s="37">
        <v>9</v>
      </c>
      <c r="D68" s="37">
        <v>7</v>
      </c>
      <c r="E68" s="37">
        <v>4</v>
      </c>
      <c r="F68" s="37">
        <v>8</v>
      </c>
      <c r="G68" s="37">
        <v>6</v>
      </c>
      <c r="H68" s="37">
        <v>10</v>
      </c>
      <c r="I68" s="37">
        <v>6</v>
      </c>
      <c r="J68" s="90">
        <v>7</v>
      </c>
      <c r="Q68" s="60"/>
      <c r="W68">
        <f t="shared" si="1"/>
        <v>65</v>
      </c>
      <c r="X68" s="123">
        <f t="shared" si="18"/>
        <v>2.5996185624638222</v>
      </c>
      <c r="Y68" s="37">
        <f t="shared" si="18"/>
        <v>1.4619208746297327</v>
      </c>
      <c r="Z68" s="37">
        <f t="shared" si="18"/>
        <v>2.1524371743005855</v>
      </c>
      <c r="AA68" s="37">
        <f t="shared" si="18"/>
        <v>0.60812434450388564</v>
      </c>
      <c r="AB68" s="37">
        <f t="shared" si="18"/>
        <v>1.3509090706807538</v>
      </c>
      <c r="AC68" s="37">
        <f t="shared" si="18"/>
        <v>-6.0876253646491192E-3</v>
      </c>
      <c r="AD68" s="37">
        <f t="shared" si="18"/>
        <v>1.9919741838175433</v>
      </c>
      <c r="AE68" s="37">
        <f t="shared" si="18"/>
        <v>1.3388213728947576</v>
      </c>
      <c r="AF68" s="90">
        <f t="shared" si="18"/>
        <v>-0.50985434813354169</v>
      </c>
      <c r="AI68" s="123" t="e">
        <f ca="1"/>
        <v>#NAME?</v>
      </c>
      <c r="AJ68" s="37" t="e">
        <f ca="1"/>
        <v>#NAME?</v>
      </c>
      <c r="AK68" s="37" t="e">
        <f ca="1"/>
        <v>#NAME?</v>
      </c>
      <c r="AL68" s="37" t="e">
        <f ca="1"/>
        <v>#NAME?</v>
      </c>
      <c r="AM68" s="37" t="e">
        <f ca="1"/>
        <v>#NAME?</v>
      </c>
      <c r="AN68" s="37" t="e">
        <f ca="1"/>
        <v>#NAME?</v>
      </c>
      <c r="AO68" s="37" t="e">
        <f ca="1"/>
        <v>#NAME?</v>
      </c>
      <c r="AP68" s="37" t="e">
        <f ca="1"/>
        <v>#NAME?</v>
      </c>
      <c r="AQ68" s="90" t="e">
        <f ca="1"/>
        <v>#NAME?</v>
      </c>
      <c r="AS68" s="173">
        <v>4</v>
      </c>
      <c r="AU68" s="173">
        <v>-0.76129058458721444</v>
      </c>
      <c r="AW68" s="173" t="e">
        <f ca="1"/>
        <v>#NAME?</v>
      </c>
    </row>
    <row r="69" spans="1:49" x14ac:dyDescent="0.25">
      <c r="A69">
        <v>66</v>
      </c>
      <c r="B69" s="36">
        <v>3</v>
      </c>
      <c r="C69" s="37">
        <v>8</v>
      </c>
      <c r="D69" s="37">
        <v>1</v>
      </c>
      <c r="E69" s="37">
        <v>3</v>
      </c>
      <c r="F69" s="37">
        <v>7</v>
      </c>
      <c r="G69" s="37">
        <v>6</v>
      </c>
      <c r="H69" s="37">
        <v>5</v>
      </c>
      <c r="I69" s="37">
        <v>5</v>
      </c>
      <c r="J69" s="90">
        <v>7</v>
      </c>
      <c r="W69">
        <f t="shared" si="1"/>
        <v>66</v>
      </c>
      <c r="X69" s="123">
        <f t="shared" si="18"/>
        <v>-0.55941158939094915</v>
      </c>
      <c r="Y69" s="37">
        <f t="shared" si="18"/>
        <v>-0.29238417492594532</v>
      </c>
      <c r="Z69" s="37">
        <f t="shared" si="18"/>
        <v>-1.4854848104327987</v>
      </c>
      <c r="AA69" s="37">
        <f t="shared" si="18"/>
        <v>-0.378023241178091</v>
      </c>
      <c r="AB69" s="37">
        <f t="shared" si="18"/>
        <v>0.30504398370210595</v>
      </c>
      <c r="AC69" s="37">
        <f t="shared" si="18"/>
        <v>-6.0876253646491192E-3</v>
      </c>
      <c r="AD69" s="37">
        <f t="shared" si="18"/>
        <v>6.1142987871620834E-2</v>
      </c>
      <c r="AE69" s="37">
        <f t="shared" si="18"/>
        <v>0.2887653941537715</v>
      </c>
      <c r="AF69" s="90">
        <f t="shared" si="18"/>
        <v>-0.50985434813354169</v>
      </c>
      <c r="AI69" s="91" t="e">
        <f ca="1"/>
        <v>#NAME?</v>
      </c>
      <c r="AJ69" s="92" t="e">
        <f ca="1"/>
        <v>#NAME?</v>
      </c>
      <c r="AK69" s="92" t="e">
        <f ca="1"/>
        <v>#NAME?</v>
      </c>
      <c r="AL69" s="92" t="e">
        <f ca="1"/>
        <v>#NAME?</v>
      </c>
      <c r="AM69" s="92" t="e">
        <f ca="1"/>
        <v>#NAME?</v>
      </c>
      <c r="AN69" s="92" t="e">
        <f ca="1"/>
        <v>#NAME?</v>
      </c>
      <c r="AO69" s="92" t="e">
        <f ca="1"/>
        <v>#NAME?</v>
      </c>
      <c r="AP69" s="92" t="e">
        <f ca="1"/>
        <v>#NAME?</v>
      </c>
      <c r="AQ69" s="93" t="e">
        <f ca="1"/>
        <v>#NAME?</v>
      </c>
      <c r="AS69" s="174">
        <v>8</v>
      </c>
      <c r="AU69" s="174">
        <v>1.1896601456449316</v>
      </c>
      <c r="AW69" s="174" t="e">
        <f ca="1"/>
        <v>#NAME?</v>
      </c>
    </row>
    <row r="70" spans="1:49" x14ac:dyDescent="0.25">
      <c r="A70">
        <v>67</v>
      </c>
      <c r="B70" s="36">
        <v>4</v>
      </c>
      <c r="C70" s="37">
        <v>8</v>
      </c>
      <c r="D70" s="37">
        <v>5</v>
      </c>
      <c r="E70" s="37">
        <v>4</v>
      </c>
      <c r="F70" s="37">
        <v>7</v>
      </c>
      <c r="G70" s="37">
        <v>6</v>
      </c>
      <c r="H70" s="37">
        <v>9</v>
      </c>
      <c r="I70" s="37">
        <v>6</v>
      </c>
      <c r="J70" s="90">
        <v>7</v>
      </c>
      <c r="W70">
        <f t="shared" ref="W70:W123" si="19">W69+1</f>
        <v>67</v>
      </c>
      <c r="X70" s="123">
        <f t="shared" si="18"/>
        <v>0.23034594857274363</v>
      </c>
      <c r="Y70" s="37">
        <f t="shared" si="18"/>
        <v>-0.29238417492594532</v>
      </c>
      <c r="Z70" s="37">
        <f t="shared" si="18"/>
        <v>0.93979651272279086</v>
      </c>
      <c r="AA70" s="37">
        <f t="shared" si="18"/>
        <v>0.60812434450388564</v>
      </c>
      <c r="AB70" s="37">
        <f t="shared" si="18"/>
        <v>0.30504398370210595</v>
      </c>
      <c r="AC70" s="37">
        <f t="shared" si="18"/>
        <v>-6.0876253646491192E-3</v>
      </c>
      <c r="AD70" s="37">
        <f t="shared" si="18"/>
        <v>1.6058079446283589</v>
      </c>
      <c r="AE70" s="37">
        <f t="shared" si="18"/>
        <v>1.3388213728947576</v>
      </c>
      <c r="AF70" s="90">
        <f t="shared" si="18"/>
        <v>-0.50985434813354169</v>
      </c>
    </row>
    <row r="71" spans="1:49" x14ac:dyDescent="0.25">
      <c r="A71">
        <v>68</v>
      </c>
      <c r="B71" s="36">
        <v>5</v>
      </c>
      <c r="C71" s="37">
        <v>8</v>
      </c>
      <c r="D71" s="37">
        <v>2</v>
      </c>
      <c r="E71" s="37">
        <v>3</v>
      </c>
      <c r="F71" s="37">
        <v>5</v>
      </c>
      <c r="G71" s="37">
        <v>7</v>
      </c>
      <c r="H71" s="37">
        <v>1</v>
      </c>
      <c r="I71" s="37">
        <v>5</v>
      </c>
      <c r="J71" s="90">
        <v>7</v>
      </c>
      <c r="W71">
        <f t="shared" si="19"/>
        <v>68</v>
      </c>
      <c r="X71" s="123">
        <f t="shared" si="18"/>
        <v>1.0201034865364365</v>
      </c>
      <c r="Y71" s="37">
        <f t="shared" si="18"/>
        <v>-0.29238417492594532</v>
      </c>
      <c r="Z71" s="37">
        <f t="shared" si="18"/>
        <v>-0.87916447964390132</v>
      </c>
      <c r="AA71" s="37">
        <f t="shared" si="18"/>
        <v>-0.378023241178091</v>
      </c>
      <c r="AB71" s="37">
        <f t="shared" si="18"/>
        <v>-1.78668619025519</v>
      </c>
      <c r="AC71" s="37">
        <f t="shared" si="18"/>
        <v>0.72442741839320879</v>
      </c>
      <c r="AD71" s="37">
        <f t="shared" si="18"/>
        <v>-1.4835219688851171</v>
      </c>
      <c r="AE71" s="37">
        <f t="shared" si="18"/>
        <v>0.2887653941537715</v>
      </c>
      <c r="AF71" s="90">
        <f t="shared" si="18"/>
        <v>-0.50985434813354169</v>
      </c>
      <c r="AN71" t="s">
        <v>381</v>
      </c>
    </row>
    <row r="72" spans="1:49" x14ac:dyDescent="0.25">
      <c r="A72">
        <v>69</v>
      </c>
      <c r="B72" s="36">
        <v>4</v>
      </c>
      <c r="C72" s="37">
        <v>8</v>
      </c>
      <c r="D72" s="37">
        <v>6</v>
      </c>
      <c r="E72" s="37">
        <v>4</v>
      </c>
      <c r="F72" s="37">
        <v>8</v>
      </c>
      <c r="G72" s="37">
        <v>8</v>
      </c>
      <c r="H72" s="37">
        <v>9</v>
      </c>
      <c r="I72" s="37">
        <v>6</v>
      </c>
      <c r="J72" s="90">
        <v>7</v>
      </c>
      <c r="W72">
        <f t="shared" si="19"/>
        <v>69</v>
      </c>
      <c r="X72" s="123">
        <f t="shared" si="18"/>
        <v>0.23034594857274363</v>
      </c>
      <c r="Y72" s="37">
        <f t="shared" si="18"/>
        <v>-0.29238417492594532</v>
      </c>
      <c r="Z72" s="37">
        <f t="shared" si="18"/>
        <v>1.5461168435116881</v>
      </c>
      <c r="AA72" s="37">
        <f t="shared" si="18"/>
        <v>0.60812434450388564</v>
      </c>
      <c r="AB72" s="37">
        <f t="shared" si="18"/>
        <v>1.3509090706807538</v>
      </c>
      <c r="AC72" s="37">
        <f t="shared" si="18"/>
        <v>1.4549424621510667</v>
      </c>
      <c r="AD72" s="37">
        <f t="shared" si="18"/>
        <v>1.6058079446283589</v>
      </c>
      <c r="AE72" s="37">
        <f t="shared" si="18"/>
        <v>1.3388213728947576</v>
      </c>
      <c r="AF72" s="90">
        <f t="shared" si="18"/>
        <v>-0.50985434813354169</v>
      </c>
    </row>
    <row r="73" spans="1:49" x14ac:dyDescent="0.25">
      <c r="A73">
        <v>70</v>
      </c>
      <c r="B73" s="36">
        <v>3</v>
      </c>
      <c r="C73" s="37">
        <v>8</v>
      </c>
      <c r="D73" s="37">
        <v>3</v>
      </c>
      <c r="E73" s="37">
        <v>4</v>
      </c>
      <c r="F73" s="37">
        <v>6</v>
      </c>
      <c r="G73" s="37">
        <v>4</v>
      </c>
      <c r="H73" s="37">
        <v>5</v>
      </c>
      <c r="I73" s="37">
        <v>5</v>
      </c>
      <c r="J73" s="90">
        <v>8</v>
      </c>
      <c r="W73">
        <f t="shared" si="19"/>
        <v>70</v>
      </c>
      <c r="X73" s="123">
        <f t="shared" si="18"/>
        <v>-0.55941158939094915</v>
      </c>
      <c r="Y73" s="37">
        <f t="shared" si="18"/>
        <v>-0.29238417492594532</v>
      </c>
      <c r="Z73" s="37">
        <f t="shared" si="18"/>
        <v>-0.27284414885500391</v>
      </c>
      <c r="AA73" s="37">
        <f t="shared" si="18"/>
        <v>0.60812434450388564</v>
      </c>
      <c r="AB73" s="37">
        <f t="shared" si="18"/>
        <v>-0.74082110327654205</v>
      </c>
      <c r="AC73" s="37">
        <f t="shared" si="18"/>
        <v>-1.467117712880365</v>
      </c>
      <c r="AD73" s="37">
        <f t="shared" si="18"/>
        <v>6.1142987871620834E-2</v>
      </c>
      <c r="AE73" s="37">
        <f t="shared" si="18"/>
        <v>0.2887653941537715</v>
      </c>
      <c r="AF73" s="90">
        <f t="shared" si="18"/>
        <v>1.1896601456449316</v>
      </c>
      <c r="AN73" t="s">
        <v>389</v>
      </c>
      <c r="AS73" s="47" t="s">
        <v>392</v>
      </c>
      <c r="AT73" s="47"/>
      <c r="AU73" s="47" t="s">
        <v>391</v>
      </c>
      <c r="AV73" s="47"/>
      <c r="AW73" s="47" t="s">
        <v>390</v>
      </c>
    </row>
    <row r="74" spans="1:49" x14ac:dyDescent="0.25">
      <c r="A74">
        <v>71</v>
      </c>
      <c r="B74" s="36">
        <v>6</v>
      </c>
      <c r="C74" s="37">
        <v>8</v>
      </c>
      <c r="D74" s="37">
        <v>5</v>
      </c>
      <c r="E74" s="37">
        <v>4</v>
      </c>
      <c r="F74" s="37">
        <v>7</v>
      </c>
      <c r="G74" s="37">
        <v>5</v>
      </c>
      <c r="H74" s="37">
        <v>6</v>
      </c>
      <c r="I74" s="37">
        <v>4</v>
      </c>
      <c r="J74" s="90">
        <v>7</v>
      </c>
      <c r="W74">
        <f t="shared" si="19"/>
        <v>71</v>
      </c>
      <c r="X74" s="123">
        <f t="shared" si="18"/>
        <v>1.8098610245001292</v>
      </c>
      <c r="Y74" s="37">
        <f t="shared" si="18"/>
        <v>-0.29238417492594532</v>
      </c>
      <c r="Z74" s="37">
        <f t="shared" si="18"/>
        <v>0.93979651272279086</v>
      </c>
      <c r="AA74" s="37">
        <f t="shared" si="18"/>
        <v>0.60812434450388564</v>
      </c>
      <c r="AB74" s="37">
        <f t="shared" si="18"/>
        <v>0.30504398370210595</v>
      </c>
      <c r="AC74" s="37">
        <f t="shared" si="18"/>
        <v>-0.73660266912250705</v>
      </c>
      <c r="AD74" s="37">
        <f t="shared" si="18"/>
        <v>0.44730922706080534</v>
      </c>
      <c r="AE74" s="37">
        <f t="shared" si="18"/>
        <v>-0.76129058458721444</v>
      </c>
      <c r="AF74" s="90">
        <f t="shared" si="18"/>
        <v>-0.50985434813354169</v>
      </c>
      <c r="AN74" s="156" t="e">
        <f t="array" ref="AN74:AQ82" ca="1">AI61:AL69</f>
        <v>#NAME?</v>
      </c>
      <c r="AO74" s="157" t="e">
        <f ca="1"/>
        <v>#NAME?</v>
      </c>
      <c r="AP74" s="157" t="e">
        <f ca="1"/>
        <v>#NAME?</v>
      </c>
      <c r="AQ74" s="158" t="e">
        <f ca="1"/>
        <v>#NAME?</v>
      </c>
      <c r="AS74" s="172" t="e">
        <f t="array" ref="AS74:AS77" ca="1">AW61:AW64</f>
        <v>#NAME?</v>
      </c>
      <c r="AU74" s="172" t="e">
        <f t="array" aca="1" ref="AU74:AU82" ca="1">MMULT(AN74:AQ82,AS74:AS77)</f>
        <v>#NAME?</v>
      </c>
      <c r="AW74" s="172" t="e">
        <f t="array" aca="1" ref="AW74:AW82" ca="1">AU74:AU82*TRANSPOSE(B127:J127)+TRANSPOSE(B126:J126)</f>
        <v>#NAME?</v>
      </c>
    </row>
    <row r="75" spans="1:49" x14ac:dyDescent="0.25">
      <c r="A75">
        <v>72</v>
      </c>
      <c r="B75" s="36">
        <v>4</v>
      </c>
      <c r="C75" s="37">
        <v>8</v>
      </c>
      <c r="D75" s="37">
        <v>4</v>
      </c>
      <c r="E75" s="37">
        <v>4</v>
      </c>
      <c r="F75" s="37">
        <v>7</v>
      </c>
      <c r="G75" s="37">
        <v>7</v>
      </c>
      <c r="H75" s="37">
        <v>6</v>
      </c>
      <c r="I75" s="37">
        <v>4</v>
      </c>
      <c r="J75" s="90">
        <v>7</v>
      </c>
      <c r="W75">
        <f t="shared" si="19"/>
        <v>72</v>
      </c>
      <c r="X75" s="123">
        <f t="shared" si="18"/>
        <v>0.23034594857274363</v>
      </c>
      <c r="Y75" s="37">
        <f t="shared" si="18"/>
        <v>-0.29238417492594532</v>
      </c>
      <c r="Z75" s="37">
        <f t="shared" si="18"/>
        <v>0.33347618193389345</v>
      </c>
      <c r="AA75" s="37">
        <f t="shared" si="18"/>
        <v>0.60812434450388564</v>
      </c>
      <c r="AB75" s="37">
        <f t="shared" si="18"/>
        <v>0.30504398370210595</v>
      </c>
      <c r="AC75" s="37">
        <f t="shared" si="18"/>
        <v>0.72442741839320879</v>
      </c>
      <c r="AD75" s="37">
        <f t="shared" si="18"/>
        <v>0.44730922706080534</v>
      </c>
      <c r="AE75" s="37">
        <f t="shared" si="18"/>
        <v>-0.76129058458721444</v>
      </c>
      <c r="AF75" s="90">
        <f t="shared" si="18"/>
        <v>-0.50985434813354169</v>
      </c>
      <c r="AN75" s="123" t="e">
        <f ca="1"/>
        <v>#NAME?</v>
      </c>
      <c r="AO75" s="37" t="e">
        <f ca="1"/>
        <v>#NAME?</v>
      </c>
      <c r="AP75" s="37" t="e">
        <f ca="1"/>
        <v>#NAME?</v>
      </c>
      <c r="AQ75" s="90" t="e">
        <f ca="1"/>
        <v>#NAME?</v>
      </c>
      <c r="AS75" s="173" t="e">
        <f ca="1"/>
        <v>#NAME?</v>
      </c>
      <c r="AU75" s="173" t="e">
        <f ca="1"/>
        <v>#NAME?</v>
      </c>
      <c r="AW75" s="173" t="e">
        <f ca="1"/>
        <v>#NAME?</v>
      </c>
    </row>
    <row r="76" spans="1:49" x14ac:dyDescent="0.25">
      <c r="A76">
        <v>73</v>
      </c>
      <c r="B76" s="36">
        <v>4</v>
      </c>
      <c r="C76" s="37">
        <v>7</v>
      </c>
      <c r="D76" s="37">
        <v>3</v>
      </c>
      <c r="E76" s="37">
        <v>3</v>
      </c>
      <c r="F76" s="37">
        <v>6</v>
      </c>
      <c r="G76" s="37">
        <v>5</v>
      </c>
      <c r="H76" s="37">
        <v>5</v>
      </c>
      <c r="I76" s="37">
        <v>4</v>
      </c>
      <c r="J76" s="90">
        <v>7</v>
      </c>
      <c r="W76">
        <f t="shared" si="19"/>
        <v>73</v>
      </c>
      <c r="X76" s="123">
        <f t="shared" si="18"/>
        <v>0.23034594857274363</v>
      </c>
      <c r="Y76" s="37">
        <f t="shared" si="18"/>
        <v>-2.0466892244816233</v>
      </c>
      <c r="Z76" s="37">
        <f t="shared" si="18"/>
        <v>-0.27284414885500391</v>
      </c>
      <c r="AA76" s="37">
        <f t="shared" si="18"/>
        <v>-0.378023241178091</v>
      </c>
      <c r="AB76" s="37">
        <f t="shared" si="18"/>
        <v>-0.74082110327654205</v>
      </c>
      <c r="AC76" s="37">
        <f t="shared" si="18"/>
        <v>-0.73660266912250705</v>
      </c>
      <c r="AD76" s="37">
        <f t="shared" si="18"/>
        <v>6.1142987871620834E-2</v>
      </c>
      <c r="AE76" s="37">
        <f t="shared" si="18"/>
        <v>-0.76129058458721444</v>
      </c>
      <c r="AF76" s="90">
        <f t="shared" si="18"/>
        <v>-0.50985434813354169</v>
      </c>
      <c r="AN76" s="123" t="e">
        <f ca="1"/>
        <v>#NAME?</v>
      </c>
      <c r="AO76" s="37" t="e">
        <f ca="1"/>
        <v>#NAME?</v>
      </c>
      <c r="AP76" s="37" t="e">
        <f ca="1"/>
        <v>#NAME?</v>
      </c>
      <c r="AQ76" s="90" t="e">
        <f ca="1"/>
        <v>#NAME?</v>
      </c>
      <c r="AS76" s="173" t="e">
        <f ca="1"/>
        <v>#NAME?</v>
      </c>
      <c r="AU76" s="173" t="e">
        <f ca="1"/>
        <v>#NAME?</v>
      </c>
      <c r="AW76" s="173" t="e">
        <f ca="1"/>
        <v>#NAME?</v>
      </c>
    </row>
    <row r="77" spans="1:49" x14ac:dyDescent="0.25">
      <c r="A77">
        <v>74</v>
      </c>
      <c r="B77" s="36">
        <v>4</v>
      </c>
      <c r="C77" s="37">
        <v>8</v>
      </c>
      <c r="D77" s="37">
        <v>5</v>
      </c>
      <c r="E77" s="37">
        <v>4</v>
      </c>
      <c r="F77" s="37">
        <v>7</v>
      </c>
      <c r="G77" s="37">
        <v>8</v>
      </c>
      <c r="H77" s="37">
        <v>8</v>
      </c>
      <c r="I77" s="37">
        <v>5</v>
      </c>
      <c r="J77" s="90">
        <v>7</v>
      </c>
      <c r="W77">
        <f t="shared" si="19"/>
        <v>74</v>
      </c>
      <c r="X77" s="123">
        <f t="shared" si="18"/>
        <v>0.23034594857274363</v>
      </c>
      <c r="Y77" s="37">
        <f t="shared" si="18"/>
        <v>-0.29238417492594532</v>
      </c>
      <c r="Z77" s="37">
        <f t="shared" si="18"/>
        <v>0.93979651272279086</v>
      </c>
      <c r="AA77" s="37">
        <f t="shared" si="18"/>
        <v>0.60812434450388564</v>
      </c>
      <c r="AB77" s="37">
        <f t="shared" si="18"/>
        <v>0.30504398370210595</v>
      </c>
      <c r="AC77" s="37">
        <f t="shared" si="18"/>
        <v>1.4549424621510667</v>
      </c>
      <c r="AD77" s="37">
        <f t="shared" si="18"/>
        <v>1.2196417054391744</v>
      </c>
      <c r="AE77" s="37">
        <f t="shared" si="18"/>
        <v>0.2887653941537715</v>
      </c>
      <c r="AF77" s="90">
        <f t="shared" si="18"/>
        <v>-0.50985434813354169</v>
      </c>
      <c r="AN77" s="123" t="e">
        <f ca="1"/>
        <v>#NAME?</v>
      </c>
      <c r="AO77" s="37" t="e">
        <f ca="1"/>
        <v>#NAME?</v>
      </c>
      <c r="AP77" s="37" t="e">
        <f ca="1"/>
        <v>#NAME?</v>
      </c>
      <c r="AQ77" s="90" t="e">
        <f ca="1"/>
        <v>#NAME?</v>
      </c>
      <c r="AS77" s="174" t="e">
        <f ca="1"/>
        <v>#NAME?</v>
      </c>
      <c r="AU77" s="173" t="e">
        <f ca="1"/>
        <v>#NAME?</v>
      </c>
      <c r="AW77" s="173" t="e">
        <f ca="1"/>
        <v>#NAME?</v>
      </c>
    </row>
    <row r="78" spans="1:49" x14ac:dyDescent="0.25">
      <c r="A78">
        <v>75</v>
      </c>
      <c r="B78" s="36">
        <v>3</v>
      </c>
      <c r="C78" s="37">
        <v>8</v>
      </c>
      <c r="D78" s="37">
        <v>2</v>
      </c>
      <c r="E78" s="37">
        <v>4</v>
      </c>
      <c r="F78" s="37">
        <v>6</v>
      </c>
      <c r="G78" s="37">
        <v>5</v>
      </c>
      <c r="H78" s="37">
        <v>5</v>
      </c>
      <c r="I78" s="37">
        <v>5</v>
      </c>
      <c r="J78" s="90">
        <v>8</v>
      </c>
      <c r="W78">
        <f t="shared" si="19"/>
        <v>75</v>
      </c>
      <c r="X78" s="123">
        <f t="shared" si="18"/>
        <v>-0.55941158939094915</v>
      </c>
      <c r="Y78" s="37">
        <f t="shared" si="18"/>
        <v>-0.29238417492594532</v>
      </c>
      <c r="Z78" s="37">
        <f t="shared" si="18"/>
        <v>-0.87916447964390132</v>
      </c>
      <c r="AA78" s="37">
        <f t="shared" si="18"/>
        <v>0.60812434450388564</v>
      </c>
      <c r="AB78" s="37">
        <f t="shared" si="18"/>
        <v>-0.74082110327654205</v>
      </c>
      <c r="AC78" s="37">
        <f t="shared" si="18"/>
        <v>-0.73660266912250705</v>
      </c>
      <c r="AD78" s="37">
        <f t="shared" si="18"/>
        <v>6.1142987871620834E-2</v>
      </c>
      <c r="AE78" s="37">
        <f t="shared" si="18"/>
        <v>0.2887653941537715</v>
      </c>
      <c r="AF78" s="90">
        <f t="shared" si="18"/>
        <v>1.1896601456449316</v>
      </c>
      <c r="AN78" s="123" t="e">
        <f ca="1"/>
        <v>#NAME?</v>
      </c>
      <c r="AO78" s="37" t="e">
        <f ca="1"/>
        <v>#NAME?</v>
      </c>
      <c r="AP78" s="37" t="e">
        <f ca="1"/>
        <v>#NAME?</v>
      </c>
      <c r="AQ78" s="90" t="e">
        <f ca="1"/>
        <v>#NAME?</v>
      </c>
      <c r="AU78" s="173" t="e">
        <f ca="1"/>
        <v>#NAME?</v>
      </c>
      <c r="AW78" s="173" t="e">
        <f ca="1"/>
        <v>#NAME?</v>
      </c>
    </row>
    <row r="79" spans="1:49" x14ac:dyDescent="0.25">
      <c r="A79">
        <v>76</v>
      </c>
      <c r="B79" s="36">
        <v>4</v>
      </c>
      <c r="C79" s="37">
        <v>8</v>
      </c>
      <c r="D79" s="37">
        <v>3</v>
      </c>
      <c r="E79" s="37">
        <v>1</v>
      </c>
      <c r="F79" s="37">
        <v>6</v>
      </c>
      <c r="G79" s="37">
        <v>4</v>
      </c>
      <c r="H79" s="37">
        <v>1</v>
      </c>
      <c r="I79" s="37">
        <v>4</v>
      </c>
      <c r="J79" s="90">
        <v>7</v>
      </c>
      <c r="W79">
        <f t="shared" si="19"/>
        <v>76</v>
      </c>
      <c r="X79" s="123">
        <f t="shared" si="18"/>
        <v>0.23034594857274363</v>
      </c>
      <c r="Y79" s="37">
        <f t="shared" si="18"/>
        <v>-0.29238417492594532</v>
      </c>
      <c r="Z79" s="37">
        <f t="shared" si="18"/>
        <v>-0.27284414885500391</v>
      </c>
      <c r="AA79" s="37">
        <f t="shared" si="18"/>
        <v>-2.3503184125420442</v>
      </c>
      <c r="AB79" s="37">
        <f t="shared" si="18"/>
        <v>-0.74082110327654205</v>
      </c>
      <c r="AC79" s="37">
        <f t="shared" si="18"/>
        <v>-1.467117712880365</v>
      </c>
      <c r="AD79" s="37">
        <f t="shared" si="18"/>
        <v>-1.4835219688851171</v>
      </c>
      <c r="AE79" s="37">
        <f t="shared" si="18"/>
        <v>-0.76129058458721444</v>
      </c>
      <c r="AF79" s="90">
        <f t="shared" si="18"/>
        <v>-0.50985434813354169</v>
      </c>
      <c r="AN79" s="123" t="e">
        <f ca="1"/>
        <v>#NAME?</v>
      </c>
      <c r="AO79" s="37" t="e">
        <f ca="1"/>
        <v>#NAME?</v>
      </c>
      <c r="AP79" s="37" t="e">
        <f ca="1"/>
        <v>#NAME?</v>
      </c>
      <c r="AQ79" s="90" t="e">
        <f ca="1"/>
        <v>#NAME?</v>
      </c>
      <c r="AU79" s="173" t="e">
        <f ca="1"/>
        <v>#NAME?</v>
      </c>
      <c r="AW79" s="173" t="e">
        <f ca="1"/>
        <v>#NAME?</v>
      </c>
    </row>
    <row r="80" spans="1:49" x14ac:dyDescent="0.25">
      <c r="A80">
        <v>77</v>
      </c>
      <c r="B80" s="36">
        <v>4</v>
      </c>
      <c r="C80" s="37">
        <v>9</v>
      </c>
      <c r="D80" s="37">
        <v>6</v>
      </c>
      <c r="E80" s="37">
        <v>5</v>
      </c>
      <c r="F80" s="37">
        <v>8</v>
      </c>
      <c r="G80" s="37">
        <v>5</v>
      </c>
      <c r="H80" s="37">
        <v>9</v>
      </c>
      <c r="I80" s="37">
        <v>5</v>
      </c>
      <c r="J80" s="90">
        <v>8</v>
      </c>
      <c r="W80">
        <f t="shared" si="19"/>
        <v>77</v>
      </c>
      <c r="X80" s="123">
        <f t="shared" si="18"/>
        <v>0.23034594857274363</v>
      </c>
      <c r="Y80" s="37">
        <f t="shared" si="18"/>
        <v>1.4619208746297327</v>
      </c>
      <c r="Z80" s="37">
        <f t="shared" si="18"/>
        <v>1.5461168435116881</v>
      </c>
      <c r="AA80" s="37">
        <f t="shared" si="18"/>
        <v>1.5942719301858623</v>
      </c>
      <c r="AB80" s="37">
        <f t="shared" si="18"/>
        <v>1.3509090706807538</v>
      </c>
      <c r="AC80" s="37">
        <f t="shared" si="18"/>
        <v>-0.73660266912250705</v>
      </c>
      <c r="AD80" s="37">
        <f t="shared" si="18"/>
        <v>1.6058079446283589</v>
      </c>
      <c r="AE80" s="37">
        <f t="shared" si="18"/>
        <v>0.2887653941537715</v>
      </c>
      <c r="AF80" s="90">
        <f t="shared" si="18"/>
        <v>1.1896601456449316</v>
      </c>
      <c r="AN80" s="123" t="e">
        <f ca="1"/>
        <v>#NAME?</v>
      </c>
      <c r="AO80" s="37" t="e">
        <f ca="1"/>
        <v>#NAME?</v>
      </c>
      <c r="AP80" s="37" t="e">
        <f ca="1"/>
        <v>#NAME?</v>
      </c>
      <c r="AQ80" s="90" t="e">
        <f ca="1"/>
        <v>#NAME?</v>
      </c>
      <c r="AU80" s="173" t="e">
        <f ca="1"/>
        <v>#NAME?</v>
      </c>
      <c r="AW80" s="173" t="e">
        <f ca="1"/>
        <v>#NAME?</v>
      </c>
    </row>
    <row r="81" spans="1:49" x14ac:dyDescent="0.25">
      <c r="A81">
        <v>78</v>
      </c>
      <c r="B81" s="36">
        <v>2</v>
      </c>
      <c r="C81" s="37">
        <v>9</v>
      </c>
      <c r="D81" s="37">
        <v>5</v>
      </c>
      <c r="E81" s="37">
        <v>2</v>
      </c>
      <c r="F81" s="37">
        <v>6</v>
      </c>
      <c r="G81" s="37">
        <v>7</v>
      </c>
      <c r="H81" s="37">
        <v>8</v>
      </c>
      <c r="I81" s="37">
        <v>5</v>
      </c>
      <c r="J81" s="90">
        <v>8</v>
      </c>
      <c r="W81">
        <f t="shared" si="19"/>
        <v>78</v>
      </c>
      <c r="X81" s="123">
        <f t="shared" si="18"/>
        <v>-1.349169127354642</v>
      </c>
      <c r="Y81" s="37">
        <f t="shared" si="18"/>
        <v>1.4619208746297327</v>
      </c>
      <c r="Z81" s="37">
        <f t="shared" si="18"/>
        <v>0.93979651272279086</v>
      </c>
      <c r="AA81" s="37">
        <f t="shared" si="18"/>
        <v>-1.3641708268600676</v>
      </c>
      <c r="AB81" s="37">
        <f t="shared" si="18"/>
        <v>-0.74082110327654205</v>
      </c>
      <c r="AC81" s="37">
        <f t="shared" si="18"/>
        <v>0.72442741839320879</v>
      </c>
      <c r="AD81" s="37">
        <f t="shared" si="18"/>
        <v>1.2196417054391744</v>
      </c>
      <c r="AE81" s="37">
        <f t="shared" si="18"/>
        <v>0.2887653941537715</v>
      </c>
      <c r="AF81" s="90">
        <f t="shared" si="18"/>
        <v>1.1896601456449316</v>
      </c>
      <c r="AN81" s="123" t="e">
        <f ca="1"/>
        <v>#NAME?</v>
      </c>
      <c r="AO81" s="37" t="e">
        <f ca="1"/>
        <v>#NAME?</v>
      </c>
      <c r="AP81" s="37" t="e">
        <f ca="1"/>
        <v>#NAME?</v>
      </c>
      <c r="AQ81" s="90" t="e">
        <f ca="1"/>
        <v>#NAME?</v>
      </c>
      <c r="AU81" s="173" t="e">
        <f ca="1"/>
        <v>#NAME?</v>
      </c>
      <c r="AW81" s="173" t="e">
        <f ca="1"/>
        <v>#NAME?</v>
      </c>
    </row>
    <row r="82" spans="1:49" x14ac:dyDescent="0.25">
      <c r="A82">
        <v>79</v>
      </c>
      <c r="B82" s="36">
        <v>4</v>
      </c>
      <c r="C82" s="37">
        <v>7</v>
      </c>
      <c r="D82" s="37">
        <v>2</v>
      </c>
      <c r="E82" s="37">
        <v>1</v>
      </c>
      <c r="F82" s="37">
        <v>6</v>
      </c>
      <c r="G82" s="37">
        <v>3</v>
      </c>
      <c r="H82" s="37">
        <v>1</v>
      </c>
      <c r="I82" s="37">
        <v>2</v>
      </c>
      <c r="J82" s="90">
        <v>7</v>
      </c>
      <c r="W82">
        <f t="shared" si="19"/>
        <v>79</v>
      </c>
      <c r="X82" s="123">
        <f t="shared" si="18"/>
        <v>0.23034594857274363</v>
      </c>
      <c r="Y82" s="37">
        <f t="shared" si="18"/>
        <v>-2.0466892244816233</v>
      </c>
      <c r="Z82" s="37">
        <f t="shared" si="18"/>
        <v>-0.87916447964390132</v>
      </c>
      <c r="AA82" s="37">
        <f t="shared" si="18"/>
        <v>-2.3503184125420442</v>
      </c>
      <c r="AB82" s="37">
        <f t="shared" si="18"/>
        <v>-0.74082110327654205</v>
      </c>
      <c r="AC82" s="37">
        <f t="shared" si="18"/>
        <v>-2.1976327566382228</v>
      </c>
      <c r="AD82" s="37">
        <f t="shared" si="18"/>
        <v>-1.4835219688851171</v>
      </c>
      <c r="AE82" s="37">
        <f t="shared" si="18"/>
        <v>-2.8614025420691864</v>
      </c>
      <c r="AF82" s="90">
        <f t="shared" si="18"/>
        <v>-0.50985434813354169</v>
      </c>
      <c r="AN82" s="91" t="e">
        <f ca="1"/>
        <v>#NAME?</v>
      </c>
      <c r="AO82" s="92" t="e">
        <f ca="1"/>
        <v>#NAME?</v>
      </c>
      <c r="AP82" s="92" t="e">
        <f ca="1"/>
        <v>#NAME?</v>
      </c>
      <c r="AQ82" s="93" t="e">
        <f ca="1"/>
        <v>#NAME?</v>
      </c>
      <c r="AU82" s="174" t="e">
        <f ca="1"/>
        <v>#NAME?</v>
      </c>
      <c r="AW82" s="174" t="e">
        <f ca="1"/>
        <v>#NAME?</v>
      </c>
    </row>
    <row r="83" spans="1:49" x14ac:dyDescent="0.25">
      <c r="A83">
        <v>80</v>
      </c>
      <c r="B83" s="36">
        <v>5</v>
      </c>
      <c r="C83" s="37">
        <v>8</v>
      </c>
      <c r="D83" s="37">
        <v>4</v>
      </c>
      <c r="E83" s="37">
        <v>3</v>
      </c>
      <c r="F83" s="37">
        <v>7</v>
      </c>
      <c r="G83" s="37">
        <v>5</v>
      </c>
      <c r="H83" s="37">
        <v>4</v>
      </c>
      <c r="I83" s="37">
        <v>5</v>
      </c>
      <c r="J83" s="90">
        <v>7</v>
      </c>
      <c r="W83">
        <f t="shared" si="19"/>
        <v>80</v>
      </c>
      <c r="X83" s="123">
        <f t="shared" si="18"/>
        <v>1.0201034865364365</v>
      </c>
      <c r="Y83" s="37">
        <f t="shared" si="18"/>
        <v>-0.29238417492594532</v>
      </c>
      <c r="Z83" s="37">
        <f t="shared" si="18"/>
        <v>0.33347618193389345</v>
      </c>
      <c r="AA83" s="37">
        <f t="shared" si="18"/>
        <v>-0.378023241178091</v>
      </c>
      <c r="AB83" s="37">
        <f t="shared" si="18"/>
        <v>0.30504398370210595</v>
      </c>
      <c r="AC83" s="37">
        <f t="shared" si="18"/>
        <v>-0.73660266912250705</v>
      </c>
      <c r="AD83" s="37">
        <f t="shared" si="18"/>
        <v>-0.32502325131756366</v>
      </c>
      <c r="AE83" s="37">
        <f t="shared" si="18"/>
        <v>0.2887653941537715</v>
      </c>
      <c r="AF83" s="90">
        <f t="shared" si="18"/>
        <v>-0.50985434813354169</v>
      </c>
    </row>
    <row r="84" spans="1:49" x14ac:dyDescent="0.25">
      <c r="A84">
        <v>81</v>
      </c>
      <c r="B84" s="36">
        <v>4</v>
      </c>
      <c r="C84" s="37">
        <v>8</v>
      </c>
      <c r="D84" s="37">
        <v>5</v>
      </c>
      <c r="E84" s="37">
        <v>4</v>
      </c>
      <c r="F84" s="37">
        <v>7</v>
      </c>
      <c r="G84" s="37">
        <v>6</v>
      </c>
      <c r="H84" s="37">
        <v>8</v>
      </c>
      <c r="I84" s="37">
        <v>4</v>
      </c>
      <c r="J84" s="90">
        <v>7</v>
      </c>
      <c r="W84">
        <f t="shared" si="19"/>
        <v>81</v>
      </c>
      <c r="X84" s="123">
        <f t="shared" si="18"/>
        <v>0.23034594857274363</v>
      </c>
      <c r="Y84" s="37">
        <f t="shared" si="18"/>
        <v>-0.29238417492594532</v>
      </c>
      <c r="Z84" s="37">
        <f t="shared" si="18"/>
        <v>0.93979651272279086</v>
      </c>
      <c r="AA84" s="37">
        <f t="shared" si="18"/>
        <v>0.60812434450388564</v>
      </c>
      <c r="AB84" s="37">
        <f t="shared" si="18"/>
        <v>0.30504398370210595</v>
      </c>
      <c r="AC84" s="37">
        <f t="shared" si="18"/>
        <v>-6.0876253646491192E-3</v>
      </c>
      <c r="AD84" s="37">
        <f t="shared" si="18"/>
        <v>1.2196417054391744</v>
      </c>
      <c r="AE84" s="37">
        <f t="shared" si="18"/>
        <v>-0.76129058458721444</v>
      </c>
      <c r="AF84" s="90">
        <f t="shared" si="18"/>
        <v>-0.50985434813354169</v>
      </c>
      <c r="AI84" t="s">
        <v>393</v>
      </c>
    </row>
    <row r="85" spans="1:49" x14ac:dyDescent="0.25">
      <c r="A85">
        <v>82</v>
      </c>
      <c r="B85" s="36">
        <v>4</v>
      </c>
      <c r="C85" s="37">
        <v>8</v>
      </c>
      <c r="D85" s="37">
        <v>3</v>
      </c>
      <c r="E85" s="37">
        <v>4</v>
      </c>
      <c r="F85" s="37">
        <v>7</v>
      </c>
      <c r="G85" s="37">
        <v>6</v>
      </c>
      <c r="H85" s="37">
        <v>3</v>
      </c>
      <c r="I85" s="37">
        <v>7</v>
      </c>
      <c r="J85" s="90">
        <v>8</v>
      </c>
      <c r="W85">
        <f t="shared" si="19"/>
        <v>82</v>
      </c>
      <c r="X85" s="123">
        <f t="shared" si="18"/>
        <v>0.23034594857274363</v>
      </c>
      <c r="Y85" s="37">
        <f t="shared" si="18"/>
        <v>-0.29238417492594532</v>
      </c>
      <c r="Z85" s="37">
        <f t="shared" si="18"/>
        <v>-0.27284414885500391</v>
      </c>
      <c r="AA85" s="37">
        <f t="shared" si="18"/>
        <v>0.60812434450388564</v>
      </c>
      <c r="AB85" s="37">
        <f t="shared" si="18"/>
        <v>0.30504398370210595</v>
      </c>
      <c r="AC85" s="37">
        <f t="shared" si="18"/>
        <v>-6.0876253646491192E-3</v>
      </c>
      <c r="AD85" s="37">
        <f t="shared" si="18"/>
        <v>-0.71118949050674818</v>
      </c>
      <c r="AE85" s="37">
        <f t="shared" si="18"/>
        <v>2.3888773516357436</v>
      </c>
      <c r="AF85" s="90">
        <f t="shared" si="18"/>
        <v>1.1896601456449316</v>
      </c>
    </row>
    <row r="86" spans="1:49" x14ac:dyDescent="0.25">
      <c r="A86">
        <v>83</v>
      </c>
      <c r="B86" s="36">
        <v>5</v>
      </c>
      <c r="C86" s="37">
        <v>8</v>
      </c>
      <c r="D86" s="37">
        <v>3</v>
      </c>
      <c r="E86" s="37">
        <v>3</v>
      </c>
      <c r="F86" s="37">
        <v>7</v>
      </c>
      <c r="G86" s="37">
        <v>6</v>
      </c>
      <c r="H86" s="37">
        <v>1</v>
      </c>
      <c r="I86" s="37">
        <v>4</v>
      </c>
      <c r="J86" s="90">
        <v>7</v>
      </c>
      <c r="W86">
        <f t="shared" si="19"/>
        <v>83</v>
      </c>
      <c r="X86" s="123">
        <f t="shared" si="18"/>
        <v>1.0201034865364365</v>
      </c>
      <c r="Y86" s="37">
        <f t="shared" si="18"/>
        <v>-0.29238417492594532</v>
      </c>
      <c r="Z86" s="37">
        <f t="shared" si="18"/>
        <v>-0.27284414885500391</v>
      </c>
      <c r="AA86" s="37">
        <f t="shared" si="18"/>
        <v>-0.378023241178091</v>
      </c>
      <c r="AB86" s="37">
        <f t="shared" si="18"/>
        <v>0.30504398370210595</v>
      </c>
      <c r="AC86" s="37">
        <f t="shared" si="18"/>
        <v>-6.0876253646491192E-3</v>
      </c>
      <c r="AD86" s="37">
        <f t="shared" si="18"/>
        <v>-1.4835219688851171</v>
      </c>
      <c r="AE86" s="37">
        <f t="shared" si="18"/>
        <v>-0.76129058458721444</v>
      </c>
      <c r="AF86" s="90">
        <f t="shared" si="18"/>
        <v>-0.50985434813354169</v>
      </c>
      <c r="AI86" t="s">
        <v>389</v>
      </c>
      <c r="AS86" s="47" t="s">
        <v>392</v>
      </c>
      <c r="AT86" s="47"/>
      <c r="AU86" s="47" t="s">
        <v>391</v>
      </c>
      <c r="AV86" s="47"/>
      <c r="AW86" s="47" t="s">
        <v>390</v>
      </c>
    </row>
    <row r="87" spans="1:49" x14ac:dyDescent="0.25">
      <c r="A87">
        <v>84</v>
      </c>
      <c r="B87" s="36">
        <v>2</v>
      </c>
      <c r="C87" s="37">
        <v>9</v>
      </c>
      <c r="D87" s="37">
        <v>6</v>
      </c>
      <c r="E87" s="37">
        <v>4</v>
      </c>
      <c r="F87" s="37">
        <v>8</v>
      </c>
      <c r="G87" s="37">
        <v>6</v>
      </c>
      <c r="H87" s="37">
        <v>8</v>
      </c>
      <c r="I87" s="37">
        <v>5</v>
      </c>
      <c r="J87" s="90">
        <v>8</v>
      </c>
      <c r="W87">
        <f t="shared" si="19"/>
        <v>84</v>
      </c>
      <c r="X87" s="123">
        <f t="shared" si="18"/>
        <v>-1.349169127354642</v>
      </c>
      <c r="Y87" s="37">
        <f t="shared" si="18"/>
        <v>1.4619208746297327</v>
      </c>
      <c r="Z87" s="37">
        <f t="shared" si="18"/>
        <v>1.5461168435116881</v>
      </c>
      <c r="AA87" s="37">
        <f t="shared" si="18"/>
        <v>0.60812434450388564</v>
      </c>
      <c r="AB87" s="37">
        <f t="shared" si="18"/>
        <v>1.3509090706807538</v>
      </c>
      <c r="AC87" s="37">
        <f t="shared" si="18"/>
        <v>-6.0876253646491192E-3</v>
      </c>
      <c r="AD87" s="37">
        <f t="shared" si="18"/>
        <v>1.2196417054391744</v>
      </c>
      <c r="AE87" s="37">
        <f t="shared" si="18"/>
        <v>0.2887653941537715</v>
      </c>
      <c r="AF87" s="90">
        <f t="shared" si="18"/>
        <v>1.1896601456449316</v>
      </c>
      <c r="AI87" s="156" t="e">
        <f t="array" ref="AI87:AQ95" ca="1">AI61:AQ69</f>
        <v>#NAME?</v>
      </c>
      <c r="AJ87" s="157" t="e">
        <f ca="1"/>
        <v>#NAME?</v>
      </c>
      <c r="AK87" s="157" t="e">
        <f ca="1"/>
        <v>#NAME?</v>
      </c>
      <c r="AL87" s="157" t="e">
        <f ca="1"/>
        <v>#NAME?</v>
      </c>
      <c r="AM87" s="157" t="e">
        <f ca="1"/>
        <v>#NAME?</v>
      </c>
      <c r="AN87" s="157" t="e">
        <f ca="1"/>
        <v>#NAME?</v>
      </c>
      <c r="AO87" s="157" t="e">
        <f ca="1"/>
        <v>#NAME?</v>
      </c>
      <c r="AP87" s="157" t="e">
        <f ca="1"/>
        <v>#NAME?</v>
      </c>
      <c r="AQ87" s="158" t="e">
        <f ca="1"/>
        <v>#NAME?</v>
      </c>
      <c r="AS87" s="172" t="e">
        <f t="array" ref="AS87:AS95" ca="1">AW61:AW69</f>
        <v>#NAME?</v>
      </c>
      <c r="AU87" s="172" t="e">
        <f t="array" aca="1" ref="AU87:AU95" ca="1">MMULT(AI87:AQ95,AS87:AS95)</f>
        <v>#NAME?</v>
      </c>
      <c r="AW87" s="172" t="e">
        <f t="array" aca="1" ref="AW87:AW95" ca="1">AU87:AU95*TRANSPOSE(B127:J127)+TRANSPOSE(B126:J126)</f>
        <v>#NAME?</v>
      </c>
    </row>
    <row r="88" spans="1:49" x14ac:dyDescent="0.25">
      <c r="A88">
        <v>85</v>
      </c>
      <c r="B88" s="36">
        <v>5</v>
      </c>
      <c r="C88" s="37">
        <v>8</v>
      </c>
      <c r="D88" s="37">
        <v>4</v>
      </c>
      <c r="E88" s="37">
        <v>4</v>
      </c>
      <c r="F88" s="37">
        <v>7</v>
      </c>
      <c r="G88" s="37">
        <v>6</v>
      </c>
      <c r="H88" s="37">
        <v>5</v>
      </c>
      <c r="I88" s="37">
        <v>5</v>
      </c>
      <c r="J88" s="90">
        <v>7</v>
      </c>
      <c r="W88">
        <f t="shared" si="19"/>
        <v>85</v>
      </c>
      <c r="X88" s="123">
        <f t="shared" si="18"/>
        <v>1.0201034865364365</v>
      </c>
      <c r="Y88" s="37">
        <f t="shared" si="18"/>
        <v>-0.29238417492594532</v>
      </c>
      <c r="Z88" s="37">
        <f t="shared" si="18"/>
        <v>0.33347618193389345</v>
      </c>
      <c r="AA88" s="37">
        <f t="shared" si="18"/>
        <v>0.60812434450388564</v>
      </c>
      <c r="AB88" s="37">
        <f t="shared" si="18"/>
        <v>0.30504398370210595</v>
      </c>
      <c r="AC88" s="37">
        <f t="shared" si="18"/>
        <v>-6.0876253646491192E-3</v>
      </c>
      <c r="AD88" s="37">
        <f t="shared" si="18"/>
        <v>6.1142987871620834E-2</v>
      </c>
      <c r="AE88" s="37">
        <f t="shared" si="18"/>
        <v>0.2887653941537715</v>
      </c>
      <c r="AF88" s="90">
        <f t="shared" si="18"/>
        <v>-0.50985434813354169</v>
      </c>
      <c r="AI88" s="123" t="e">
        <f ca="1"/>
        <v>#NAME?</v>
      </c>
      <c r="AJ88" s="37" t="e">
        <f ca="1"/>
        <v>#NAME?</v>
      </c>
      <c r="AK88" s="37" t="e">
        <f ca="1"/>
        <v>#NAME?</v>
      </c>
      <c r="AL88" s="37" t="e">
        <f ca="1"/>
        <v>#NAME?</v>
      </c>
      <c r="AM88" s="37" t="e">
        <f ca="1"/>
        <v>#NAME?</v>
      </c>
      <c r="AN88" s="37" t="e">
        <f ca="1"/>
        <v>#NAME?</v>
      </c>
      <c r="AO88" s="37" t="e">
        <f ca="1"/>
        <v>#NAME?</v>
      </c>
      <c r="AP88" s="37" t="e">
        <f ca="1"/>
        <v>#NAME?</v>
      </c>
      <c r="AQ88" s="90" t="e">
        <f ca="1"/>
        <v>#NAME?</v>
      </c>
      <c r="AS88" s="173" t="e">
        <f ca="1"/>
        <v>#NAME?</v>
      </c>
      <c r="AU88" s="173" t="e">
        <f ca="1"/>
        <v>#NAME?</v>
      </c>
      <c r="AW88" s="173" t="e">
        <f ca="1"/>
        <v>#NAME?</v>
      </c>
    </row>
    <row r="89" spans="1:49" x14ac:dyDescent="0.25">
      <c r="A89">
        <v>86</v>
      </c>
      <c r="B89" s="36">
        <v>4</v>
      </c>
      <c r="C89" s="37">
        <v>8</v>
      </c>
      <c r="D89" s="37">
        <v>7</v>
      </c>
      <c r="E89" s="37">
        <v>5</v>
      </c>
      <c r="F89" s="37">
        <v>7</v>
      </c>
      <c r="G89" s="37">
        <v>6</v>
      </c>
      <c r="H89" s="37">
        <v>9</v>
      </c>
      <c r="I89" s="37">
        <v>6</v>
      </c>
      <c r="J89" s="90">
        <v>7</v>
      </c>
      <c r="W89">
        <f t="shared" si="19"/>
        <v>86</v>
      </c>
      <c r="X89" s="123">
        <f t="shared" si="18"/>
        <v>0.23034594857274363</v>
      </c>
      <c r="Y89" s="37">
        <f t="shared" si="18"/>
        <v>-0.29238417492594532</v>
      </c>
      <c r="Z89" s="37">
        <f t="shared" si="18"/>
        <v>2.1524371743005855</v>
      </c>
      <c r="AA89" s="37">
        <f t="shared" si="18"/>
        <v>1.5942719301858623</v>
      </c>
      <c r="AB89" s="37">
        <f t="shared" si="18"/>
        <v>0.30504398370210595</v>
      </c>
      <c r="AC89" s="37">
        <f t="shared" si="18"/>
        <v>-6.0876253646491192E-3</v>
      </c>
      <c r="AD89" s="37">
        <f t="shared" si="18"/>
        <v>1.6058079446283589</v>
      </c>
      <c r="AE89" s="37">
        <f t="shared" si="18"/>
        <v>1.3388213728947576</v>
      </c>
      <c r="AF89" s="90">
        <f t="shared" si="18"/>
        <v>-0.50985434813354169</v>
      </c>
      <c r="AI89" s="123" t="e">
        <f ca="1"/>
        <v>#NAME?</v>
      </c>
      <c r="AJ89" s="37" t="e">
        <f ca="1"/>
        <v>#NAME?</v>
      </c>
      <c r="AK89" s="37" t="e">
        <f ca="1"/>
        <v>#NAME?</v>
      </c>
      <c r="AL89" s="37" t="e">
        <f ca="1"/>
        <v>#NAME?</v>
      </c>
      <c r="AM89" s="37" t="e">
        <f ca="1"/>
        <v>#NAME?</v>
      </c>
      <c r="AN89" s="37" t="e">
        <f ca="1"/>
        <v>#NAME?</v>
      </c>
      <c r="AO89" s="37" t="e">
        <f ca="1"/>
        <v>#NAME?</v>
      </c>
      <c r="AP89" s="37" t="e">
        <f ca="1"/>
        <v>#NAME?</v>
      </c>
      <c r="AQ89" s="90" t="e">
        <f ca="1"/>
        <v>#NAME?</v>
      </c>
      <c r="AS89" s="173" t="e">
        <f ca="1"/>
        <v>#NAME?</v>
      </c>
      <c r="AU89" s="173" t="e">
        <f ca="1"/>
        <v>#NAME?</v>
      </c>
      <c r="AW89" s="173" t="e">
        <f ca="1"/>
        <v>#NAME?</v>
      </c>
    </row>
    <row r="90" spans="1:49" x14ac:dyDescent="0.25">
      <c r="A90">
        <v>87</v>
      </c>
      <c r="B90" s="36">
        <v>5</v>
      </c>
      <c r="C90" s="37">
        <v>7</v>
      </c>
      <c r="D90" s="37">
        <v>2</v>
      </c>
      <c r="E90" s="37">
        <v>3</v>
      </c>
      <c r="F90" s="37">
        <v>5</v>
      </c>
      <c r="G90" s="37">
        <v>5</v>
      </c>
      <c r="H90" s="37">
        <v>1</v>
      </c>
      <c r="I90" s="37">
        <v>3</v>
      </c>
      <c r="J90" s="90">
        <v>7</v>
      </c>
      <c r="W90">
        <f t="shared" si="19"/>
        <v>87</v>
      </c>
      <c r="X90" s="123">
        <f t="shared" si="18"/>
        <v>1.0201034865364365</v>
      </c>
      <c r="Y90" s="37">
        <f t="shared" si="18"/>
        <v>-2.0466892244816233</v>
      </c>
      <c r="Z90" s="37">
        <f t="shared" si="18"/>
        <v>-0.87916447964390132</v>
      </c>
      <c r="AA90" s="37">
        <f t="shared" si="18"/>
        <v>-0.378023241178091</v>
      </c>
      <c r="AB90" s="37">
        <f t="shared" si="18"/>
        <v>-1.78668619025519</v>
      </c>
      <c r="AC90" s="37">
        <f t="shared" si="18"/>
        <v>-0.73660266912250705</v>
      </c>
      <c r="AD90" s="37">
        <f t="shared" si="18"/>
        <v>-1.4835219688851171</v>
      </c>
      <c r="AE90" s="37">
        <f t="shared" si="18"/>
        <v>-1.8113465633282004</v>
      </c>
      <c r="AF90" s="90">
        <f t="shared" si="18"/>
        <v>-0.50985434813354169</v>
      </c>
      <c r="AI90" s="123" t="e">
        <f ca="1"/>
        <v>#NAME?</v>
      </c>
      <c r="AJ90" s="37" t="e">
        <f ca="1"/>
        <v>#NAME?</v>
      </c>
      <c r="AK90" s="37" t="e">
        <f ca="1"/>
        <v>#NAME?</v>
      </c>
      <c r="AL90" s="37" t="e">
        <f ca="1"/>
        <v>#NAME?</v>
      </c>
      <c r="AM90" s="37" t="e">
        <f ca="1"/>
        <v>#NAME?</v>
      </c>
      <c r="AN90" s="37" t="e">
        <f ca="1"/>
        <v>#NAME?</v>
      </c>
      <c r="AO90" s="37" t="e">
        <f ca="1"/>
        <v>#NAME?</v>
      </c>
      <c r="AP90" s="37" t="e">
        <f ca="1"/>
        <v>#NAME?</v>
      </c>
      <c r="AQ90" s="90" t="e">
        <f ca="1"/>
        <v>#NAME?</v>
      </c>
      <c r="AS90" s="173" t="e">
        <f ca="1"/>
        <v>#NAME?</v>
      </c>
      <c r="AU90" s="173" t="e">
        <f ca="1"/>
        <v>#NAME?</v>
      </c>
      <c r="AW90" s="173" t="e">
        <f ca="1"/>
        <v>#NAME?</v>
      </c>
    </row>
    <row r="91" spans="1:49" x14ac:dyDescent="0.25">
      <c r="A91">
        <v>88</v>
      </c>
      <c r="B91" s="36">
        <v>3</v>
      </c>
      <c r="C91" s="37">
        <v>8</v>
      </c>
      <c r="D91" s="37">
        <v>3</v>
      </c>
      <c r="E91" s="37">
        <v>2</v>
      </c>
      <c r="F91" s="37">
        <v>6</v>
      </c>
      <c r="G91" s="37">
        <v>6</v>
      </c>
      <c r="H91" s="37">
        <v>1</v>
      </c>
      <c r="I91" s="37">
        <v>5</v>
      </c>
      <c r="J91" s="90">
        <v>7</v>
      </c>
      <c r="W91">
        <f t="shared" si="19"/>
        <v>88</v>
      </c>
      <c r="X91" s="123">
        <f t="shared" si="18"/>
        <v>-0.55941158939094915</v>
      </c>
      <c r="Y91" s="37">
        <f t="shared" si="18"/>
        <v>-0.29238417492594532</v>
      </c>
      <c r="Z91" s="37">
        <f t="shared" si="18"/>
        <v>-0.27284414885500391</v>
      </c>
      <c r="AA91" s="37">
        <f t="shared" si="18"/>
        <v>-1.3641708268600676</v>
      </c>
      <c r="AB91" s="37">
        <f t="shared" si="18"/>
        <v>-0.74082110327654205</v>
      </c>
      <c r="AC91" s="37">
        <f t="shared" si="18"/>
        <v>-6.0876253646491192E-3</v>
      </c>
      <c r="AD91" s="37">
        <f t="shared" si="18"/>
        <v>-1.4835219688851171</v>
      </c>
      <c r="AE91" s="37">
        <f t="shared" si="18"/>
        <v>0.2887653941537715</v>
      </c>
      <c r="AF91" s="90">
        <f t="shared" si="18"/>
        <v>-0.50985434813354169</v>
      </c>
      <c r="AI91" s="123" t="e">
        <f ca="1"/>
        <v>#NAME?</v>
      </c>
      <c r="AJ91" s="37" t="e">
        <f ca="1"/>
        <v>#NAME?</v>
      </c>
      <c r="AK91" s="37" t="e">
        <f ca="1"/>
        <v>#NAME?</v>
      </c>
      <c r="AL91" s="37" t="e">
        <f ca="1"/>
        <v>#NAME?</v>
      </c>
      <c r="AM91" s="37" t="e">
        <f ca="1"/>
        <v>#NAME?</v>
      </c>
      <c r="AN91" s="37" t="e">
        <f ca="1"/>
        <v>#NAME?</v>
      </c>
      <c r="AO91" s="37" t="e">
        <f ca="1"/>
        <v>#NAME?</v>
      </c>
      <c r="AP91" s="37" t="e">
        <f ca="1"/>
        <v>#NAME?</v>
      </c>
      <c r="AQ91" s="90" t="e">
        <f ca="1"/>
        <v>#NAME?</v>
      </c>
      <c r="AS91" s="173" t="e">
        <f ca="1"/>
        <v>#NAME?</v>
      </c>
      <c r="AU91" s="173" t="e">
        <f ca="1"/>
        <v>#NAME?</v>
      </c>
      <c r="AW91" s="173" t="e">
        <f ca="1"/>
        <v>#NAME?</v>
      </c>
    </row>
    <row r="92" spans="1:49" x14ac:dyDescent="0.25">
      <c r="A92">
        <v>89</v>
      </c>
      <c r="B92" s="36">
        <v>2</v>
      </c>
      <c r="C92" s="37">
        <v>8</v>
      </c>
      <c r="D92" s="37">
        <v>4</v>
      </c>
      <c r="E92" s="37">
        <v>2</v>
      </c>
      <c r="F92" s="37">
        <v>7</v>
      </c>
      <c r="G92" s="37">
        <v>6</v>
      </c>
      <c r="H92" s="37">
        <v>5</v>
      </c>
      <c r="I92" s="37">
        <v>6</v>
      </c>
      <c r="J92" s="90">
        <v>7</v>
      </c>
      <c r="W92">
        <f t="shared" si="19"/>
        <v>89</v>
      </c>
      <c r="X92" s="123">
        <f t="shared" si="18"/>
        <v>-1.349169127354642</v>
      </c>
      <c r="Y92" s="37">
        <f t="shared" si="18"/>
        <v>-0.29238417492594532</v>
      </c>
      <c r="Z92" s="37">
        <f t="shared" si="18"/>
        <v>0.33347618193389345</v>
      </c>
      <c r="AA92" s="37">
        <f t="shared" si="18"/>
        <v>-1.3641708268600676</v>
      </c>
      <c r="AB92" s="37">
        <f t="shared" si="18"/>
        <v>0.30504398370210595</v>
      </c>
      <c r="AC92" s="37">
        <f t="shared" si="18"/>
        <v>-6.0876253646491192E-3</v>
      </c>
      <c r="AD92" s="37">
        <f t="shared" si="18"/>
        <v>6.1142987871620834E-2</v>
      </c>
      <c r="AE92" s="37">
        <f t="shared" si="18"/>
        <v>1.3388213728947576</v>
      </c>
      <c r="AF92" s="90">
        <f t="shared" si="18"/>
        <v>-0.50985434813354169</v>
      </c>
      <c r="AI92" s="123" t="e">
        <f ca="1"/>
        <v>#NAME?</v>
      </c>
      <c r="AJ92" s="37" t="e">
        <f ca="1"/>
        <v>#NAME?</v>
      </c>
      <c r="AK92" s="37" t="e">
        <f ca="1"/>
        <v>#NAME?</v>
      </c>
      <c r="AL92" s="37" t="e">
        <f ca="1"/>
        <v>#NAME?</v>
      </c>
      <c r="AM92" s="37" t="e">
        <f ca="1"/>
        <v>#NAME?</v>
      </c>
      <c r="AN92" s="37" t="e">
        <f ca="1"/>
        <v>#NAME?</v>
      </c>
      <c r="AO92" s="37" t="e">
        <f ca="1"/>
        <v>#NAME?</v>
      </c>
      <c r="AP92" s="37" t="e">
        <f ca="1"/>
        <v>#NAME?</v>
      </c>
      <c r="AQ92" s="90" t="e">
        <f ca="1"/>
        <v>#NAME?</v>
      </c>
      <c r="AS92" s="173" t="e">
        <f ca="1"/>
        <v>#NAME?</v>
      </c>
      <c r="AU92" s="173" t="e">
        <f ca="1"/>
        <v>#NAME?</v>
      </c>
      <c r="AW92" s="173" t="e">
        <f ca="1"/>
        <v>#NAME?</v>
      </c>
    </row>
    <row r="93" spans="1:49" x14ac:dyDescent="0.25">
      <c r="A93">
        <v>90</v>
      </c>
      <c r="B93" s="66">
        <v>3</v>
      </c>
      <c r="C93" s="56">
        <v>8</v>
      </c>
      <c r="D93" s="56">
        <v>2</v>
      </c>
      <c r="E93" s="56">
        <v>4</v>
      </c>
      <c r="F93" s="56">
        <v>8</v>
      </c>
      <c r="G93" s="56">
        <v>7</v>
      </c>
      <c r="H93" s="56">
        <v>3</v>
      </c>
      <c r="I93" s="56">
        <v>5</v>
      </c>
      <c r="J93" s="224">
        <v>8</v>
      </c>
      <c r="W93">
        <f t="shared" si="19"/>
        <v>90</v>
      </c>
      <c r="X93" s="123">
        <f t="shared" si="18"/>
        <v>-0.55941158939094915</v>
      </c>
      <c r="Y93" s="37">
        <f t="shared" si="18"/>
        <v>-0.29238417492594532</v>
      </c>
      <c r="Z93" s="37">
        <f t="shared" si="18"/>
        <v>-0.87916447964390132</v>
      </c>
      <c r="AA93" s="37">
        <f t="shared" ref="AA93:AF123" si="20">STANDARDIZE(E93,E$126,E$127)</f>
        <v>0.60812434450388564</v>
      </c>
      <c r="AB93" s="37">
        <f t="shared" si="20"/>
        <v>1.3509090706807538</v>
      </c>
      <c r="AC93" s="37">
        <f t="shared" si="20"/>
        <v>0.72442741839320879</v>
      </c>
      <c r="AD93" s="37">
        <f t="shared" si="20"/>
        <v>-0.71118949050674818</v>
      </c>
      <c r="AE93" s="37">
        <f t="shared" si="20"/>
        <v>0.2887653941537715</v>
      </c>
      <c r="AF93" s="90">
        <f t="shared" si="20"/>
        <v>1.1896601456449316</v>
      </c>
      <c r="AI93" s="123" t="e">
        <f ca="1"/>
        <v>#NAME?</v>
      </c>
      <c r="AJ93" s="37" t="e">
        <f ca="1"/>
        <v>#NAME?</v>
      </c>
      <c r="AK93" s="37" t="e">
        <f ca="1"/>
        <v>#NAME?</v>
      </c>
      <c r="AL93" s="37" t="e">
        <f ca="1"/>
        <v>#NAME?</v>
      </c>
      <c r="AM93" s="37" t="e">
        <f ca="1"/>
        <v>#NAME?</v>
      </c>
      <c r="AN93" s="37" t="e">
        <f ca="1"/>
        <v>#NAME?</v>
      </c>
      <c r="AO93" s="37" t="e">
        <f ca="1"/>
        <v>#NAME?</v>
      </c>
      <c r="AP93" s="37" t="e">
        <f ca="1"/>
        <v>#NAME?</v>
      </c>
      <c r="AQ93" s="90" t="e">
        <f ca="1"/>
        <v>#NAME?</v>
      </c>
      <c r="AS93" s="173" t="e">
        <f ca="1"/>
        <v>#NAME?</v>
      </c>
      <c r="AU93" s="173" t="e">
        <f ca="1"/>
        <v>#NAME?</v>
      </c>
      <c r="AW93" s="173" t="e">
        <f ca="1"/>
        <v>#NAME?</v>
      </c>
    </row>
    <row r="94" spans="1:49" x14ac:dyDescent="0.25">
      <c r="A94">
        <v>91</v>
      </c>
      <c r="B94" s="36">
        <v>5</v>
      </c>
      <c r="C94" s="37">
        <v>8</v>
      </c>
      <c r="D94" s="37">
        <v>3</v>
      </c>
      <c r="E94" s="37">
        <v>2</v>
      </c>
      <c r="F94" s="37">
        <v>5</v>
      </c>
      <c r="G94" s="37">
        <v>5</v>
      </c>
      <c r="H94" s="37">
        <v>5</v>
      </c>
      <c r="I94" s="37">
        <v>4</v>
      </c>
      <c r="J94" s="90">
        <v>7</v>
      </c>
      <c r="W94">
        <f t="shared" si="19"/>
        <v>91</v>
      </c>
      <c r="X94" s="123">
        <f t="shared" ref="X94:Z123" si="21">STANDARDIZE(B94,B$126,B$127)</f>
        <v>1.0201034865364365</v>
      </c>
      <c r="Y94" s="37">
        <f t="shared" si="21"/>
        <v>-0.29238417492594532</v>
      </c>
      <c r="Z94" s="37">
        <f t="shared" si="21"/>
        <v>-0.27284414885500391</v>
      </c>
      <c r="AA94" s="37">
        <f t="shared" si="20"/>
        <v>-1.3641708268600676</v>
      </c>
      <c r="AB94" s="37">
        <f t="shared" si="20"/>
        <v>-1.78668619025519</v>
      </c>
      <c r="AC94" s="37">
        <f t="shared" si="20"/>
        <v>-0.73660266912250705</v>
      </c>
      <c r="AD94" s="37">
        <f t="shared" si="20"/>
        <v>6.1142987871620834E-2</v>
      </c>
      <c r="AE94" s="37">
        <f t="shared" si="20"/>
        <v>-0.76129058458721444</v>
      </c>
      <c r="AF94" s="90">
        <f t="shared" si="20"/>
        <v>-0.50985434813354169</v>
      </c>
      <c r="AI94" s="123" t="e">
        <f ca="1"/>
        <v>#NAME?</v>
      </c>
      <c r="AJ94" s="37" t="e">
        <f ca="1"/>
        <v>#NAME?</v>
      </c>
      <c r="AK94" s="37" t="e">
        <f ca="1"/>
        <v>#NAME?</v>
      </c>
      <c r="AL94" s="37" t="e">
        <f ca="1"/>
        <v>#NAME?</v>
      </c>
      <c r="AM94" s="37" t="e">
        <f ca="1"/>
        <v>#NAME?</v>
      </c>
      <c r="AN94" s="37" t="e">
        <f ca="1"/>
        <v>#NAME?</v>
      </c>
      <c r="AO94" s="37" t="e">
        <f ca="1"/>
        <v>#NAME?</v>
      </c>
      <c r="AP94" s="37" t="e">
        <f ca="1"/>
        <v>#NAME?</v>
      </c>
      <c r="AQ94" s="90" t="e">
        <f ca="1"/>
        <v>#NAME?</v>
      </c>
      <c r="AS94" s="173" t="e">
        <f ca="1"/>
        <v>#NAME?</v>
      </c>
      <c r="AU94" s="173" t="e">
        <f ca="1"/>
        <v>#NAME?</v>
      </c>
      <c r="AW94" s="173" t="e">
        <f ca="1"/>
        <v>#NAME?</v>
      </c>
    </row>
    <row r="95" spans="1:49" x14ac:dyDescent="0.25">
      <c r="A95">
        <v>92</v>
      </c>
      <c r="B95" s="36">
        <v>3</v>
      </c>
      <c r="C95" s="37">
        <v>8</v>
      </c>
      <c r="D95" s="37">
        <v>2</v>
      </c>
      <c r="E95" s="37">
        <v>4</v>
      </c>
      <c r="F95" s="37">
        <v>6</v>
      </c>
      <c r="G95" s="37">
        <v>6</v>
      </c>
      <c r="H95" s="37">
        <v>7</v>
      </c>
      <c r="I95" s="37">
        <v>4</v>
      </c>
      <c r="J95" s="90">
        <v>7</v>
      </c>
      <c r="W95">
        <f t="shared" si="19"/>
        <v>92</v>
      </c>
      <c r="X95" s="123">
        <f t="shared" si="21"/>
        <v>-0.55941158939094915</v>
      </c>
      <c r="Y95" s="37">
        <f t="shared" si="21"/>
        <v>-0.29238417492594532</v>
      </c>
      <c r="Z95" s="37">
        <f t="shared" si="21"/>
        <v>-0.87916447964390132</v>
      </c>
      <c r="AA95" s="37">
        <f t="shared" si="20"/>
        <v>0.60812434450388564</v>
      </c>
      <c r="AB95" s="37">
        <f t="shared" si="20"/>
        <v>-0.74082110327654205</v>
      </c>
      <c r="AC95" s="37">
        <f t="shared" si="20"/>
        <v>-6.0876253646491192E-3</v>
      </c>
      <c r="AD95" s="37">
        <f t="shared" si="20"/>
        <v>0.8334754662499898</v>
      </c>
      <c r="AE95" s="37">
        <f t="shared" si="20"/>
        <v>-0.76129058458721444</v>
      </c>
      <c r="AF95" s="90">
        <f t="shared" si="20"/>
        <v>-0.50985434813354169</v>
      </c>
      <c r="AI95" s="91" t="e">
        <f ca="1"/>
        <v>#NAME?</v>
      </c>
      <c r="AJ95" s="92" t="e">
        <f ca="1"/>
        <v>#NAME?</v>
      </c>
      <c r="AK95" s="92" t="e">
        <f ca="1"/>
        <v>#NAME?</v>
      </c>
      <c r="AL95" s="92" t="e">
        <f ca="1"/>
        <v>#NAME?</v>
      </c>
      <c r="AM95" s="92" t="e">
        <f ca="1"/>
        <v>#NAME?</v>
      </c>
      <c r="AN95" s="92" t="e">
        <f ca="1"/>
        <v>#NAME?</v>
      </c>
      <c r="AO95" s="92" t="e">
        <f ca="1"/>
        <v>#NAME?</v>
      </c>
      <c r="AP95" s="92" t="e">
        <f ca="1"/>
        <v>#NAME?</v>
      </c>
      <c r="AQ95" s="93" t="e">
        <f ca="1"/>
        <v>#NAME?</v>
      </c>
      <c r="AS95" s="174" t="e">
        <f ca="1"/>
        <v>#NAME?</v>
      </c>
      <c r="AU95" s="174" t="e">
        <f ca="1"/>
        <v>#NAME?</v>
      </c>
      <c r="AW95" s="174" t="e">
        <f ca="1"/>
        <v>#NAME?</v>
      </c>
    </row>
    <row r="96" spans="1:49" x14ac:dyDescent="0.25">
      <c r="A96">
        <v>93</v>
      </c>
      <c r="B96" s="36">
        <v>3</v>
      </c>
      <c r="C96" s="37">
        <v>8</v>
      </c>
      <c r="D96" s="37">
        <v>2</v>
      </c>
      <c r="E96" s="37">
        <v>2</v>
      </c>
      <c r="F96" s="37">
        <v>7</v>
      </c>
      <c r="G96" s="37">
        <v>8</v>
      </c>
      <c r="H96" s="37">
        <v>1</v>
      </c>
      <c r="I96" s="37">
        <v>4</v>
      </c>
      <c r="J96" s="90">
        <v>7</v>
      </c>
      <c r="W96">
        <f t="shared" si="19"/>
        <v>93</v>
      </c>
      <c r="X96" s="123">
        <f t="shared" si="21"/>
        <v>-0.55941158939094915</v>
      </c>
      <c r="Y96" s="37">
        <f t="shared" si="21"/>
        <v>-0.29238417492594532</v>
      </c>
      <c r="Z96" s="37">
        <f t="shared" si="21"/>
        <v>-0.87916447964390132</v>
      </c>
      <c r="AA96" s="37">
        <f t="shared" si="20"/>
        <v>-1.3641708268600676</v>
      </c>
      <c r="AB96" s="37">
        <f t="shared" si="20"/>
        <v>0.30504398370210595</v>
      </c>
      <c r="AC96" s="37">
        <f t="shared" si="20"/>
        <v>1.4549424621510667</v>
      </c>
      <c r="AD96" s="37">
        <f t="shared" si="20"/>
        <v>-1.4835219688851171</v>
      </c>
      <c r="AE96" s="37">
        <f t="shared" si="20"/>
        <v>-0.76129058458721444</v>
      </c>
      <c r="AF96" s="90">
        <f t="shared" si="20"/>
        <v>-0.50985434813354169</v>
      </c>
    </row>
    <row r="97" spans="1:32" x14ac:dyDescent="0.25">
      <c r="A97">
        <v>94</v>
      </c>
      <c r="B97" s="36">
        <v>3</v>
      </c>
      <c r="C97" s="37">
        <v>8</v>
      </c>
      <c r="D97" s="37">
        <v>2</v>
      </c>
      <c r="E97" s="37">
        <v>2</v>
      </c>
      <c r="F97" s="37">
        <v>6</v>
      </c>
      <c r="G97" s="37">
        <v>4</v>
      </c>
      <c r="H97" s="37">
        <v>4</v>
      </c>
      <c r="I97" s="37">
        <v>5</v>
      </c>
      <c r="J97" s="90">
        <v>7</v>
      </c>
      <c r="W97">
        <f t="shared" si="19"/>
        <v>94</v>
      </c>
      <c r="X97" s="123">
        <f t="shared" si="21"/>
        <v>-0.55941158939094915</v>
      </c>
      <c r="Y97" s="37">
        <f t="shared" si="21"/>
        <v>-0.29238417492594532</v>
      </c>
      <c r="Z97" s="37">
        <f t="shared" si="21"/>
        <v>-0.87916447964390132</v>
      </c>
      <c r="AA97" s="37">
        <f t="shared" si="20"/>
        <v>-1.3641708268600676</v>
      </c>
      <c r="AB97" s="37">
        <f t="shared" si="20"/>
        <v>-0.74082110327654205</v>
      </c>
      <c r="AC97" s="37">
        <f t="shared" si="20"/>
        <v>-1.467117712880365</v>
      </c>
      <c r="AD97" s="37">
        <f t="shared" si="20"/>
        <v>-0.32502325131756366</v>
      </c>
      <c r="AE97" s="37">
        <f t="shared" si="20"/>
        <v>0.2887653941537715</v>
      </c>
      <c r="AF97" s="90">
        <f t="shared" si="20"/>
        <v>-0.50985434813354169</v>
      </c>
    </row>
    <row r="98" spans="1:32" x14ac:dyDescent="0.25">
      <c r="A98">
        <v>95</v>
      </c>
      <c r="B98" s="36">
        <v>4</v>
      </c>
      <c r="C98" s="37">
        <v>8</v>
      </c>
      <c r="D98" s="37">
        <v>3</v>
      </c>
      <c r="E98" s="37">
        <v>3</v>
      </c>
      <c r="F98" s="37">
        <v>5</v>
      </c>
      <c r="G98" s="37">
        <v>5</v>
      </c>
      <c r="H98" s="37">
        <v>1</v>
      </c>
      <c r="I98" s="37">
        <v>4</v>
      </c>
      <c r="J98" s="90">
        <v>8</v>
      </c>
      <c r="W98">
        <f t="shared" si="19"/>
        <v>95</v>
      </c>
      <c r="X98" s="123">
        <f t="shared" si="21"/>
        <v>0.23034594857274363</v>
      </c>
      <c r="Y98" s="37">
        <f t="shared" si="21"/>
        <v>-0.29238417492594532</v>
      </c>
      <c r="Z98" s="37">
        <f t="shared" si="21"/>
        <v>-0.27284414885500391</v>
      </c>
      <c r="AA98" s="37">
        <f t="shared" si="20"/>
        <v>-0.378023241178091</v>
      </c>
      <c r="AB98" s="37">
        <f t="shared" si="20"/>
        <v>-1.78668619025519</v>
      </c>
      <c r="AC98" s="37">
        <f t="shared" si="20"/>
        <v>-0.73660266912250705</v>
      </c>
      <c r="AD98" s="37">
        <f t="shared" si="20"/>
        <v>-1.4835219688851171</v>
      </c>
      <c r="AE98" s="37">
        <f t="shared" si="20"/>
        <v>-0.76129058458721444</v>
      </c>
      <c r="AF98" s="90">
        <f t="shared" si="20"/>
        <v>1.1896601456449316</v>
      </c>
    </row>
    <row r="99" spans="1:32" x14ac:dyDescent="0.25">
      <c r="A99">
        <v>96</v>
      </c>
      <c r="B99" s="36">
        <v>5</v>
      </c>
      <c r="C99" s="37">
        <v>8</v>
      </c>
      <c r="D99" s="37">
        <v>2</v>
      </c>
      <c r="E99" s="37">
        <v>3</v>
      </c>
      <c r="F99" s="37">
        <v>7</v>
      </c>
      <c r="G99" s="37">
        <v>6</v>
      </c>
      <c r="H99" s="37">
        <v>5</v>
      </c>
      <c r="I99" s="37">
        <v>4</v>
      </c>
      <c r="J99" s="90">
        <v>7</v>
      </c>
      <c r="W99">
        <f t="shared" si="19"/>
        <v>96</v>
      </c>
      <c r="X99" s="123">
        <f t="shared" si="21"/>
        <v>1.0201034865364365</v>
      </c>
      <c r="Y99" s="37">
        <f t="shared" si="21"/>
        <v>-0.29238417492594532</v>
      </c>
      <c r="Z99" s="37">
        <f t="shared" si="21"/>
        <v>-0.87916447964390132</v>
      </c>
      <c r="AA99" s="37">
        <f t="shared" si="20"/>
        <v>-0.378023241178091</v>
      </c>
      <c r="AB99" s="37">
        <f t="shared" si="20"/>
        <v>0.30504398370210595</v>
      </c>
      <c r="AC99" s="37">
        <f t="shared" si="20"/>
        <v>-6.0876253646491192E-3</v>
      </c>
      <c r="AD99" s="37">
        <f t="shared" si="20"/>
        <v>6.1142987871620834E-2</v>
      </c>
      <c r="AE99" s="37">
        <f t="shared" si="20"/>
        <v>-0.76129058458721444</v>
      </c>
      <c r="AF99" s="90">
        <f t="shared" si="20"/>
        <v>-0.50985434813354169</v>
      </c>
    </row>
    <row r="100" spans="1:32" x14ac:dyDescent="0.25">
      <c r="A100">
        <v>97</v>
      </c>
      <c r="B100" s="36">
        <v>4</v>
      </c>
      <c r="C100" s="37">
        <v>9</v>
      </c>
      <c r="D100" s="37">
        <v>2</v>
      </c>
      <c r="E100" s="37">
        <v>3</v>
      </c>
      <c r="F100" s="37">
        <v>7</v>
      </c>
      <c r="G100" s="37">
        <v>7</v>
      </c>
      <c r="H100" s="37">
        <v>6</v>
      </c>
      <c r="I100" s="37">
        <v>6</v>
      </c>
      <c r="J100" s="90">
        <v>6</v>
      </c>
      <c r="W100">
        <f t="shared" si="19"/>
        <v>97</v>
      </c>
      <c r="X100" s="123">
        <f t="shared" si="21"/>
        <v>0.23034594857274363</v>
      </c>
      <c r="Y100" s="37">
        <f t="shared" si="21"/>
        <v>1.4619208746297327</v>
      </c>
      <c r="Z100" s="37">
        <f t="shared" si="21"/>
        <v>-0.87916447964390132</v>
      </c>
      <c r="AA100" s="37">
        <f t="shared" si="20"/>
        <v>-0.378023241178091</v>
      </c>
      <c r="AB100" s="37">
        <f t="shared" si="20"/>
        <v>0.30504398370210595</v>
      </c>
      <c r="AC100" s="37">
        <f t="shared" si="20"/>
        <v>0.72442741839320879</v>
      </c>
      <c r="AD100" s="37">
        <f t="shared" si="20"/>
        <v>0.44730922706080534</v>
      </c>
      <c r="AE100" s="37">
        <f t="shared" si="20"/>
        <v>1.3388213728947576</v>
      </c>
      <c r="AF100" s="90">
        <f t="shared" si="20"/>
        <v>-2.2093688419120152</v>
      </c>
    </row>
    <row r="101" spans="1:32" x14ac:dyDescent="0.25">
      <c r="A101">
        <v>98</v>
      </c>
      <c r="B101" s="36">
        <v>4</v>
      </c>
      <c r="C101" s="37">
        <v>8</v>
      </c>
      <c r="D101" s="37">
        <v>3</v>
      </c>
      <c r="E101" s="37">
        <v>3</v>
      </c>
      <c r="F101" s="37">
        <v>6</v>
      </c>
      <c r="G101" s="37">
        <v>6</v>
      </c>
      <c r="H101" s="37">
        <v>5</v>
      </c>
      <c r="I101" s="37">
        <v>5</v>
      </c>
      <c r="J101" s="90">
        <v>7</v>
      </c>
      <c r="W101">
        <f t="shared" si="19"/>
        <v>98</v>
      </c>
      <c r="X101" s="123">
        <f t="shared" si="21"/>
        <v>0.23034594857274363</v>
      </c>
      <c r="Y101" s="37">
        <f t="shared" si="21"/>
        <v>-0.29238417492594532</v>
      </c>
      <c r="Z101" s="37">
        <f t="shared" si="21"/>
        <v>-0.27284414885500391</v>
      </c>
      <c r="AA101" s="37">
        <f t="shared" si="20"/>
        <v>-0.378023241178091</v>
      </c>
      <c r="AB101" s="37">
        <f t="shared" si="20"/>
        <v>-0.74082110327654205</v>
      </c>
      <c r="AC101" s="37">
        <f t="shared" si="20"/>
        <v>-6.0876253646491192E-3</v>
      </c>
      <c r="AD101" s="37">
        <f t="shared" si="20"/>
        <v>6.1142987871620834E-2</v>
      </c>
      <c r="AE101" s="37">
        <f t="shared" si="20"/>
        <v>0.2887653941537715</v>
      </c>
      <c r="AF101" s="90">
        <f t="shared" si="20"/>
        <v>-0.50985434813354169</v>
      </c>
    </row>
    <row r="102" spans="1:32" x14ac:dyDescent="0.25">
      <c r="A102">
        <v>99</v>
      </c>
      <c r="B102" s="36">
        <v>3</v>
      </c>
      <c r="C102" s="37">
        <v>8</v>
      </c>
      <c r="D102" s="37">
        <v>3</v>
      </c>
      <c r="E102" s="37">
        <v>3</v>
      </c>
      <c r="F102" s="37">
        <v>7</v>
      </c>
      <c r="G102" s="37">
        <v>5</v>
      </c>
      <c r="H102" s="37">
        <v>3</v>
      </c>
      <c r="I102" s="37">
        <v>5</v>
      </c>
      <c r="J102" s="90">
        <v>7</v>
      </c>
      <c r="W102">
        <f t="shared" si="19"/>
        <v>99</v>
      </c>
      <c r="X102" s="123">
        <f t="shared" si="21"/>
        <v>-0.55941158939094915</v>
      </c>
      <c r="Y102" s="37">
        <f t="shared" si="21"/>
        <v>-0.29238417492594532</v>
      </c>
      <c r="Z102" s="37">
        <f t="shared" si="21"/>
        <v>-0.27284414885500391</v>
      </c>
      <c r="AA102" s="37">
        <f t="shared" si="20"/>
        <v>-0.378023241178091</v>
      </c>
      <c r="AB102" s="37">
        <f t="shared" si="20"/>
        <v>0.30504398370210595</v>
      </c>
      <c r="AC102" s="37">
        <f t="shared" si="20"/>
        <v>-0.73660266912250705</v>
      </c>
      <c r="AD102" s="37">
        <f t="shared" si="20"/>
        <v>-0.71118949050674818</v>
      </c>
      <c r="AE102" s="37">
        <f t="shared" si="20"/>
        <v>0.2887653941537715</v>
      </c>
      <c r="AF102" s="90">
        <f t="shared" si="20"/>
        <v>-0.50985434813354169</v>
      </c>
    </row>
    <row r="103" spans="1:32" x14ac:dyDescent="0.25">
      <c r="A103">
        <v>100</v>
      </c>
      <c r="B103" s="36">
        <v>2</v>
      </c>
      <c r="C103" s="37">
        <v>8</v>
      </c>
      <c r="D103" s="37">
        <v>3</v>
      </c>
      <c r="E103" s="37">
        <v>2</v>
      </c>
      <c r="F103" s="37">
        <v>8</v>
      </c>
      <c r="G103" s="37">
        <v>8</v>
      </c>
      <c r="H103" s="37">
        <v>5</v>
      </c>
      <c r="I103" s="37">
        <v>4</v>
      </c>
      <c r="J103" s="90">
        <v>7</v>
      </c>
      <c r="W103">
        <f t="shared" si="19"/>
        <v>100</v>
      </c>
      <c r="X103" s="123">
        <f t="shared" si="21"/>
        <v>-1.349169127354642</v>
      </c>
      <c r="Y103" s="37">
        <f t="shared" si="21"/>
        <v>-0.29238417492594532</v>
      </c>
      <c r="Z103" s="37">
        <f t="shared" si="21"/>
        <v>-0.27284414885500391</v>
      </c>
      <c r="AA103" s="37">
        <f t="shared" si="20"/>
        <v>-1.3641708268600676</v>
      </c>
      <c r="AB103" s="37">
        <f t="shared" si="20"/>
        <v>1.3509090706807538</v>
      </c>
      <c r="AC103" s="37">
        <f t="shared" si="20"/>
        <v>1.4549424621510667</v>
      </c>
      <c r="AD103" s="37">
        <f t="shared" si="20"/>
        <v>6.1142987871620834E-2</v>
      </c>
      <c r="AE103" s="37">
        <f t="shared" si="20"/>
        <v>-0.76129058458721444</v>
      </c>
      <c r="AF103" s="90">
        <f t="shared" si="20"/>
        <v>-0.50985434813354169</v>
      </c>
    </row>
    <row r="104" spans="1:32" x14ac:dyDescent="0.25">
      <c r="A104">
        <f>A103+1</f>
        <v>101</v>
      </c>
      <c r="B104" s="36">
        <v>5</v>
      </c>
      <c r="C104" s="37">
        <v>8</v>
      </c>
      <c r="D104" s="37">
        <v>1</v>
      </c>
      <c r="E104" s="37">
        <v>3</v>
      </c>
      <c r="F104" s="37">
        <v>6</v>
      </c>
      <c r="G104" s="37">
        <v>6</v>
      </c>
      <c r="H104" s="37">
        <v>4</v>
      </c>
      <c r="I104" s="37">
        <v>5</v>
      </c>
      <c r="J104" s="90">
        <v>7</v>
      </c>
      <c r="W104">
        <f t="shared" si="19"/>
        <v>101</v>
      </c>
      <c r="X104" s="123">
        <f t="shared" si="21"/>
        <v>1.0201034865364365</v>
      </c>
      <c r="Y104" s="37">
        <f t="shared" si="21"/>
        <v>-0.29238417492594532</v>
      </c>
      <c r="Z104" s="37">
        <f t="shared" si="21"/>
        <v>-1.4854848104327987</v>
      </c>
      <c r="AA104" s="37">
        <f t="shared" si="20"/>
        <v>-0.378023241178091</v>
      </c>
      <c r="AB104" s="37">
        <f t="shared" si="20"/>
        <v>-0.74082110327654205</v>
      </c>
      <c r="AC104" s="37">
        <f t="shared" si="20"/>
        <v>-6.0876253646491192E-3</v>
      </c>
      <c r="AD104" s="37">
        <f t="shared" si="20"/>
        <v>-0.32502325131756366</v>
      </c>
      <c r="AE104" s="37">
        <f t="shared" si="20"/>
        <v>0.2887653941537715</v>
      </c>
      <c r="AF104" s="90">
        <f t="shared" si="20"/>
        <v>-0.50985434813354169</v>
      </c>
    </row>
    <row r="105" spans="1:32" x14ac:dyDescent="0.25">
      <c r="A105">
        <f t="shared" ref="A105:A123" si="22">A104+1</f>
        <v>102</v>
      </c>
      <c r="B105" s="36">
        <v>6</v>
      </c>
      <c r="C105" s="37">
        <v>8</v>
      </c>
      <c r="D105" s="37">
        <v>3</v>
      </c>
      <c r="E105" s="37">
        <v>3</v>
      </c>
      <c r="F105" s="37">
        <v>6</v>
      </c>
      <c r="G105" s="37">
        <v>5</v>
      </c>
      <c r="H105" s="37">
        <v>4</v>
      </c>
      <c r="I105" s="37">
        <v>4</v>
      </c>
      <c r="J105" s="90">
        <v>7</v>
      </c>
      <c r="W105">
        <f t="shared" si="19"/>
        <v>102</v>
      </c>
      <c r="X105" s="123">
        <f t="shared" si="21"/>
        <v>1.8098610245001292</v>
      </c>
      <c r="Y105" s="37">
        <f t="shared" si="21"/>
        <v>-0.29238417492594532</v>
      </c>
      <c r="Z105" s="37">
        <f t="shared" si="21"/>
        <v>-0.27284414885500391</v>
      </c>
      <c r="AA105" s="37">
        <f t="shared" si="20"/>
        <v>-0.378023241178091</v>
      </c>
      <c r="AB105" s="37">
        <f t="shared" si="20"/>
        <v>-0.74082110327654205</v>
      </c>
      <c r="AC105" s="37">
        <f t="shared" si="20"/>
        <v>-0.73660266912250705</v>
      </c>
      <c r="AD105" s="37">
        <f t="shared" si="20"/>
        <v>-0.32502325131756366</v>
      </c>
      <c r="AE105" s="37">
        <f t="shared" si="20"/>
        <v>-0.76129058458721444</v>
      </c>
      <c r="AF105" s="90">
        <f t="shared" si="20"/>
        <v>-0.50985434813354169</v>
      </c>
    </row>
    <row r="106" spans="1:32" x14ac:dyDescent="0.25">
      <c r="A106">
        <f t="shared" si="22"/>
        <v>103</v>
      </c>
      <c r="B106" s="36">
        <v>5</v>
      </c>
      <c r="C106" s="37">
        <v>7</v>
      </c>
      <c r="D106" s="37">
        <v>3</v>
      </c>
      <c r="E106" s="37">
        <v>3</v>
      </c>
      <c r="F106" s="37">
        <v>7</v>
      </c>
      <c r="G106" s="37">
        <v>6</v>
      </c>
      <c r="H106" s="37">
        <v>6</v>
      </c>
      <c r="I106" s="37">
        <v>4</v>
      </c>
      <c r="J106" s="90">
        <v>7</v>
      </c>
      <c r="W106">
        <f t="shared" si="19"/>
        <v>103</v>
      </c>
      <c r="X106" s="123">
        <f t="shared" si="21"/>
        <v>1.0201034865364365</v>
      </c>
      <c r="Y106" s="37">
        <f t="shared" si="21"/>
        <v>-2.0466892244816233</v>
      </c>
      <c r="Z106" s="37">
        <f t="shared" si="21"/>
        <v>-0.27284414885500391</v>
      </c>
      <c r="AA106" s="37">
        <f t="shared" si="20"/>
        <v>-0.378023241178091</v>
      </c>
      <c r="AB106" s="37">
        <f t="shared" si="20"/>
        <v>0.30504398370210595</v>
      </c>
      <c r="AC106" s="37">
        <f t="shared" si="20"/>
        <v>-6.0876253646491192E-3</v>
      </c>
      <c r="AD106" s="37">
        <f t="shared" si="20"/>
        <v>0.44730922706080534</v>
      </c>
      <c r="AE106" s="37">
        <f t="shared" si="20"/>
        <v>-0.76129058458721444</v>
      </c>
      <c r="AF106" s="90">
        <f t="shared" si="20"/>
        <v>-0.50985434813354169</v>
      </c>
    </row>
    <row r="107" spans="1:32" x14ac:dyDescent="0.25">
      <c r="A107">
        <f t="shared" si="22"/>
        <v>104</v>
      </c>
      <c r="B107" s="36">
        <v>4</v>
      </c>
      <c r="C107" s="37">
        <v>8</v>
      </c>
      <c r="D107" s="37">
        <v>3</v>
      </c>
      <c r="E107" s="37">
        <v>5</v>
      </c>
      <c r="F107" s="37">
        <v>6</v>
      </c>
      <c r="G107" s="37">
        <v>7</v>
      </c>
      <c r="H107" s="37">
        <v>2</v>
      </c>
      <c r="I107" s="37">
        <v>6</v>
      </c>
      <c r="J107" s="90">
        <v>6</v>
      </c>
      <c r="W107">
        <f t="shared" si="19"/>
        <v>104</v>
      </c>
      <c r="X107" s="123">
        <f t="shared" si="21"/>
        <v>0.23034594857274363</v>
      </c>
      <c r="Y107" s="37">
        <f t="shared" si="21"/>
        <v>-0.29238417492594532</v>
      </c>
      <c r="Z107" s="37">
        <f t="shared" si="21"/>
        <v>-0.27284414885500391</v>
      </c>
      <c r="AA107" s="37">
        <f t="shared" si="20"/>
        <v>1.5942719301858623</v>
      </c>
      <c r="AB107" s="37">
        <f t="shared" si="20"/>
        <v>-0.74082110327654205</v>
      </c>
      <c r="AC107" s="37">
        <f t="shared" si="20"/>
        <v>0.72442741839320879</v>
      </c>
      <c r="AD107" s="37">
        <f t="shared" si="20"/>
        <v>-1.0973557296959326</v>
      </c>
      <c r="AE107" s="37">
        <f t="shared" si="20"/>
        <v>1.3388213728947576</v>
      </c>
      <c r="AF107" s="90">
        <f t="shared" si="20"/>
        <v>-2.2093688419120152</v>
      </c>
    </row>
    <row r="108" spans="1:32" x14ac:dyDescent="0.25">
      <c r="A108">
        <f t="shared" si="22"/>
        <v>105</v>
      </c>
      <c r="B108" s="36">
        <v>3</v>
      </c>
      <c r="C108" s="37">
        <v>9</v>
      </c>
      <c r="D108" s="37">
        <v>3</v>
      </c>
      <c r="E108" s="37">
        <v>2</v>
      </c>
      <c r="F108" s="37">
        <v>6</v>
      </c>
      <c r="G108" s="37">
        <v>6</v>
      </c>
      <c r="H108" s="37">
        <v>5</v>
      </c>
      <c r="I108" s="37">
        <v>4</v>
      </c>
      <c r="J108" s="90">
        <v>8</v>
      </c>
      <c r="W108">
        <f t="shared" si="19"/>
        <v>105</v>
      </c>
      <c r="X108" s="123">
        <f t="shared" si="21"/>
        <v>-0.55941158939094915</v>
      </c>
      <c r="Y108" s="37">
        <f t="shared" si="21"/>
        <v>1.4619208746297327</v>
      </c>
      <c r="Z108" s="37">
        <f t="shared" si="21"/>
        <v>-0.27284414885500391</v>
      </c>
      <c r="AA108" s="37">
        <f t="shared" si="20"/>
        <v>-1.3641708268600676</v>
      </c>
      <c r="AB108" s="37">
        <f t="shared" si="20"/>
        <v>-0.74082110327654205</v>
      </c>
      <c r="AC108" s="37">
        <f t="shared" si="20"/>
        <v>-6.0876253646491192E-3</v>
      </c>
      <c r="AD108" s="37">
        <f t="shared" si="20"/>
        <v>6.1142987871620834E-2</v>
      </c>
      <c r="AE108" s="37">
        <f t="shared" si="20"/>
        <v>-0.76129058458721444</v>
      </c>
      <c r="AF108" s="90">
        <f t="shared" si="20"/>
        <v>1.1896601456449316</v>
      </c>
    </row>
    <row r="109" spans="1:32" x14ac:dyDescent="0.25">
      <c r="A109">
        <f t="shared" si="22"/>
        <v>106</v>
      </c>
      <c r="B109" s="36">
        <v>4</v>
      </c>
      <c r="C109" s="37">
        <v>8</v>
      </c>
      <c r="D109" s="37">
        <v>5</v>
      </c>
      <c r="E109" s="37">
        <v>4</v>
      </c>
      <c r="F109" s="37">
        <v>7</v>
      </c>
      <c r="G109" s="37">
        <v>6</v>
      </c>
      <c r="H109" s="37">
        <v>7</v>
      </c>
      <c r="I109" s="37">
        <v>5</v>
      </c>
      <c r="J109" s="90">
        <v>8</v>
      </c>
      <c r="W109">
        <f t="shared" si="19"/>
        <v>106</v>
      </c>
      <c r="X109" s="123">
        <f t="shared" si="21"/>
        <v>0.23034594857274363</v>
      </c>
      <c r="Y109" s="37">
        <f t="shared" si="21"/>
        <v>-0.29238417492594532</v>
      </c>
      <c r="Z109" s="37">
        <f t="shared" si="21"/>
        <v>0.93979651272279086</v>
      </c>
      <c r="AA109" s="37">
        <f t="shared" si="20"/>
        <v>0.60812434450388564</v>
      </c>
      <c r="AB109" s="37">
        <f t="shared" si="20"/>
        <v>0.30504398370210595</v>
      </c>
      <c r="AC109" s="37">
        <f t="shared" si="20"/>
        <v>-6.0876253646491192E-3</v>
      </c>
      <c r="AD109" s="37">
        <f t="shared" si="20"/>
        <v>0.8334754662499898</v>
      </c>
      <c r="AE109" s="37">
        <f t="shared" si="20"/>
        <v>0.2887653941537715</v>
      </c>
      <c r="AF109" s="90">
        <f t="shared" si="20"/>
        <v>1.1896601456449316</v>
      </c>
    </row>
    <row r="110" spans="1:32" x14ac:dyDescent="0.25">
      <c r="A110">
        <f t="shared" si="22"/>
        <v>107</v>
      </c>
      <c r="B110" s="36">
        <v>5</v>
      </c>
      <c r="C110" s="37">
        <v>9</v>
      </c>
      <c r="D110" s="37">
        <v>7</v>
      </c>
      <c r="E110" s="37">
        <v>2</v>
      </c>
      <c r="F110" s="37">
        <v>5</v>
      </c>
      <c r="G110" s="37">
        <v>6</v>
      </c>
      <c r="H110" s="37">
        <v>8</v>
      </c>
      <c r="I110" s="37">
        <v>6</v>
      </c>
      <c r="J110" s="90">
        <v>8</v>
      </c>
      <c r="W110">
        <f t="shared" si="19"/>
        <v>107</v>
      </c>
      <c r="X110" s="123">
        <f t="shared" si="21"/>
        <v>1.0201034865364365</v>
      </c>
      <c r="Y110" s="37">
        <f t="shared" si="21"/>
        <v>1.4619208746297327</v>
      </c>
      <c r="Z110" s="37">
        <f t="shared" si="21"/>
        <v>2.1524371743005855</v>
      </c>
      <c r="AA110" s="37">
        <f t="shared" si="20"/>
        <v>-1.3641708268600676</v>
      </c>
      <c r="AB110" s="37">
        <f t="shared" si="20"/>
        <v>-1.78668619025519</v>
      </c>
      <c r="AC110" s="37">
        <f t="shared" si="20"/>
        <v>-6.0876253646491192E-3</v>
      </c>
      <c r="AD110" s="37">
        <f t="shared" si="20"/>
        <v>1.2196417054391744</v>
      </c>
      <c r="AE110" s="37">
        <f t="shared" si="20"/>
        <v>1.3388213728947576</v>
      </c>
      <c r="AF110" s="90">
        <f t="shared" si="20"/>
        <v>1.1896601456449316</v>
      </c>
    </row>
    <row r="111" spans="1:32" x14ac:dyDescent="0.25">
      <c r="A111">
        <f t="shared" si="22"/>
        <v>108</v>
      </c>
      <c r="B111" s="36">
        <v>5</v>
      </c>
      <c r="C111" s="37">
        <v>8</v>
      </c>
      <c r="D111" s="37">
        <v>2</v>
      </c>
      <c r="E111" s="37">
        <v>4</v>
      </c>
      <c r="F111" s="37">
        <v>6</v>
      </c>
      <c r="G111" s="37">
        <v>7</v>
      </c>
      <c r="H111" s="37">
        <v>3</v>
      </c>
      <c r="I111" s="37">
        <v>4</v>
      </c>
      <c r="J111" s="90">
        <v>7</v>
      </c>
      <c r="W111">
        <f t="shared" si="19"/>
        <v>108</v>
      </c>
      <c r="X111" s="123">
        <f t="shared" si="21"/>
        <v>1.0201034865364365</v>
      </c>
      <c r="Y111" s="37">
        <f t="shared" si="21"/>
        <v>-0.29238417492594532</v>
      </c>
      <c r="Z111" s="37">
        <f t="shared" si="21"/>
        <v>-0.87916447964390132</v>
      </c>
      <c r="AA111" s="37">
        <f t="shared" si="20"/>
        <v>0.60812434450388564</v>
      </c>
      <c r="AB111" s="37">
        <f t="shared" si="20"/>
        <v>-0.74082110327654205</v>
      </c>
      <c r="AC111" s="37">
        <f t="shared" si="20"/>
        <v>0.72442741839320879</v>
      </c>
      <c r="AD111" s="37">
        <f t="shared" si="20"/>
        <v>-0.71118949050674818</v>
      </c>
      <c r="AE111" s="37">
        <f t="shared" si="20"/>
        <v>-0.76129058458721444</v>
      </c>
      <c r="AF111" s="90">
        <f t="shared" si="20"/>
        <v>-0.50985434813354169</v>
      </c>
    </row>
    <row r="112" spans="1:32" x14ac:dyDescent="0.25">
      <c r="A112">
        <f t="shared" si="22"/>
        <v>109</v>
      </c>
      <c r="B112" s="36">
        <v>4</v>
      </c>
      <c r="C112" s="37">
        <v>9</v>
      </c>
      <c r="D112" s="37">
        <v>4</v>
      </c>
      <c r="E112" s="37">
        <v>3</v>
      </c>
      <c r="F112" s="37">
        <v>7</v>
      </c>
      <c r="G112" s="37">
        <v>6</v>
      </c>
      <c r="H112" s="37">
        <v>4</v>
      </c>
      <c r="I112" s="37">
        <v>4</v>
      </c>
      <c r="J112" s="90">
        <v>8</v>
      </c>
      <c r="W112">
        <f t="shared" si="19"/>
        <v>109</v>
      </c>
      <c r="X112" s="123">
        <f t="shared" si="21"/>
        <v>0.23034594857274363</v>
      </c>
      <c r="Y112" s="37">
        <f t="shared" si="21"/>
        <v>1.4619208746297327</v>
      </c>
      <c r="Z112" s="37">
        <f t="shared" si="21"/>
        <v>0.33347618193389345</v>
      </c>
      <c r="AA112" s="37">
        <f t="shared" si="20"/>
        <v>-0.378023241178091</v>
      </c>
      <c r="AB112" s="37">
        <f t="shared" si="20"/>
        <v>0.30504398370210595</v>
      </c>
      <c r="AC112" s="37">
        <f t="shared" si="20"/>
        <v>-6.0876253646491192E-3</v>
      </c>
      <c r="AD112" s="37">
        <f t="shared" si="20"/>
        <v>-0.32502325131756366</v>
      </c>
      <c r="AE112" s="37">
        <f t="shared" si="20"/>
        <v>-0.76129058458721444</v>
      </c>
      <c r="AF112" s="90">
        <f t="shared" si="20"/>
        <v>1.1896601456449316</v>
      </c>
    </row>
    <row r="113" spans="1:32" x14ac:dyDescent="0.25">
      <c r="A113">
        <f t="shared" si="22"/>
        <v>110</v>
      </c>
      <c r="B113" s="36">
        <v>4</v>
      </c>
      <c r="C113" s="37">
        <v>9</v>
      </c>
      <c r="D113" s="37">
        <v>5</v>
      </c>
      <c r="E113" s="37">
        <v>3</v>
      </c>
      <c r="F113" s="37">
        <v>8</v>
      </c>
      <c r="G113" s="37">
        <v>6</v>
      </c>
      <c r="H113" s="37">
        <v>8</v>
      </c>
      <c r="I113" s="37">
        <v>5</v>
      </c>
      <c r="J113" s="90">
        <v>7</v>
      </c>
      <c r="W113">
        <f t="shared" si="19"/>
        <v>110</v>
      </c>
      <c r="X113" s="123">
        <f t="shared" si="21"/>
        <v>0.23034594857274363</v>
      </c>
      <c r="Y113" s="37">
        <f t="shared" si="21"/>
        <v>1.4619208746297327</v>
      </c>
      <c r="Z113" s="37">
        <f t="shared" si="21"/>
        <v>0.93979651272279086</v>
      </c>
      <c r="AA113" s="37">
        <f t="shared" si="20"/>
        <v>-0.378023241178091</v>
      </c>
      <c r="AB113" s="37">
        <f t="shared" si="20"/>
        <v>1.3509090706807538</v>
      </c>
      <c r="AC113" s="37">
        <f t="shared" si="20"/>
        <v>-6.0876253646491192E-3</v>
      </c>
      <c r="AD113" s="37">
        <f t="shared" si="20"/>
        <v>1.2196417054391744</v>
      </c>
      <c r="AE113" s="37">
        <f t="shared" si="20"/>
        <v>0.2887653941537715</v>
      </c>
      <c r="AF113" s="90">
        <f t="shared" si="20"/>
        <v>-0.50985434813354169</v>
      </c>
    </row>
    <row r="114" spans="1:32" x14ac:dyDescent="0.25">
      <c r="A114">
        <f t="shared" si="22"/>
        <v>111</v>
      </c>
      <c r="B114" s="36">
        <v>4</v>
      </c>
      <c r="C114" s="37">
        <v>9</v>
      </c>
      <c r="D114" s="37">
        <v>2</v>
      </c>
      <c r="E114" s="37">
        <v>3</v>
      </c>
      <c r="F114" s="37">
        <v>7</v>
      </c>
      <c r="G114" s="37">
        <v>6</v>
      </c>
      <c r="H114" s="37">
        <v>4</v>
      </c>
      <c r="I114" s="37">
        <v>5</v>
      </c>
      <c r="J114" s="90">
        <v>8</v>
      </c>
      <c r="W114">
        <f t="shared" si="19"/>
        <v>111</v>
      </c>
      <c r="X114" s="123">
        <f t="shared" si="21"/>
        <v>0.23034594857274363</v>
      </c>
      <c r="Y114" s="37">
        <f t="shared" si="21"/>
        <v>1.4619208746297327</v>
      </c>
      <c r="Z114" s="37">
        <f t="shared" si="21"/>
        <v>-0.87916447964390132</v>
      </c>
      <c r="AA114" s="37">
        <f t="shared" si="20"/>
        <v>-0.378023241178091</v>
      </c>
      <c r="AB114" s="37">
        <f t="shared" si="20"/>
        <v>0.30504398370210595</v>
      </c>
      <c r="AC114" s="37">
        <f t="shared" si="20"/>
        <v>-6.0876253646491192E-3</v>
      </c>
      <c r="AD114" s="37">
        <f t="shared" si="20"/>
        <v>-0.32502325131756366</v>
      </c>
      <c r="AE114" s="37">
        <f t="shared" si="20"/>
        <v>0.2887653941537715</v>
      </c>
      <c r="AF114" s="90">
        <f t="shared" si="20"/>
        <v>1.1896601456449316</v>
      </c>
    </row>
    <row r="115" spans="1:32" x14ac:dyDescent="0.25">
      <c r="A115">
        <f t="shared" si="22"/>
        <v>112</v>
      </c>
      <c r="B115" s="36">
        <v>4</v>
      </c>
      <c r="C115" s="37">
        <v>8</v>
      </c>
      <c r="D115" s="37">
        <v>6</v>
      </c>
      <c r="E115" s="37">
        <v>5</v>
      </c>
      <c r="F115" s="37">
        <v>7</v>
      </c>
      <c r="G115" s="37">
        <v>7</v>
      </c>
      <c r="H115" s="37">
        <v>8</v>
      </c>
      <c r="I115" s="37">
        <v>6</v>
      </c>
      <c r="J115" s="90">
        <v>8</v>
      </c>
      <c r="W115">
        <f t="shared" si="19"/>
        <v>112</v>
      </c>
      <c r="X115" s="123">
        <f t="shared" si="21"/>
        <v>0.23034594857274363</v>
      </c>
      <c r="Y115" s="37">
        <f t="shared" si="21"/>
        <v>-0.29238417492594532</v>
      </c>
      <c r="Z115" s="37">
        <f t="shared" si="21"/>
        <v>1.5461168435116881</v>
      </c>
      <c r="AA115" s="37">
        <f t="shared" si="20"/>
        <v>1.5942719301858623</v>
      </c>
      <c r="AB115" s="37">
        <f t="shared" si="20"/>
        <v>0.30504398370210595</v>
      </c>
      <c r="AC115" s="37">
        <f t="shared" si="20"/>
        <v>0.72442741839320879</v>
      </c>
      <c r="AD115" s="37">
        <f t="shared" si="20"/>
        <v>1.2196417054391744</v>
      </c>
      <c r="AE115" s="37">
        <f t="shared" si="20"/>
        <v>1.3388213728947576</v>
      </c>
      <c r="AF115" s="90">
        <f t="shared" si="20"/>
        <v>1.1896601456449316</v>
      </c>
    </row>
    <row r="116" spans="1:32" x14ac:dyDescent="0.25">
      <c r="A116">
        <f t="shared" si="22"/>
        <v>113</v>
      </c>
      <c r="B116" s="36">
        <v>3</v>
      </c>
      <c r="C116" s="37">
        <v>9</v>
      </c>
      <c r="D116" s="37">
        <v>8</v>
      </c>
      <c r="E116" s="37">
        <v>6</v>
      </c>
      <c r="F116" s="37">
        <v>8</v>
      </c>
      <c r="G116" s="37">
        <v>7</v>
      </c>
      <c r="H116" s="37">
        <v>10</v>
      </c>
      <c r="I116" s="37">
        <v>6</v>
      </c>
      <c r="J116" s="90">
        <v>7</v>
      </c>
      <c r="W116">
        <f t="shared" si="19"/>
        <v>113</v>
      </c>
      <c r="X116" s="123">
        <f t="shared" si="21"/>
        <v>-0.55941158939094915</v>
      </c>
      <c r="Y116" s="37">
        <f t="shared" si="21"/>
        <v>1.4619208746297327</v>
      </c>
      <c r="Z116" s="37">
        <f t="shared" si="21"/>
        <v>2.7587575050894828</v>
      </c>
      <c r="AA116" s="37">
        <f t="shared" si="20"/>
        <v>2.5804195158678387</v>
      </c>
      <c r="AB116" s="37">
        <f t="shared" si="20"/>
        <v>1.3509090706807538</v>
      </c>
      <c r="AC116" s="37">
        <f t="shared" si="20"/>
        <v>0.72442741839320879</v>
      </c>
      <c r="AD116" s="37">
        <f t="shared" si="20"/>
        <v>1.9919741838175433</v>
      </c>
      <c r="AE116" s="37">
        <f t="shared" si="20"/>
        <v>1.3388213728947576</v>
      </c>
      <c r="AF116" s="90">
        <f t="shared" si="20"/>
        <v>-0.50985434813354169</v>
      </c>
    </row>
    <row r="117" spans="1:32" x14ac:dyDescent="0.25">
      <c r="A117">
        <f t="shared" si="22"/>
        <v>114</v>
      </c>
      <c r="B117" s="36">
        <v>2</v>
      </c>
      <c r="C117" s="37">
        <v>9</v>
      </c>
      <c r="D117" s="37">
        <v>7</v>
      </c>
      <c r="E117" s="37">
        <v>4</v>
      </c>
      <c r="F117" s="37">
        <v>6</v>
      </c>
      <c r="G117" s="37">
        <v>6</v>
      </c>
      <c r="H117" s="37">
        <v>9</v>
      </c>
      <c r="I117" s="37">
        <v>5</v>
      </c>
      <c r="J117" s="90">
        <v>7</v>
      </c>
      <c r="W117">
        <f t="shared" si="19"/>
        <v>114</v>
      </c>
      <c r="X117" s="123">
        <f t="shared" si="21"/>
        <v>-1.349169127354642</v>
      </c>
      <c r="Y117" s="37">
        <f t="shared" si="21"/>
        <v>1.4619208746297327</v>
      </c>
      <c r="Z117" s="37">
        <f t="shared" si="21"/>
        <v>2.1524371743005855</v>
      </c>
      <c r="AA117" s="37">
        <f t="shared" si="20"/>
        <v>0.60812434450388564</v>
      </c>
      <c r="AB117" s="37">
        <f t="shared" si="20"/>
        <v>-0.74082110327654205</v>
      </c>
      <c r="AC117" s="37">
        <f t="shared" si="20"/>
        <v>-6.0876253646491192E-3</v>
      </c>
      <c r="AD117" s="37">
        <f t="shared" si="20"/>
        <v>1.6058079446283589</v>
      </c>
      <c r="AE117" s="37">
        <f t="shared" si="20"/>
        <v>0.2887653941537715</v>
      </c>
      <c r="AF117" s="90">
        <f t="shared" si="20"/>
        <v>-0.50985434813354169</v>
      </c>
    </row>
    <row r="118" spans="1:32" x14ac:dyDescent="0.25">
      <c r="A118">
        <f t="shared" si="22"/>
        <v>115</v>
      </c>
      <c r="B118" s="36">
        <v>4</v>
      </c>
      <c r="C118" s="37">
        <v>8</v>
      </c>
      <c r="D118" s="37">
        <v>2</v>
      </c>
      <c r="E118" s="37">
        <v>3</v>
      </c>
      <c r="F118" s="37">
        <v>7</v>
      </c>
      <c r="G118" s="37">
        <v>6</v>
      </c>
      <c r="H118" s="37">
        <v>3</v>
      </c>
      <c r="I118" s="37">
        <v>5</v>
      </c>
      <c r="J118" s="90">
        <v>7</v>
      </c>
      <c r="W118">
        <f t="shared" si="19"/>
        <v>115</v>
      </c>
      <c r="X118" s="123">
        <f t="shared" si="21"/>
        <v>0.23034594857274363</v>
      </c>
      <c r="Y118" s="37">
        <f t="shared" si="21"/>
        <v>-0.29238417492594532</v>
      </c>
      <c r="Z118" s="37">
        <f t="shared" si="21"/>
        <v>-0.87916447964390132</v>
      </c>
      <c r="AA118" s="37">
        <f t="shared" si="20"/>
        <v>-0.378023241178091</v>
      </c>
      <c r="AB118" s="37">
        <f t="shared" si="20"/>
        <v>0.30504398370210595</v>
      </c>
      <c r="AC118" s="37">
        <f t="shared" si="20"/>
        <v>-6.0876253646491192E-3</v>
      </c>
      <c r="AD118" s="37">
        <f t="shared" si="20"/>
        <v>-0.71118949050674818</v>
      </c>
      <c r="AE118" s="37">
        <f t="shared" si="20"/>
        <v>0.2887653941537715</v>
      </c>
      <c r="AF118" s="90">
        <f t="shared" si="20"/>
        <v>-0.50985434813354169</v>
      </c>
    </row>
    <row r="119" spans="1:32" x14ac:dyDescent="0.25">
      <c r="A119">
        <f t="shared" si="22"/>
        <v>116</v>
      </c>
      <c r="B119" s="36">
        <v>5</v>
      </c>
      <c r="C119" s="37">
        <v>8</v>
      </c>
      <c r="D119" s="37">
        <v>5</v>
      </c>
      <c r="E119" s="37">
        <v>4</v>
      </c>
      <c r="F119" s="37">
        <v>6</v>
      </c>
      <c r="G119" s="37">
        <v>7</v>
      </c>
      <c r="H119" s="37">
        <v>8</v>
      </c>
      <c r="I119" s="37">
        <v>6</v>
      </c>
      <c r="J119" s="90">
        <v>7</v>
      </c>
      <c r="W119">
        <f t="shared" si="19"/>
        <v>116</v>
      </c>
      <c r="X119" s="123">
        <f t="shared" si="21"/>
        <v>1.0201034865364365</v>
      </c>
      <c r="Y119" s="37">
        <f t="shared" si="21"/>
        <v>-0.29238417492594532</v>
      </c>
      <c r="Z119" s="37">
        <f t="shared" si="21"/>
        <v>0.93979651272279086</v>
      </c>
      <c r="AA119" s="37">
        <f t="shared" si="20"/>
        <v>0.60812434450388564</v>
      </c>
      <c r="AB119" s="37">
        <f t="shared" si="20"/>
        <v>-0.74082110327654205</v>
      </c>
      <c r="AC119" s="37">
        <f t="shared" si="20"/>
        <v>0.72442741839320879</v>
      </c>
      <c r="AD119" s="37">
        <f t="shared" si="20"/>
        <v>1.2196417054391744</v>
      </c>
      <c r="AE119" s="37">
        <f t="shared" si="20"/>
        <v>1.3388213728947576</v>
      </c>
      <c r="AF119" s="90">
        <f t="shared" si="20"/>
        <v>-0.50985434813354169</v>
      </c>
    </row>
    <row r="120" spans="1:32" x14ac:dyDescent="0.25">
      <c r="A120">
        <f t="shared" si="22"/>
        <v>117</v>
      </c>
      <c r="B120" s="36">
        <v>4</v>
      </c>
      <c r="C120" s="37">
        <v>10</v>
      </c>
      <c r="D120" s="37">
        <v>6</v>
      </c>
      <c r="E120" s="37">
        <v>3</v>
      </c>
      <c r="F120" s="37">
        <v>6</v>
      </c>
      <c r="G120" s="37">
        <v>8</v>
      </c>
      <c r="H120" s="37">
        <v>8</v>
      </c>
      <c r="I120" s="37">
        <v>5</v>
      </c>
      <c r="J120" s="90">
        <v>8</v>
      </c>
      <c r="W120">
        <f t="shared" si="19"/>
        <v>117</v>
      </c>
      <c r="X120" s="123">
        <f t="shared" si="21"/>
        <v>0.23034594857274363</v>
      </c>
      <c r="Y120" s="37">
        <f t="shared" si="21"/>
        <v>3.2162259241854105</v>
      </c>
      <c r="Z120" s="37">
        <f t="shared" si="21"/>
        <v>1.5461168435116881</v>
      </c>
      <c r="AA120" s="37">
        <f t="shared" si="20"/>
        <v>-0.378023241178091</v>
      </c>
      <c r="AB120" s="37">
        <f t="shared" si="20"/>
        <v>-0.74082110327654205</v>
      </c>
      <c r="AC120" s="37">
        <f t="shared" si="20"/>
        <v>1.4549424621510667</v>
      </c>
      <c r="AD120" s="37">
        <f t="shared" si="20"/>
        <v>1.2196417054391744</v>
      </c>
      <c r="AE120" s="37">
        <f t="shared" si="20"/>
        <v>0.2887653941537715</v>
      </c>
      <c r="AF120" s="90">
        <f t="shared" si="20"/>
        <v>1.1896601456449316</v>
      </c>
    </row>
    <row r="121" spans="1:32" x14ac:dyDescent="0.25">
      <c r="A121">
        <f t="shared" si="22"/>
        <v>118</v>
      </c>
      <c r="B121" s="36">
        <v>5</v>
      </c>
      <c r="C121" s="37">
        <v>9</v>
      </c>
      <c r="D121" s="37">
        <v>5</v>
      </c>
      <c r="E121" s="37">
        <v>5</v>
      </c>
      <c r="F121" s="37">
        <v>8</v>
      </c>
      <c r="G121" s="37">
        <v>3</v>
      </c>
      <c r="H121" s="37">
        <v>8</v>
      </c>
      <c r="I121" s="37">
        <v>5</v>
      </c>
      <c r="J121" s="90">
        <v>7</v>
      </c>
      <c r="W121">
        <f t="shared" si="19"/>
        <v>118</v>
      </c>
      <c r="X121" s="123">
        <f t="shared" si="21"/>
        <v>1.0201034865364365</v>
      </c>
      <c r="Y121" s="37">
        <f t="shared" si="21"/>
        <v>1.4619208746297327</v>
      </c>
      <c r="Z121" s="37">
        <f t="shared" si="21"/>
        <v>0.93979651272279086</v>
      </c>
      <c r="AA121" s="37">
        <f t="shared" si="20"/>
        <v>1.5942719301858623</v>
      </c>
      <c r="AB121" s="37">
        <f t="shared" si="20"/>
        <v>1.3509090706807538</v>
      </c>
      <c r="AC121" s="37">
        <f t="shared" si="20"/>
        <v>-2.1976327566382228</v>
      </c>
      <c r="AD121" s="37">
        <f t="shared" si="20"/>
        <v>1.2196417054391744</v>
      </c>
      <c r="AE121" s="37">
        <f t="shared" si="20"/>
        <v>0.2887653941537715</v>
      </c>
      <c r="AF121" s="90">
        <f t="shared" si="20"/>
        <v>-0.50985434813354169</v>
      </c>
    </row>
    <row r="122" spans="1:32" x14ac:dyDescent="0.25">
      <c r="A122">
        <f t="shared" si="22"/>
        <v>119</v>
      </c>
      <c r="B122" s="36">
        <v>3</v>
      </c>
      <c r="C122" s="37">
        <v>8</v>
      </c>
      <c r="D122" s="37">
        <v>2</v>
      </c>
      <c r="E122" s="37">
        <v>4</v>
      </c>
      <c r="F122" s="37">
        <v>7</v>
      </c>
      <c r="G122" s="37">
        <v>4</v>
      </c>
      <c r="H122" s="37">
        <v>1</v>
      </c>
      <c r="I122" s="37">
        <v>6</v>
      </c>
      <c r="J122" s="90">
        <v>8</v>
      </c>
      <c r="W122">
        <f t="shared" si="19"/>
        <v>119</v>
      </c>
      <c r="X122" s="123">
        <f t="shared" si="21"/>
        <v>-0.55941158939094915</v>
      </c>
      <c r="Y122" s="37">
        <f t="shared" si="21"/>
        <v>-0.29238417492594532</v>
      </c>
      <c r="Z122" s="37">
        <f t="shared" si="21"/>
        <v>-0.87916447964390132</v>
      </c>
      <c r="AA122" s="37">
        <f t="shared" si="20"/>
        <v>0.60812434450388564</v>
      </c>
      <c r="AB122" s="37">
        <f t="shared" si="20"/>
        <v>0.30504398370210595</v>
      </c>
      <c r="AC122" s="37">
        <f t="shared" si="20"/>
        <v>-1.467117712880365</v>
      </c>
      <c r="AD122" s="37">
        <f t="shared" si="20"/>
        <v>-1.4835219688851171</v>
      </c>
      <c r="AE122" s="37">
        <f t="shared" si="20"/>
        <v>1.3388213728947576</v>
      </c>
      <c r="AF122" s="90">
        <f t="shared" si="20"/>
        <v>1.1896601456449316</v>
      </c>
    </row>
    <row r="123" spans="1:32" x14ac:dyDescent="0.25">
      <c r="A123">
        <f t="shared" si="22"/>
        <v>120</v>
      </c>
      <c r="B123" s="91">
        <v>5</v>
      </c>
      <c r="C123" s="92">
        <v>8</v>
      </c>
      <c r="D123" s="92">
        <v>1</v>
      </c>
      <c r="E123" s="92">
        <v>5</v>
      </c>
      <c r="F123" s="92">
        <v>5</v>
      </c>
      <c r="G123" s="92">
        <v>6</v>
      </c>
      <c r="H123" s="92">
        <v>1</v>
      </c>
      <c r="I123" s="92">
        <v>3</v>
      </c>
      <c r="J123" s="93">
        <v>8</v>
      </c>
      <c r="W123">
        <f t="shared" si="19"/>
        <v>120</v>
      </c>
      <c r="X123" s="91">
        <f t="shared" si="21"/>
        <v>1.0201034865364365</v>
      </c>
      <c r="Y123" s="92">
        <f t="shared" si="21"/>
        <v>-0.29238417492594532</v>
      </c>
      <c r="Z123" s="92">
        <f t="shared" si="21"/>
        <v>-1.4854848104327987</v>
      </c>
      <c r="AA123" s="92">
        <f t="shared" si="20"/>
        <v>1.5942719301858623</v>
      </c>
      <c r="AB123" s="92">
        <f t="shared" si="20"/>
        <v>-1.78668619025519</v>
      </c>
      <c r="AC123" s="92">
        <f t="shared" si="20"/>
        <v>-6.0876253646491192E-3</v>
      </c>
      <c r="AD123" s="92">
        <f t="shared" si="20"/>
        <v>-1.4835219688851171</v>
      </c>
      <c r="AE123" s="92">
        <f t="shared" si="20"/>
        <v>-1.8113465633282004</v>
      </c>
      <c r="AF123" s="93">
        <f t="shared" si="20"/>
        <v>1.1896601456449316</v>
      </c>
    </row>
    <row r="124" spans="1:32" x14ac:dyDescent="0.25">
      <c r="B124" s="37"/>
      <c r="C124" s="37"/>
      <c r="D124" s="37"/>
      <c r="E124" s="37"/>
      <c r="F124" s="37"/>
      <c r="G124" s="37"/>
      <c r="H124" s="37"/>
      <c r="I124" s="37"/>
      <c r="J124" s="37"/>
      <c r="X124" s="37"/>
      <c r="Y124" s="37"/>
      <c r="Z124" s="37"/>
      <c r="AA124" s="37"/>
      <c r="AB124" s="37"/>
      <c r="AC124" s="37"/>
      <c r="AD124" s="37"/>
      <c r="AE124" s="37"/>
      <c r="AF124" s="37"/>
    </row>
    <row r="125" spans="1:32" x14ac:dyDescent="0.25">
      <c r="B125" s="47" t="str">
        <f>B3</f>
        <v>Expect</v>
      </c>
      <c r="C125" s="47" t="str">
        <f t="shared" ref="C125:J125" si="23">C3</f>
        <v>Entertain</v>
      </c>
      <c r="D125" s="47" t="str">
        <f t="shared" si="23"/>
        <v>Comm</v>
      </c>
      <c r="E125" s="47" t="str">
        <f t="shared" si="23"/>
        <v>Expert</v>
      </c>
      <c r="F125" s="47" t="str">
        <f t="shared" si="23"/>
        <v>Motivate</v>
      </c>
      <c r="G125" s="47" t="str">
        <f t="shared" si="23"/>
        <v>Caring</v>
      </c>
      <c r="H125" s="47" t="str">
        <f t="shared" si="23"/>
        <v>Charisma</v>
      </c>
      <c r="I125" s="47" t="str">
        <f t="shared" si="23"/>
        <v>Passion</v>
      </c>
      <c r="J125" s="47" t="str">
        <f t="shared" si="23"/>
        <v>Friendly</v>
      </c>
    </row>
    <row r="126" spans="1:32" x14ac:dyDescent="0.25">
      <c r="A126" t="s">
        <v>48</v>
      </c>
      <c r="B126" s="156">
        <f>AVERAGE(B4:B123)</f>
        <v>3.7083333333333335</v>
      </c>
      <c r="C126" s="157">
        <f t="shared" ref="C126:J126" si="24">AVERAGE(C4:C123)</f>
        <v>8.1666666666666661</v>
      </c>
      <c r="D126" s="157">
        <f t="shared" si="24"/>
        <v>3.45</v>
      </c>
      <c r="E126" s="157">
        <f t="shared" si="24"/>
        <v>3.3833333333333333</v>
      </c>
      <c r="F126" s="157">
        <f t="shared" si="24"/>
        <v>6.708333333333333</v>
      </c>
      <c r="G126" s="157">
        <f t="shared" si="24"/>
        <v>6.0083333333333337</v>
      </c>
      <c r="H126" s="157">
        <f t="shared" si="24"/>
        <v>4.8416666666666668</v>
      </c>
      <c r="I126" s="157">
        <f t="shared" si="24"/>
        <v>4.7249999999999996</v>
      </c>
      <c r="J126" s="158">
        <f t="shared" si="24"/>
        <v>7.3</v>
      </c>
    </row>
    <row r="127" spans="1:32" x14ac:dyDescent="0.25">
      <c r="A127" t="s">
        <v>49</v>
      </c>
      <c r="B127" s="123">
        <f>STDEV(B4:B123)</f>
        <v>1.2662114027786242</v>
      </c>
      <c r="C127" s="37">
        <f t="shared" ref="C127:J127" si="25">STDEV(C4:C123)</f>
        <v>0.57002629061192933</v>
      </c>
      <c r="D127" s="37">
        <f t="shared" si="25"/>
        <v>1.6492932023224043</v>
      </c>
      <c r="E127" s="37">
        <f t="shared" si="25"/>
        <v>1.0140469991704575</v>
      </c>
      <c r="F127" s="37">
        <f t="shared" si="25"/>
        <v>0.95614626824273719</v>
      </c>
      <c r="G127" s="37">
        <f t="shared" si="25"/>
        <v>1.3688972027952755</v>
      </c>
      <c r="H127" s="37">
        <f t="shared" si="25"/>
        <v>2.5895583262266895</v>
      </c>
      <c r="I127" s="37">
        <f t="shared" si="25"/>
        <v>0.95233018071950515</v>
      </c>
      <c r="J127" s="90">
        <f t="shared" si="25"/>
        <v>0.58840333734179207</v>
      </c>
    </row>
    <row r="128" spans="1:32" x14ac:dyDescent="0.25">
      <c r="A128" t="s">
        <v>394</v>
      </c>
      <c r="B128" s="123">
        <f>SKEW(B4:B123)</f>
        <v>0.13857831473517168</v>
      </c>
      <c r="C128" s="37">
        <f t="shared" ref="C128:J128" si="26">SKEW(C4:C123)</f>
        <v>0.55879383518869019</v>
      </c>
      <c r="D128" s="37">
        <f t="shared" si="26"/>
        <v>0.60968237468969244</v>
      </c>
      <c r="E128" s="37">
        <f t="shared" si="26"/>
        <v>0.25011903407769448</v>
      </c>
      <c r="F128" s="37">
        <f t="shared" si="26"/>
        <v>3.0992568092345463E-2</v>
      </c>
      <c r="G128" s="37">
        <f t="shared" si="26"/>
        <v>-0.23512012357640227</v>
      </c>
      <c r="H128" s="37">
        <f t="shared" si="26"/>
        <v>4.7501040439116834E-2</v>
      </c>
      <c r="I128" s="37">
        <f t="shared" si="26"/>
        <v>-7.3874092896665661E-2</v>
      </c>
      <c r="J128" s="90">
        <f t="shared" si="26"/>
        <v>0.32217223907072601</v>
      </c>
    </row>
    <row r="129" spans="1:10" x14ac:dyDescent="0.25">
      <c r="A129" s="60" t="s">
        <v>395</v>
      </c>
      <c r="B129" s="91">
        <f>KURT(B4:B123)</f>
        <v>-7.5087531931202989E-2</v>
      </c>
      <c r="C129" s="92">
        <f t="shared" ref="C129:J129" si="27">KURT(C4:C123)</f>
        <v>1.2245729768528379</v>
      </c>
      <c r="D129" s="92">
        <f t="shared" si="27"/>
        <v>-0.37097323594953835</v>
      </c>
      <c r="E129" s="92">
        <f t="shared" si="27"/>
        <v>0.79048099823017459</v>
      </c>
      <c r="F129" s="92">
        <f t="shared" si="27"/>
        <v>-9.1985537444213339E-2</v>
      </c>
      <c r="G129" s="92">
        <f t="shared" si="27"/>
        <v>-0.42617618904263521</v>
      </c>
      <c r="H129" s="92">
        <f t="shared" si="27"/>
        <v>-0.92188768731537785</v>
      </c>
      <c r="I129" s="92">
        <f t="shared" si="27"/>
        <v>-0.24984145123189316</v>
      </c>
      <c r="J129" s="93">
        <f t="shared" si="27"/>
        <v>0.13488543363239947</v>
      </c>
    </row>
  </sheetData>
  <conditionalFormatting sqref="AM32:AP40">
    <cfRule type="cellIs" dxfId="13" priority="1" operator="lessThan">
      <formula>-0.4</formula>
    </cfRule>
    <cfRule type="cellIs" dxfId="12" priority="2" operator="greaterThan">
      <formula>0.4</formula>
    </cfRule>
  </conditionalFormatting>
  <conditionalFormatting sqref="R32:U40">
    <cfRule type="cellIs" dxfId="11" priority="3" operator="lessThan">
      <formula>-0.4</formula>
    </cfRule>
    <cfRule type="cellIs" dxfId="10" priority="4" operator="greaterThan">
      <formula>0.4</formula>
    </cfRule>
  </conditionalFormatting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EN148"/>
  <sheetViews>
    <sheetView workbookViewId="0"/>
  </sheetViews>
  <sheetFormatPr defaultRowHeight="15" x14ac:dyDescent="0.25"/>
  <cols>
    <col min="1" max="4" width="9.28515625" bestFit="1" customWidth="1"/>
    <col min="5" max="8" width="9.28515625" customWidth="1"/>
    <col min="14" max="22" width="9.140625" customWidth="1"/>
    <col min="25" max="25" width="9.140625" customWidth="1"/>
    <col min="26" max="26" width="3.42578125" customWidth="1"/>
    <col min="27" max="27" width="26" customWidth="1"/>
    <col min="52" max="61" width="9" customWidth="1"/>
    <col min="63" max="63" width="9.140625" customWidth="1"/>
    <col min="64" max="72" width="9" customWidth="1"/>
    <col min="78" max="78" width="5.28515625" customWidth="1"/>
    <col min="80" max="80" width="3.5703125" customWidth="1"/>
    <col min="82" max="82" width="3.5703125" customWidth="1"/>
    <col min="86" max="86" width="9.140625" customWidth="1"/>
    <col min="91" max="91" width="9.140625" customWidth="1"/>
    <col min="92" max="92" width="9.28515625" bestFit="1" customWidth="1"/>
    <col min="93" max="93" width="9.140625" customWidth="1"/>
    <col min="94" max="94" width="9.28515625" bestFit="1" customWidth="1"/>
    <col min="96" max="96" width="5.28515625" customWidth="1"/>
    <col min="98" max="98" width="3.5703125" customWidth="1"/>
    <col min="100" max="100" width="3.5703125" customWidth="1"/>
    <col min="104" max="104" width="9.140625" customWidth="1"/>
    <col min="109" max="109" width="9.140625" customWidth="1"/>
    <col min="110" max="110" width="9.28515625" bestFit="1" customWidth="1"/>
    <col min="111" max="111" width="9.140625" customWidth="1"/>
    <col min="112" max="112" width="9.28515625" bestFit="1" customWidth="1"/>
    <col min="114" max="114" width="5.28515625" customWidth="1"/>
    <col min="116" max="116" width="3.5703125" customWidth="1"/>
    <col min="118" max="118" width="3.5703125" customWidth="1"/>
    <col min="122" max="122" width="9.140625" customWidth="1"/>
  </cols>
  <sheetData>
    <row r="1" spans="1:130" x14ac:dyDescent="0.25">
      <c r="A1" s="42" t="s">
        <v>368</v>
      </c>
    </row>
    <row r="2" spans="1:130" x14ac:dyDescent="0.25">
      <c r="A2" s="42"/>
    </row>
    <row r="3" spans="1:130" ht="17.25" x14ac:dyDescent="0.25">
      <c r="A3" s="46" t="s">
        <v>39</v>
      </c>
      <c r="M3" t="s">
        <v>396</v>
      </c>
      <c r="X3" t="s">
        <v>397</v>
      </c>
      <c r="AC3" t="s">
        <v>398</v>
      </c>
      <c r="AN3" t="s">
        <v>399</v>
      </c>
      <c r="AY3" t="s">
        <v>400</v>
      </c>
      <c r="BK3" t="s">
        <v>401</v>
      </c>
      <c r="BU3" t="s">
        <v>402</v>
      </c>
      <c r="DF3" t="s">
        <v>403</v>
      </c>
      <c r="DR3" t="s">
        <v>404</v>
      </c>
    </row>
    <row r="4" spans="1:130" x14ac:dyDescent="0.25">
      <c r="A4" s="42"/>
    </row>
    <row r="5" spans="1:130" x14ac:dyDescent="0.25">
      <c r="A5" s="46"/>
      <c r="B5" s="175" t="str">
        <f>PCA!M3</f>
        <v>Expect</v>
      </c>
      <c r="C5" s="175" t="str">
        <f>PCA!N3</f>
        <v>Entertain</v>
      </c>
      <c r="D5" s="175" t="str">
        <f>PCA!O3</f>
        <v>Comm</v>
      </c>
      <c r="E5" s="175" t="str">
        <f>PCA!P3</f>
        <v>Expert</v>
      </c>
      <c r="F5" s="175" t="str">
        <f>PCA!Q3</f>
        <v>Motivate</v>
      </c>
      <c r="G5" s="175" t="str">
        <f>PCA!R3</f>
        <v>Caring</v>
      </c>
      <c r="H5" s="175" t="str">
        <f>PCA!S3</f>
        <v>Charisma</v>
      </c>
      <c r="I5" s="175" t="str">
        <f>PCA!T3</f>
        <v>Passion</v>
      </c>
      <c r="J5" s="175" t="str">
        <f>PCA!U3</f>
        <v>Friendly</v>
      </c>
      <c r="M5" s="47" t="s">
        <v>386</v>
      </c>
      <c r="N5" s="47" t="s">
        <v>387</v>
      </c>
      <c r="O5" s="47" t="s">
        <v>388</v>
      </c>
      <c r="X5" t="s">
        <v>109</v>
      </c>
      <c r="Y5" s="172" t="e">
        <f ca="1">MDETERM(B6:J14)</f>
        <v>#NAME?</v>
      </c>
      <c r="AA5" s="62" t="s">
        <v>405</v>
      </c>
      <c r="AC5" s="46"/>
      <c r="AD5" s="175" t="str">
        <f t="array" ref="AD5:AL5">B5:J5</f>
        <v>Expect</v>
      </c>
      <c r="AE5" s="175" t="str">
        <v>Entertain</v>
      </c>
      <c r="AF5" s="175" t="str">
        <v>Comm</v>
      </c>
      <c r="AG5" s="175" t="str">
        <v>Expert</v>
      </c>
      <c r="AH5" s="175" t="str">
        <v>Motivate</v>
      </c>
      <c r="AI5" s="175" t="str">
        <v>Caring</v>
      </c>
      <c r="AJ5" s="175" t="str">
        <v>Charisma</v>
      </c>
      <c r="AK5" s="175" t="str">
        <v>Passion</v>
      </c>
      <c r="AL5" s="175" t="str">
        <v>Friendly</v>
      </c>
      <c r="AO5" t="str">
        <f t="array" ref="AO5:AW5">B5:J5</f>
        <v>Expect</v>
      </c>
      <c r="AP5" t="str">
        <v>Entertain</v>
      </c>
      <c r="AQ5" t="str">
        <v>Comm</v>
      </c>
      <c r="AR5" t="str">
        <v>Expert</v>
      </c>
      <c r="AS5" t="str">
        <v>Motivate</v>
      </c>
      <c r="AT5" t="str">
        <v>Caring</v>
      </c>
      <c r="AU5" t="str">
        <v>Charisma</v>
      </c>
      <c r="AV5" t="str">
        <v>Passion</v>
      </c>
      <c r="AW5" t="str">
        <v>Friendly</v>
      </c>
      <c r="AZ5" t="str">
        <f t="array" ref="AZ5:BH5">AO5:AW5</f>
        <v>Expect</v>
      </c>
      <c r="BA5" t="str">
        <v>Entertain</v>
      </c>
      <c r="BB5" t="str">
        <v>Comm</v>
      </c>
      <c r="BC5" t="str">
        <v>Expert</v>
      </c>
      <c r="BD5" t="str">
        <v>Motivate</v>
      </c>
      <c r="BE5" t="str">
        <v>Caring</v>
      </c>
      <c r="BF5" t="str">
        <v>Charisma</v>
      </c>
      <c r="BG5" t="str">
        <v>Passion</v>
      </c>
      <c r="BH5" t="str">
        <v>Friendly</v>
      </c>
      <c r="BK5" s="156" t="e">
        <f t="array" aca="1" ref="BK5:BN8" ca="1">MMULT(TRANSPOSE(B44:E52),B44:E52)</f>
        <v>#NAME?</v>
      </c>
      <c r="BL5" s="157" t="e">
        <f ca="1"/>
        <v>#NAME?</v>
      </c>
      <c r="BM5" s="157" t="e">
        <f ca="1"/>
        <v>#NAME?</v>
      </c>
      <c r="BN5" s="158" t="e">
        <f ca="1"/>
        <v>#NAME?</v>
      </c>
      <c r="BV5">
        <v>1</v>
      </c>
      <c r="BW5">
        <f>BV5+1</f>
        <v>2</v>
      </c>
      <c r="BX5">
        <f>BW5+1</f>
        <v>3</v>
      </c>
      <c r="BY5">
        <f>BX5+1</f>
        <v>4</v>
      </c>
      <c r="CA5" s="47" t="s">
        <v>390</v>
      </c>
      <c r="CB5" s="47"/>
      <c r="CC5" s="47" t="s">
        <v>391</v>
      </c>
      <c r="CE5" s="47" t="s">
        <v>392</v>
      </c>
      <c r="CF5" s="47"/>
      <c r="DF5" s="156" t="e">
        <f t="array" aca="1" ref="DF5:DI13" ca="1">MMULT(MINVERSE(DIAGONAL(Q44:Q52)),B44:E52)</f>
        <v>#NAME?</v>
      </c>
      <c r="DG5" s="157" t="e">
        <f ca="1"/>
        <v>#NAME?</v>
      </c>
      <c r="DH5" s="157" t="e">
        <f ca="1"/>
        <v>#NAME?</v>
      </c>
      <c r="DI5" s="158" t="e">
        <f ca="1"/>
        <v>#NAME?</v>
      </c>
      <c r="DR5" s="156" t="e">
        <f t="array" aca="1" ref="DR5:DZ8" ca="1">MMULT(TRANSPOSE(B44:E52),MINVERSE(DIAGONAL(Q44:Q52)))</f>
        <v>#NAME?</v>
      </c>
      <c r="DS5" s="157" t="e">
        <f ca="1"/>
        <v>#NAME?</v>
      </c>
      <c r="DT5" s="157" t="e">
        <f ca="1"/>
        <v>#NAME?</v>
      </c>
      <c r="DU5" s="157" t="e">
        <f ca="1"/>
        <v>#NAME?</v>
      </c>
      <c r="DV5" s="157" t="e">
        <f ca="1"/>
        <v>#NAME?</v>
      </c>
      <c r="DW5" s="157" t="e">
        <f ca="1"/>
        <v>#NAME?</v>
      </c>
      <c r="DX5" s="157" t="e">
        <f ca="1"/>
        <v>#NAME?</v>
      </c>
      <c r="DY5" s="157" t="e">
        <f ca="1"/>
        <v>#NAME?</v>
      </c>
      <c r="DZ5" s="158" t="e">
        <f ca="1"/>
        <v>#NAME?</v>
      </c>
    </row>
    <row r="6" spans="1:130" x14ac:dyDescent="0.25">
      <c r="A6" s="46" t="str">
        <f>PCA!L4</f>
        <v>Expect</v>
      </c>
      <c r="B6" s="176" t="e">
        <f ca="1">PCA!M4</f>
        <v>#NAME?</v>
      </c>
      <c r="C6" s="177" t="e">
        <f ca="1">PCA!N4</f>
        <v>#NAME?</v>
      </c>
      <c r="D6" s="177" t="e">
        <f ca="1">PCA!O4</f>
        <v>#NAME?</v>
      </c>
      <c r="E6" s="177" t="e">
        <f ca="1">PCA!P4</f>
        <v>#NAME?</v>
      </c>
      <c r="F6" s="177" t="e">
        <f ca="1">PCA!Q4</f>
        <v>#NAME?</v>
      </c>
      <c r="G6" s="177" t="e">
        <f ca="1">PCA!R4</f>
        <v>#NAME?</v>
      </c>
      <c r="H6" s="177" t="e">
        <f ca="1">PCA!S4</f>
        <v>#NAME?</v>
      </c>
      <c r="I6" s="177" t="e">
        <f ca="1">PCA!T4</f>
        <v>#NAME?</v>
      </c>
      <c r="J6" s="178" t="e">
        <f ca="1">PCA!U4</f>
        <v>#NAME?</v>
      </c>
      <c r="M6" s="156" t="e">
        <f t="array" aca="1" ref="M6:M14" ca="1">TRANSPOSE(B18:J18)</f>
        <v>#NAME?</v>
      </c>
      <c r="N6" s="164" t="e">
        <f ca="1">M6/M$15</f>
        <v>#NAME?</v>
      </c>
      <c r="O6" s="165" t="e">
        <f ca="1">N6</f>
        <v>#NAME?</v>
      </c>
      <c r="X6" t="s">
        <v>53</v>
      </c>
      <c r="Y6" s="173">
        <f ca="1">COUNT(B6:B14)</f>
        <v>0</v>
      </c>
      <c r="AA6" s="62" t="s">
        <v>406</v>
      </c>
      <c r="AC6" s="46" t="str">
        <f t="array" ref="AC6:AC14">A6:A14</f>
        <v>Expect</v>
      </c>
      <c r="AD6" s="176" t="e">
        <f t="array" aca="1" ref="AD6:AL14" ca="1">B6:J14-MMULT(B31:J39,TRANSPOSE(B31:J39))</f>
        <v>#NAME?</v>
      </c>
      <c r="AE6" s="177" t="e">
        <f ca="1"/>
        <v>#NAME?</v>
      </c>
      <c r="AF6" s="177" t="e">
        <f ca="1"/>
        <v>#NAME?</v>
      </c>
      <c r="AG6" s="177" t="e">
        <f ca="1"/>
        <v>#NAME?</v>
      </c>
      <c r="AH6" s="177" t="e">
        <f ca="1"/>
        <v>#NAME?</v>
      </c>
      <c r="AI6" s="177" t="e">
        <f ca="1"/>
        <v>#NAME?</v>
      </c>
      <c r="AJ6" s="177" t="e">
        <f ca="1"/>
        <v>#NAME?</v>
      </c>
      <c r="AK6" s="177" t="e">
        <f ca="1"/>
        <v>#NAME?</v>
      </c>
      <c r="AL6" s="178" t="e">
        <f ca="1"/>
        <v>#NAME?</v>
      </c>
      <c r="AN6" t="str">
        <f t="array" ref="AN6:AN14">A31:A39</f>
        <v>Expect</v>
      </c>
      <c r="AO6" s="156" t="e">
        <f t="array" aca="1" ref="AO6:AW14" ca="1">MMULT(B31:J39,TRANSPOSE(B31:J39))</f>
        <v>#NAME?</v>
      </c>
      <c r="AP6" s="157" t="e">
        <f ca="1"/>
        <v>#NAME?</v>
      </c>
      <c r="AQ6" s="157" t="e">
        <f ca="1"/>
        <v>#NAME?</v>
      </c>
      <c r="AR6" s="157" t="e">
        <f ca="1"/>
        <v>#NAME?</v>
      </c>
      <c r="AS6" s="157" t="e">
        <f ca="1"/>
        <v>#NAME?</v>
      </c>
      <c r="AT6" s="157" t="e">
        <f ca="1"/>
        <v>#NAME?</v>
      </c>
      <c r="AU6" s="157" t="e">
        <f ca="1"/>
        <v>#NAME?</v>
      </c>
      <c r="AV6" s="157" t="e">
        <f ca="1"/>
        <v>#NAME?</v>
      </c>
      <c r="AW6" s="158" t="e">
        <f ca="1"/>
        <v>#NAME?</v>
      </c>
      <c r="AY6" t="str">
        <f t="array" ref="AY6:AY14">AN6:AN14</f>
        <v>Expect</v>
      </c>
      <c r="AZ6" s="156" t="e">
        <f t="array" aca="1" ref="AZ6:BH14" ca="1">MMULT(TRANSPOSE(B31:J39),B31:J39)</f>
        <v>#NAME?</v>
      </c>
      <c r="BA6" s="157" t="e">
        <f ca="1"/>
        <v>#NAME?</v>
      </c>
      <c r="BB6" s="157" t="e">
        <f ca="1"/>
        <v>#NAME?</v>
      </c>
      <c r="BC6" s="157" t="e">
        <f ca="1"/>
        <v>#NAME?</v>
      </c>
      <c r="BD6" s="157" t="e">
        <f ca="1"/>
        <v>#NAME?</v>
      </c>
      <c r="BE6" s="157" t="e">
        <f ca="1"/>
        <v>#NAME?</v>
      </c>
      <c r="BF6" s="157" t="e">
        <f ca="1"/>
        <v>#NAME?</v>
      </c>
      <c r="BG6" s="157" t="e">
        <f ca="1"/>
        <v>#NAME?</v>
      </c>
      <c r="BH6" s="158" t="e">
        <f ca="1"/>
        <v>#NAME?</v>
      </c>
      <c r="BI6" s="37"/>
      <c r="BK6" s="123" t="e">
        <f ca="1"/>
        <v>#NAME?</v>
      </c>
      <c r="BL6" s="37" t="e">
        <f ca="1"/>
        <v>#NAME?</v>
      </c>
      <c r="BM6" s="37" t="e">
        <f ca="1"/>
        <v>#NAME?</v>
      </c>
      <c r="BN6" s="90" t="e">
        <f ca="1"/>
        <v>#NAME?</v>
      </c>
      <c r="BU6" t="str">
        <f t="array" ref="BU6:BU14">AY6:AY14</f>
        <v>Expect</v>
      </c>
      <c r="BV6" s="156" t="e">
        <f t="array" ref="BV6:BY14" ca="1">B19:E27/SQRT(B18:E18)</f>
        <v>#NAME?</v>
      </c>
      <c r="BW6" s="157" t="e">
        <f ca="1"/>
        <v>#NAME?</v>
      </c>
      <c r="BX6" s="157" t="e">
        <f ca="1"/>
        <v>#NAME?</v>
      </c>
      <c r="BY6" s="158" t="e">
        <f ca="1"/>
        <v>#NAME?</v>
      </c>
      <c r="CA6" s="172">
        <f t="array" ref="CA6:CA14">PCA!AS61:AS69</f>
        <v>2</v>
      </c>
      <c r="CC6" s="172">
        <f t="array" ref="CC6:CC14">CA6:CA14-TRANSPOSE(BK27:BS27)</f>
        <v>-1.7083333333333335</v>
      </c>
      <c r="CE6" s="172" t="e">
        <f t="array" aca="1" ref="CE6:CE9" ca="1">MMULT(TRANSPOSE(BV6:BY14),CC6:CC14)</f>
        <v>#NAME?</v>
      </c>
      <c r="CF6" s="37"/>
      <c r="DF6" s="123" t="e">
        <f ca="1"/>
        <v>#NAME?</v>
      </c>
      <c r="DG6" s="37" t="e">
        <f ca="1"/>
        <v>#NAME?</v>
      </c>
      <c r="DH6" s="37" t="e">
        <f ca="1"/>
        <v>#NAME?</v>
      </c>
      <c r="DI6" s="90" t="e">
        <f ca="1"/>
        <v>#NAME?</v>
      </c>
      <c r="DR6" s="123" t="e">
        <f ca="1"/>
        <v>#NAME?</v>
      </c>
      <c r="DS6" s="37" t="e">
        <f ca="1"/>
        <v>#NAME?</v>
      </c>
      <c r="DT6" s="37" t="e">
        <f ca="1"/>
        <v>#NAME?</v>
      </c>
      <c r="DU6" s="37" t="e">
        <f ca="1"/>
        <v>#NAME?</v>
      </c>
      <c r="DV6" s="37" t="e">
        <f ca="1"/>
        <v>#NAME?</v>
      </c>
      <c r="DW6" s="37" t="e">
        <f ca="1"/>
        <v>#NAME?</v>
      </c>
      <c r="DX6" s="37" t="e">
        <f ca="1"/>
        <v>#NAME?</v>
      </c>
      <c r="DY6" s="37" t="e">
        <f ca="1"/>
        <v>#NAME?</v>
      </c>
      <c r="DZ6" s="90" t="e">
        <f ca="1"/>
        <v>#NAME?</v>
      </c>
    </row>
    <row r="7" spans="1:130" x14ac:dyDescent="0.25">
      <c r="A7" s="46" t="str">
        <f>PCA!L5</f>
        <v>Entertain</v>
      </c>
      <c r="B7" s="124" t="e">
        <f ca="1">PCA!M5</f>
        <v>#NAME?</v>
      </c>
      <c r="C7" s="3" t="e">
        <f ca="1">PCA!N5</f>
        <v>#NAME?</v>
      </c>
      <c r="D7" s="3" t="e">
        <f ca="1">PCA!O5</f>
        <v>#NAME?</v>
      </c>
      <c r="E7" s="3" t="e">
        <f ca="1">PCA!P5</f>
        <v>#NAME?</v>
      </c>
      <c r="F7" s="3" t="e">
        <f ca="1">PCA!Q5</f>
        <v>#NAME?</v>
      </c>
      <c r="G7" s="3" t="e">
        <f ca="1">PCA!R5</f>
        <v>#NAME?</v>
      </c>
      <c r="H7" s="3" t="e">
        <f ca="1">PCA!S5</f>
        <v>#NAME?</v>
      </c>
      <c r="I7" s="3" t="e">
        <f ca="1">PCA!T5</f>
        <v>#NAME?</v>
      </c>
      <c r="J7" s="179" t="e">
        <f ca="1">PCA!U5</f>
        <v>#NAME?</v>
      </c>
      <c r="M7" s="123" t="e">
        <f ca="1"/>
        <v>#NAME?</v>
      </c>
      <c r="N7" s="167" t="e">
        <f t="shared" ref="N7:N14" ca="1" si="0">M7/M$15</f>
        <v>#NAME?</v>
      </c>
      <c r="O7" s="168" t="e">
        <f ca="1">O6+N7</f>
        <v>#NAME?</v>
      </c>
      <c r="X7" t="s">
        <v>52</v>
      </c>
      <c r="Y7" s="173">
        <v>120</v>
      </c>
      <c r="AC7" s="46" t="str">
        <v>Entertain</v>
      </c>
      <c r="AD7" s="124" t="e">
        <f ca="1"/>
        <v>#NAME?</v>
      </c>
      <c r="AE7" s="3" t="e">
        <f ca="1"/>
        <v>#NAME?</v>
      </c>
      <c r="AF7" s="3" t="e">
        <f ca="1"/>
        <v>#NAME?</v>
      </c>
      <c r="AG7" s="3" t="e">
        <f ca="1"/>
        <v>#NAME?</v>
      </c>
      <c r="AH7" s="3" t="e">
        <f ca="1"/>
        <v>#NAME?</v>
      </c>
      <c r="AI7" s="3" t="e">
        <f ca="1"/>
        <v>#NAME?</v>
      </c>
      <c r="AJ7" s="3" t="e">
        <f ca="1"/>
        <v>#NAME?</v>
      </c>
      <c r="AK7" s="3" t="e">
        <f ca="1"/>
        <v>#NAME?</v>
      </c>
      <c r="AL7" s="179" t="e">
        <f ca="1"/>
        <v>#NAME?</v>
      </c>
      <c r="AN7" t="str">
        <v>Entertain</v>
      </c>
      <c r="AO7" s="123" t="e">
        <f ca="1"/>
        <v>#NAME?</v>
      </c>
      <c r="AP7" s="37" t="e">
        <f ca="1"/>
        <v>#NAME?</v>
      </c>
      <c r="AQ7" s="37" t="e">
        <f ca="1"/>
        <v>#NAME?</v>
      </c>
      <c r="AR7" s="37" t="e">
        <f ca="1"/>
        <v>#NAME?</v>
      </c>
      <c r="AS7" s="37" t="e">
        <f ca="1"/>
        <v>#NAME?</v>
      </c>
      <c r="AT7" s="37" t="e">
        <f ca="1"/>
        <v>#NAME?</v>
      </c>
      <c r="AU7" s="37" t="e">
        <f ca="1"/>
        <v>#NAME?</v>
      </c>
      <c r="AV7" s="37" t="e">
        <f ca="1"/>
        <v>#NAME?</v>
      </c>
      <c r="AW7" s="90" t="e">
        <f ca="1"/>
        <v>#NAME?</v>
      </c>
      <c r="AY7" t="str">
        <v>Entertain</v>
      </c>
      <c r="AZ7" s="123" t="e">
        <f ca="1"/>
        <v>#NAME?</v>
      </c>
      <c r="BA7" s="37" t="e">
        <f ca="1"/>
        <v>#NAME?</v>
      </c>
      <c r="BB7" s="37" t="e">
        <f ca="1"/>
        <v>#NAME?</v>
      </c>
      <c r="BC7" s="37" t="e">
        <f ca="1"/>
        <v>#NAME?</v>
      </c>
      <c r="BD7" s="37" t="e">
        <f ca="1"/>
        <v>#NAME?</v>
      </c>
      <c r="BE7" s="37" t="e">
        <f ca="1"/>
        <v>#NAME?</v>
      </c>
      <c r="BF7" s="37" t="e">
        <f ca="1"/>
        <v>#NAME?</v>
      </c>
      <c r="BG7" s="37" t="e">
        <f ca="1"/>
        <v>#NAME?</v>
      </c>
      <c r="BH7" s="90" t="e">
        <f ca="1"/>
        <v>#NAME?</v>
      </c>
      <c r="BI7" s="37"/>
      <c r="BK7" s="123" t="e">
        <f ca="1"/>
        <v>#NAME?</v>
      </c>
      <c r="BL7" s="37" t="e">
        <f ca="1"/>
        <v>#NAME?</v>
      </c>
      <c r="BM7" s="37" t="e">
        <f ca="1"/>
        <v>#NAME?</v>
      </c>
      <c r="BN7" s="90" t="e">
        <f ca="1"/>
        <v>#NAME?</v>
      </c>
      <c r="BU7" t="str">
        <v>Entertain</v>
      </c>
      <c r="BV7" s="123" t="e">
        <f ca="1"/>
        <v>#NAME?</v>
      </c>
      <c r="BW7" s="37" t="e">
        <f ca="1"/>
        <v>#NAME?</v>
      </c>
      <c r="BX7" s="37" t="e">
        <f ca="1"/>
        <v>#NAME?</v>
      </c>
      <c r="BY7" s="90" t="e">
        <f ca="1"/>
        <v>#NAME?</v>
      </c>
      <c r="CA7" s="173">
        <v>8</v>
      </c>
      <c r="CC7" s="173">
        <v>-0.16666666666666607</v>
      </c>
      <c r="CE7" s="173" t="e">
        <f ca="1"/>
        <v>#NAME?</v>
      </c>
      <c r="CF7" s="37"/>
      <c r="DF7" s="123" t="e">
        <f ca="1"/>
        <v>#NAME?</v>
      </c>
      <c r="DG7" s="37" t="e">
        <f ca="1"/>
        <v>#NAME?</v>
      </c>
      <c r="DH7" s="37" t="e">
        <f ca="1"/>
        <v>#NAME?</v>
      </c>
      <c r="DI7" s="90" t="e">
        <f ca="1"/>
        <v>#NAME?</v>
      </c>
      <c r="DR7" s="123" t="e">
        <f ca="1"/>
        <v>#NAME?</v>
      </c>
      <c r="DS7" s="37" t="e">
        <f ca="1"/>
        <v>#NAME?</v>
      </c>
      <c r="DT7" s="37" t="e">
        <f ca="1"/>
        <v>#NAME?</v>
      </c>
      <c r="DU7" s="37" t="e">
        <f ca="1"/>
        <v>#NAME?</v>
      </c>
      <c r="DV7" s="37" t="e">
        <f ca="1"/>
        <v>#NAME?</v>
      </c>
      <c r="DW7" s="37" t="e">
        <f ca="1"/>
        <v>#NAME?</v>
      </c>
      <c r="DX7" s="37" t="e">
        <f ca="1"/>
        <v>#NAME?</v>
      </c>
      <c r="DY7" s="37" t="e">
        <f ca="1"/>
        <v>#NAME?</v>
      </c>
      <c r="DZ7" s="90" t="e">
        <f ca="1"/>
        <v>#NAME?</v>
      </c>
    </row>
    <row r="8" spans="1:130" x14ac:dyDescent="0.25">
      <c r="A8" s="46" t="str">
        <f>PCA!L6</f>
        <v>Comm</v>
      </c>
      <c r="B8" s="124" t="e">
        <f ca="1">PCA!M6</f>
        <v>#NAME?</v>
      </c>
      <c r="C8" s="3" t="e">
        <f ca="1">PCA!N6</f>
        <v>#NAME?</v>
      </c>
      <c r="D8" s="3" t="e">
        <f ca="1">PCA!O6</f>
        <v>#NAME?</v>
      </c>
      <c r="E8" s="3" t="e">
        <f ca="1">PCA!P6</f>
        <v>#NAME?</v>
      </c>
      <c r="F8" s="3" t="e">
        <f ca="1">PCA!Q6</f>
        <v>#NAME?</v>
      </c>
      <c r="G8" s="3" t="e">
        <f ca="1">PCA!R6</f>
        <v>#NAME?</v>
      </c>
      <c r="H8" s="3" t="e">
        <f ca="1">PCA!S6</f>
        <v>#NAME?</v>
      </c>
      <c r="I8" s="3" t="e">
        <f ca="1">PCA!T6</f>
        <v>#NAME?</v>
      </c>
      <c r="J8" s="179" t="e">
        <f ca="1">PCA!U6</f>
        <v>#NAME?</v>
      </c>
      <c r="M8" s="123" t="e">
        <f ca="1"/>
        <v>#NAME?</v>
      </c>
      <c r="N8" s="167" t="e">
        <f t="shared" ca="1" si="0"/>
        <v>#NAME?</v>
      </c>
      <c r="O8" s="168" t="e">
        <f t="shared" ref="O8:O14" ca="1" si="1">O7+N8</f>
        <v>#NAME?</v>
      </c>
      <c r="X8" t="s">
        <v>407</v>
      </c>
      <c r="Y8" s="173">
        <f ca="1">Y6*(Y6-1)/2</f>
        <v>0</v>
      </c>
      <c r="AA8" s="62" t="s">
        <v>408</v>
      </c>
      <c r="AC8" s="46" t="str">
        <v>Comm</v>
      </c>
      <c r="AD8" s="124" t="e">
        <f ca="1"/>
        <v>#NAME?</v>
      </c>
      <c r="AE8" s="3" t="e">
        <f ca="1"/>
        <v>#NAME?</v>
      </c>
      <c r="AF8" s="3" t="e">
        <f ca="1"/>
        <v>#NAME?</v>
      </c>
      <c r="AG8" s="3" t="e">
        <f ca="1"/>
        <v>#NAME?</v>
      </c>
      <c r="AH8" s="3" t="e">
        <f ca="1"/>
        <v>#NAME?</v>
      </c>
      <c r="AI8" s="3" t="e">
        <f ca="1"/>
        <v>#NAME?</v>
      </c>
      <c r="AJ8" s="3" t="e">
        <f ca="1"/>
        <v>#NAME?</v>
      </c>
      <c r="AK8" s="3" t="e">
        <f ca="1"/>
        <v>#NAME?</v>
      </c>
      <c r="AL8" s="179" t="e">
        <f ca="1"/>
        <v>#NAME?</v>
      </c>
      <c r="AN8" t="str">
        <v>Comm</v>
      </c>
      <c r="AO8" s="123" t="e">
        <f ca="1"/>
        <v>#NAME?</v>
      </c>
      <c r="AP8" s="37" t="e">
        <f ca="1"/>
        <v>#NAME?</v>
      </c>
      <c r="AQ8" s="37" t="e">
        <f ca="1"/>
        <v>#NAME?</v>
      </c>
      <c r="AR8" s="37" t="e">
        <f ca="1"/>
        <v>#NAME?</v>
      </c>
      <c r="AS8" s="37" t="e">
        <f ca="1"/>
        <v>#NAME?</v>
      </c>
      <c r="AT8" s="37" t="e">
        <f ca="1"/>
        <v>#NAME?</v>
      </c>
      <c r="AU8" s="37" t="e">
        <f ca="1"/>
        <v>#NAME?</v>
      </c>
      <c r="AV8" s="37" t="e">
        <f ca="1"/>
        <v>#NAME?</v>
      </c>
      <c r="AW8" s="90" t="e">
        <f ca="1"/>
        <v>#NAME?</v>
      </c>
      <c r="AY8" t="str">
        <v>Comm</v>
      </c>
      <c r="AZ8" s="123" t="e">
        <f ca="1"/>
        <v>#NAME?</v>
      </c>
      <c r="BA8" s="37" t="e">
        <f ca="1"/>
        <v>#NAME?</v>
      </c>
      <c r="BB8" s="37" t="e">
        <f ca="1"/>
        <v>#NAME?</v>
      </c>
      <c r="BC8" s="37" t="e">
        <f ca="1"/>
        <v>#NAME?</v>
      </c>
      <c r="BD8" s="37" t="e">
        <f ca="1"/>
        <v>#NAME?</v>
      </c>
      <c r="BE8" s="37" t="e">
        <f ca="1"/>
        <v>#NAME?</v>
      </c>
      <c r="BF8" s="37" t="e">
        <f ca="1"/>
        <v>#NAME?</v>
      </c>
      <c r="BG8" s="37" t="e">
        <f ca="1"/>
        <v>#NAME?</v>
      </c>
      <c r="BH8" s="90" t="e">
        <f ca="1"/>
        <v>#NAME?</v>
      </c>
      <c r="BI8" s="37"/>
      <c r="BK8" s="91" t="e">
        <f ca="1"/>
        <v>#NAME?</v>
      </c>
      <c r="BL8" s="92" t="e">
        <f ca="1"/>
        <v>#NAME?</v>
      </c>
      <c r="BM8" s="92" t="e">
        <f ca="1"/>
        <v>#NAME?</v>
      </c>
      <c r="BN8" s="93" t="e">
        <f ca="1"/>
        <v>#NAME?</v>
      </c>
      <c r="BU8" t="str">
        <v>Comm</v>
      </c>
      <c r="BV8" s="123" t="e">
        <f ca="1"/>
        <v>#NAME?</v>
      </c>
      <c r="BW8" s="37" t="e">
        <f ca="1"/>
        <v>#NAME?</v>
      </c>
      <c r="BX8" s="37" t="e">
        <f ca="1"/>
        <v>#NAME?</v>
      </c>
      <c r="BY8" s="90" t="e">
        <f ca="1"/>
        <v>#NAME?</v>
      </c>
      <c r="CA8" s="173">
        <v>1</v>
      </c>
      <c r="CC8" s="173">
        <v>-2.4500000000000002</v>
      </c>
      <c r="CE8" s="173" t="e">
        <f ca="1"/>
        <v>#NAME?</v>
      </c>
      <c r="CF8" s="37"/>
      <c r="DF8" s="123" t="e">
        <f ca="1"/>
        <v>#NAME?</v>
      </c>
      <c r="DG8" s="37" t="e">
        <f ca="1"/>
        <v>#NAME?</v>
      </c>
      <c r="DH8" s="37" t="e">
        <f ca="1"/>
        <v>#NAME?</v>
      </c>
      <c r="DI8" s="90" t="e">
        <f ca="1"/>
        <v>#NAME?</v>
      </c>
      <c r="DR8" s="91" t="e">
        <f ca="1"/>
        <v>#NAME?</v>
      </c>
      <c r="DS8" s="92" t="e">
        <f ca="1"/>
        <v>#NAME?</v>
      </c>
      <c r="DT8" s="92" t="e">
        <f ca="1"/>
        <v>#NAME?</v>
      </c>
      <c r="DU8" s="92" t="e">
        <f ca="1"/>
        <v>#NAME?</v>
      </c>
      <c r="DV8" s="92" t="e">
        <f ca="1"/>
        <v>#NAME?</v>
      </c>
      <c r="DW8" s="92" t="e">
        <f ca="1"/>
        <v>#NAME?</v>
      </c>
      <c r="DX8" s="92" t="e">
        <f ca="1"/>
        <v>#NAME?</v>
      </c>
      <c r="DY8" s="92" t="e">
        <f ca="1"/>
        <v>#NAME?</v>
      </c>
      <c r="DZ8" s="93" t="e">
        <f ca="1"/>
        <v>#NAME?</v>
      </c>
    </row>
    <row r="9" spans="1:130" x14ac:dyDescent="0.25">
      <c r="A9" s="46" t="str">
        <f>PCA!L7</f>
        <v>Expert</v>
      </c>
      <c r="B9" s="124" t="e">
        <f ca="1">PCA!M7</f>
        <v>#NAME?</v>
      </c>
      <c r="C9" s="3" t="e">
        <f ca="1">PCA!N7</f>
        <v>#NAME?</v>
      </c>
      <c r="D9" s="3" t="e">
        <f ca="1">PCA!O7</f>
        <v>#NAME?</v>
      </c>
      <c r="E9" s="3" t="e">
        <f ca="1">PCA!P7</f>
        <v>#NAME?</v>
      </c>
      <c r="F9" s="3" t="e">
        <f ca="1">PCA!Q7</f>
        <v>#NAME?</v>
      </c>
      <c r="G9" s="3" t="e">
        <f ca="1">PCA!R7</f>
        <v>#NAME?</v>
      </c>
      <c r="H9" s="3" t="e">
        <f ca="1">PCA!S7</f>
        <v>#NAME?</v>
      </c>
      <c r="I9" s="3" t="e">
        <f ca="1">PCA!T7</f>
        <v>#NAME?</v>
      </c>
      <c r="J9" s="179" t="e">
        <f ca="1">PCA!U7</f>
        <v>#NAME?</v>
      </c>
      <c r="M9" s="123" t="e">
        <f ca="1"/>
        <v>#NAME?</v>
      </c>
      <c r="N9" s="167" t="e">
        <f t="shared" ca="1" si="0"/>
        <v>#NAME?</v>
      </c>
      <c r="O9" s="168" t="e">
        <f t="shared" ca="1" si="1"/>
        <v>#NAME?</v>
      </c>
      <c r="X9" t="s">
        <v>155</v>
      </c>
      <c r="Y9" s="173" t="e">
        <f ca="1">(1+(2*Y6+5)/6-Y7)*LN(1-Y5)</f>
        <v>#NAME?</v>
      </c>
      <c r="AA9" s="62" t="s">
        <v>409</v>
      </c>
      <c r="AC9" s="46" t="str">
        <v>Expert</v>
      </c>
      <c r="AD9" s="124" t="e">
        <f ca="1"/>
        <v>#NAME?</v>
      </c>
      <c r="AE9" s="3" t="e">
        <f ca="1"/>
        <v>#NAME?</v>
      </c>
      <c r="AF9" s="3" t="e">
        <f ca="1"/>
        <v>#NAME?</v>
      </c>
      <c r="AG9" s="3" t="e">
        <f ca="1"/>
        <v>#NAME?</v>
      </c>
      <c r="AH9" s="3" t="e">
        <f ca="1"/>
        <v>#NAME?</v>
      </c>
      <c r="AI9" s="3" t="e">
        <f ca="1"/>
        <v>#NAME?</v>
      </c>
      <c r="AJ9" s="3" t="e">
        <f ca="1"/>
        <v>#NAME?</v>
      </c>
      <c r="AK9" s="3" t="e">
        <f ca="1"/>
        <v>#NAME?</v>
      </c>
      <c r="AL9" s="179" t="e">
        <f ca="1"/>
        <v>#NAME?</v>
      </c>
      <c r="AN9" t="str">
        <v>Expert</v>
      </c>
      <c r="AO9" s="123" t="e">
        <f ca="1"/>
        <v>#NAME?</v>
      </c>
      <c r="AP9" s="37" t="e">
        <f ca="1"/>
        <v>#NAME?</v>
      </c>
      <c r="AQ9" s="37" t="e">
        <f ca="1"/>
        <v>#NAME?</v>
      </c>
      <c r="AR9" s="37" t="e">
        <f ca="1"/>
        <v>#NAME?</v>
      </c>
      <c r="AS9" s="37" t="e">
        <f ca="1"/>
        <v>#NAME?</v>
      </c>
      <c r="AT9" s="37" t="e">
        <f ca="1"/>
        <v>#NAME?</v>
      </c>
      <c r="AU9" s="37" t="e">
        <f ca="1"/>
        <v>#NAME?</v>
      </c>
      <c r="AV9" s="37" t="e">
        <f ca="1"/>
        <v>#NAME?</v>
      </c>
      <c r="AW9" s="90" t="e">
        <f ca="1"/>
        <v>#NAME?</v>
      </c>
      <c r="AY9" t="str">
        <v>Expert</v>
      </c>
      <c r="AZ9" s="123" t="e">
        <f ca="1"/>
        <v>#NAME?</v>
      </c>
      <c r="BA9" s="37" t="e">
        <f ca="1"/>
        <v>#NAME?</v>
      </c>
      <c r="BB9" s="37" t="e">
        <f ca="1"/>
        <v>#NAME?</v>
      </c>
      <c r="BC9" s="37" t="e">
        <f ca="1"/>
        <v>#NAME?</v>
      </c>
      <c r="BD9" s="37" t="e">
        <f ca="1"/>
        <v>#NAME?</v>
      </c>
      <c r="BE9" s="37" t="e">
        <f ca="1"/>
        <v>#NAME?</v>
      </c>
      <c r="BF9" s="37" t="e">
        <f ca="1"/>
        <v>#NAME?</v>
      </c>
      <c r="BG9" s="37" t="e">
        <f ca="1"/>
        <v>#NAME?</v>
      </c>
      <c r="BH9" s="90" t="e">
        <f ca="1"/>
        <v>#NAME?</v>
      </c>
      <c r="BI9" s="37"/>
      <c r="BU9" t="str">
        <v>Expert</v>
      </c>
      <c r="BV9" s="123" t="e">
        <f ca="1"/>
        <v>#NAME?</v>
      </c>
      <c r="BW9" s="37" t="e">
        <f ca="1"/>
        <v>#NAME?</v>
      </c>
      <c r="BX9" s="37" t="e">
        <f ca="1"/>
        <v>#NAME?</v>
      </c>
      <c r="BY9" s="90" t="e">
        <f ca="1"/>
        <v>#NAME?</v>
      </c>
      <c r="CA9" s="173">
        <v>4</v>
      </c>
      <c r="CC9" s="173">
        <v>0.6166666666666667</v>
      </c>
      <c r="CE9" s="174" t="e">
        <f ca="1"/>
        <v>#NAME?</v>
      </c>
      <c r="CF9" s="37"/>
      <c r="DF9" s="123" t="e">
        <f ca="1"/>
        <v>#NAME?</v>
      </c>
      <c r="DG9" s="37" t="e">
        <f ca="1"/>
        <v>#NAME?</v>
      </c>
      <c r="DH9" s="37" t="e">
        <f ca="1"/>
        <v>#NAME?</v>
      </c>
      <c r="DI9" s="90" t="e">
        <f ca="1"/>
        <v>#NAME?</v>
      </c>
    </row>
    <row r="10" spans="1:130" ht="17.25" x14ac:dyDescent="0.25">
      <c r="A10" s="46" t="str">
        <f>PCA!L8</f>
        <v>Motivate</v>
      </c>
      <c r="B10" s="124" t="e">
        <f ca="1">PCA!M8</f>
        <v>#NAME?</v>
      </c>
      <c r="C10" s="3" t="e">
        <f ca="1">PCA!N8</f>
        <v>#NAME?</v>
      </c>
      <c r="D10" s="3" t="e">
        <f ca="1">PCA!O8</f>
        <v>#NAME?</v>
      </c>
      <c r="E10" s="3" t="e">
        <f ca="1">PCA!P8</f>
        <v>#NAME?</v>
      </c>
      <c r="F10" s="3" t="e">
        <f ca="1">PCA!Q8</f>
        <v>#NAME?</v>
      </c>
      <c r="G10" s="3" t="e">
        <f ca="1">PCA!R8</f>
        <v>#NAME?</v>
      </c>
      <c r="H10" s="3" t="e">
        <f ca="1">PCA!S8</f>
        <v>#NAME?</v>
      </c>
      <c r="I10" s="3" t="e">
        <f ca="1">PCA!T8</f>
        <v>#NAME?</v>
      </c>
      <c r="J10" s="179" t="e">
        <f ca="1">PCA!U8</f>
        <v>#NAME?</v>
      </c>
      <c r="M10" s="123" t="e">
        <f ca="1"/>
        <v>#NAME?</v>
      </c>
      <c r="N10" s="167" t="e">
        <f t="shared" ca="1" si="0"/>
        <v>#NAME?</v>
      </c>
      <c r="O10" s="168" t="e">
        <f t="shared" ca="1" si="1"/>
        <v>#NAME?</v>
      </c>
      <c r="X10" s="71" t="s">
        <v>57</v>
      </c>
      <c r="Y10" s="173">
        <v>0.05</v>
      </c>
      <c r="AC10" s="46" t="str">
        <v>Motivate</v>
      </c>
      <c r="AD10" s="124" t="e">
        <f ca="1"/>
        <v>#NAME?</v>
      </c>
      <c r="AE10" s="3" t="e">
        <f ca="1"/>
        <v>#NAME?</v>
      </c>
      <c r="AF10" s="3" t="e">
        <f ca="1"/>
        <v>#NAME?</v>
      </c>
      <c r="AG10" s="3" t="e">
        <f ca="1"/>
        <v>#NAME?</v>
      </c>
      <c r="AH10" s="3" t="e">
        <f ca="1"/>
        <v>#NAME?</v>
      </c>
      <c r="AI10" s="3" t="e">
        <f ca="1"/>
        <v>#NAME?</v>
      </c>
      <c r="AJ10" s="3" t="e">
        <f ca="1"/>
        <v>#NAME?</v>
      </c>
      <c r="AK10" s="3" t="e">
        <f ca="1"/>
        <v>#NAME?</v>
      </c>
      <c r="AL10" s="179" t="e">
        <f ca="1"/>
        <v>#NAME?</v>
      </c>
      <c r="AN10" t="str">
        <v>Motivate</v>
      </c>
      <c r="AO10" s="123" t="e">
        <f ca="1"/>
        <v>#NAME?</v>
      </c>
      <c r="AP10" s="37" t="e">
        <f ca="1"/>
        <v>#NAME?</v>
      </c>
      <c r="AQ10" s="37" t="e">
        <f ca="1"/>
        <v>#NAME?</v>
      </c>
      <c r="AR10" s="37" t="e">
        <f ca="1"/>
        <v>#NAME?</v>
      </c>
      <c r="AS10" s="37" t="e">
        <f ca="1"/>
        <v>#NAME?</v>
      </c>
      <c r="AT10" s="37" t="e">
        <f ca="1"/>
        <v>#NAME?</v>
      </c>
      <c r="AU10" s="37" t="e">
        <f ca="1"/>
        <v>#NAME?</v>
      </c>
      <c r="AV10" s="37" t="e">
        <f ca="1"/>
        <v>#NAME?</v>
      </c>
      <c r="AW10" s="90" t="e">
        <f ca="1"/>
        <v>#NAME?</v>
      </c>
      <c r="AY10" t="str">
        <v>Motivate</v>
      </c>
      <c r="AZ10" s="123" t="e">
        <f ca="1"/>
        <v>#NAME?</v>
      </c>
      <c r="BA10" s="37" t="e">
        <f ca="1"/>
        <v>#NAME?</v>
      </c>
      <c r="BB10" s="37" t="e">
        <f ca="1"/>
        <v>#NAME?</v>
      </c>
      <c r="BC10" s="37" t="e">
        <f ca="1"/>
        <v>#NAME?</v>
      </c>
      <c r="BD10" s="37" t="e">
        <f ca="1"/>
        <v>#NAME?</v>
      </c>
      <c r="BE10" s="37" t="e">
        <f ca="1"/>
        <v>#NAME?</v>
      </c>
      <c r="BF10" s="37" t="e">
        <f ca="1"/>
        <v>#NAME?</v>
      </c>
      <c r="BG10" s="37" t="e">
        <f ca="1"/>
        <v>#NAME?</v>
      </c>
      <c r="BH10" s="90" t="e">
        <f ca="1"/>
        <v>#NAME?</v>
      </c>
      <c r="BI10" s="37"/>
      <c r="BK10" t="s">
        <v>410</v>
      </c>
      <c r="BP10" t="s">
        <v>411</v>
      </c>
      <c r="BU10" t="str">
        <v>Motivate</v>
      </c>
      <c r="BV10" s="123" t="e">
        <f ca="1"/>
        <v>#NAME?</v>
      </c>
      <c r="BW10" s="37" t="e">
        <f ca="1"/>
        <v>#NAME?</v>
      </c>
      <c r="BX10" s="37" t="e">
        <f ca="1"/>
        <v>#NAME?</v>
      </c>
      <c r="BY10" s="90" t="e">
        <f ca="1"/>
        <v>#NAME?</v>
      </c>
      <c r="CA10" s="173">
        <v>7</v>
      </c>
      <c r="CC10" s="173">
        <v>0.29166666666666696</v>
      </c>
      <c r="DF10" s="123" t="e">
        <f ca="1"/>
        <v>#NAME?</v>
      </c>
      <c r="DG10" s="37" t="e">
        <f ca="1"/>
        <v>#NAME?</v>
      </c>
      <c r="DH10" s="37" t="e">
        <f ca="1"/>
        <v>#NAME?</v>
      </c>
      <c r="DI10" s="90" t="e">
        <f ca="1"/>
        <v>#NAME?</v>
      </c>
      <c r="DR10" t="s">
        <v>412</v>
      </c>
    </row>
    <row r="11" spans="1:130" x14ac:dyDescent="0.25">
      <c r="A11" s="46" t="str">
        <f>PCA!L9</f>
        <v>Caring</v>
      </c>
      <c r="B11" s="124" t="e">
        <f ca="1">PCA!M9</f>
        <v>#NAME?</v>
      </c>
      <c r="C11" s="3" t="e">
        <f ca="1">PCA!N9</f>
        <v>#NAME?</v>
      </c>
      <c r="D11" s="3" t="e">
        <f ca="1">PCA!O9</f>
        <v>#NAME?</v>
      </c>
      <c r="E11" s="3" t="e">
        <f ca="1">PCA!P9</f>
        <v>#NAME?</v>
      </c>
      <c r="F11" s="3" t="e">
        <f ca="1">PCA!Q9</f>
        <v>#NAME?</v>
      </c>
      <c r="G11" s="3" t="e">
        <f ca="1">PCA!R9</f>
        <v>#NAME?</v>
      </c>
      <c r="H11" s="3" t="e">
        <f ca="1">PCA!S9</f>
        <v>#NAME?</v>
      </c>
      <c r="I11" s="3" t="e">
        <f ca="1">PCA!T9</f>
        <v>#NAME?</v>
      </c>
      <c r="J11" s="179" t="e">
        <f ca="1">PCA!U9</f>
        <v>#NAME?</v>
      </c>
      <c r="M11" s="123" t="e">
        <f ca="1"/>
        <v>#NAME?</v>
      </c>
      <c r="N11" s="167" t="e">
        <f t="shared" ca="1" si="0"/>
        <v>#NAME?</v>
      </c>
      <c r="O11" s="168" t="e">
        <f t="shared" ca="1" si="1"/>
        <v>#NAME?</v>
      </c>
      <c r="X11" t="s">
        <v>65</v>
      </c>
      <c r="Y11" s="173" t="e">
        <f ca="1">CHIDIST(Y9,Y8)</f>
        <v>#NAME?</v>
      </c>
      <c r="AA11" s="62" t="s">
        <v>413</v>
      </c>
      <c r="AC11" s="46" t="str">
        <v>Caring</v>
      </c>
      <c r="AD11" s="124" t="e">
        <f ca="1"/>
        <v>#NAME?</v>
      </c>
      <c r="AE11" s="3" t="e">
        <f ca="1"/>
        <v>#NAME?</v>
      </c>
      <c r="AF11" s="3" t="e">
        <f ca="1"/>
        <v>#NAME?</v>
      </c>
      <c r="AG11" s="3" t="e">
        <f ca="1"/>
        <v>#NAME?</v>
      </c>
      <c r="AH11" s="3" t="e">
        <f ca="1"/>
        <v>#NAME?</v>
      </c>
      <c r="AI11" s="3" t="e">
        <f ca="1"/>
        <v>#NAME?</v>
      </c>
      <c r="AJ11" s="3" t="e">
        <f ca="1"/>
        <v>#NAME?</v>
      </c>
      <c r="AK11" s="3" t="e">
        <f ca="1"/>
        <v>#NAME?</v>
      </c>
      <c r="AL11" s="179" t="e">
        <f ca="1"/>
        <v>#NAME?</v>
      </c>
      <c r="AN11" t="str">
        <v>Caring</v>
      </c>
      <c r="AO11" s="123" t="e">
        <f ca="1"/>
        <v>#NAME?</v>
      </c>
      <c r="AP11" s="37" t="e">
        <f ca="1"/>
        <v>#NAME?</v>
      </c>
      <c r="AQ11" s="37" t="e">
        <f ca="1"/>
        <v>#NAME?</v>
      </c>
      <c r="AR11" s="37" t="e">
        <f ca="1"/>
        <v>#NAME?</v>
      </c>
      <c r="AS11" s="37" t="e">
        <f ca="1"/>
        <v>#NAME?</v>
      </c>
      <c r="AT11" s="37" t="e">
        <f ca="1"/>
        <v>#NAME?</v>
      </c>
      <c r="AU11" s="37" t="e">
        <f ca="1"/>
        <v>#NAME?</v>
      </c>
      <c r="AV11" s="37" t="e">
        <f ca="1"/>
        <v>#NAME?</v>
      </c>
      <c r="AW11" s="90" t="e">
        <f ca="1"/>
        <v>#NAME?</v>
      </c>
      <c r="AY11" t="str">
        <v>Caring</v>
      </c>
      <c r="AZ11" s="123" t="e">
        <f ca="1"/>
        <v>#NAME?</v>
      </c>
      <c r="BA11" s="37" t="e">
        <f ca="1"/>
        <v>#NAME?</v>
      </c>
      <c r="BB11" s="37" t="e">
        <f ca="1"/>
        <v>#NAME?</v>
      </c>
      <c r="BC11" s="37" t="e">
        <f ca="1"/>
        <v>#NAME?</v>
      </c>
      <c r="BD11" s="37" t="e">
        <f ca="1"/>
        <v>#NAME?</v>
      </c>
      <c r="BE11" s="37" t="e">
        <f ca="1"/>
        <v>#NAME?</v>
      </c>
      <c r="BF11" s="37" t="e">
        <f ca="1"/>
        <v>#NAME?</v>
      </c>
      <c r="BG11" s="37" t="e">
        <f ca="1"/>
        <v>#NAME?</v>
      </c>
      <c r="BH11" s="90" t="e">
        <f ca="1"/>
        <v>#NAME?</v>
      </c>
      <c r="BI11" s="37"/>
      <c r="BU11" t="str">
        <v>Caring</v>
      </c>
      <c r="BV11" s="123" t="e">
        <f ca="1"/>
        <v>#NAME?</v>
      </c>
      <c r="BW11" s="37" t="e">
        <f ca="1"/>
        <v>#NAME?</v>
      </c>
      <c r="BX11" s="37" t="e">
        <f ca="1"/>
        <v>#NAME?</v>
      </c>
      <c r="BY11" s="90" t="e">
        <f ca="1"/>
        <v>#NAME?</v>
      </c>
      <c r="CA11" s="173">
        <v>5</v>
      </c>
      <c r="CC11" s="173">
        <v>-1.0083333333333337</v>
      </c>
      <c r="DF11" s="123" t="e">
        <f ca="1"/>
        <v>#NAME?</v>
      </c>
      <c r="DG11" s="37" t="e">
        <f ca="1"/>
        <v>#NAME?</v>
      </c>
      <c r="DH11" s="37" t="e">
        <f ca="1"/>
        <v>#NAME?</v>
      </c>
      <c r="DI11" s="90" t="e">
        <f ca="1"/>
        <v>#NAME?</v>
      </c>
    </row>
    <row r="12" spans="1:130" x14ac:dyDescent="0.25">
      <c r="A12" s="46" t="str">
        <f>PCA!L10</f>
        <v>Charisma</v>
      </c>
      <c r="B12" s="124" t="e">
        <f ca="1">PCA!M10</f>
        <v>#NAME?</v>
      </c>
      <c r="C12" s="3" t="e">
        <f ca="1">PCA!N10</f>
        <v>#NAME?</v>
      </c>
      <c r="D12" s="3" t="e">
        <f ca="1">PCA!O10</f>
        <v>#NAME?</v>
      </c>
      <c r="E12" s="3" t="e">
        <f ca="1">PCA!P10</f>
        <v>#NAME?</v>
      </c>
      <c r="F12" s="3" t="e">
        <f ca="1">PCA!Q10</f>
        <v>#NAME?</v>
      </c>
      <c r="G12" s="3" t="e">
        <f ca="1">PCA!R10</f>
        <v>#NAME?</v>
      </c>
      <c r="H12" s="3" t="e">
        <f ca="1">PCA!S10</f>
        <v>#NAME?</v>
      </c>
      <c r="I12" s="3" t="e">
        <f ca="1">PCA!T10</f>
        <v>#NAME?</v>
      </c>
      <c r="J12" s="179" t="e">
        <f ca="1">PCA!U10</f>
        <v>#NAME?</v>
      </c>
      <c r="M12" s="123" t="e">
        <f ca="1"/>
        <v>#NAME?</v>
      </c>
      <c r="N12" s="167" t="e">
        <f t="shared" ca="1" si="0"/>
        <v>#NAME?</v>
      </c>
      <c r="O12" s="168" t="e">
        <f t="shared" ca="1" si="1"/>
        <v>#NAME?</v>
      </c>
      <c r="X12" t="s">
        <v>414</v>
      </c>
      <c r="Y12" s="173" t="e">
        <f ca="1">CHIINV(Y10,Y8)</f>
        <v>#NUM!</v>
      </c>
      <c r="AA12" s="62" t="s">
        <v>415</v>
      </c>
      <c r="AC12" s="46" t="str">
        <v>Charisma</v>
      </c>
      <c r="AD12" s="124" t="e">
        <f ca="1"/>
        <v>#NAME?</v>
      </c>
      <c r="AE12" s="3" t="e">
        <f ca="1"/>
        <v>#NAME?</v>
      </c>
      <c r="AF12" s="3" t="e">
        <f ca="1"/>
        <v>#NAME?</v>
      </c>
      <c r="AG12" s="3" t="e">
        <f ca="1"/>
        <v>#NAME?</v>
      </c>
      <c r="AH12" s="3" t="e">
        <f ca="1"/>
        <v>#NAME?</v>
      </c>
      <c r="AI12" s="3" t="e">
        <f ca="1"/>
        <v>#NAME?</v>
      </c>
      <c r="AJ12" s="3" t="e">
        <f ca="1"/>
        <v>#NAME?</v>
      </c>
      <c r="AK12" s="3" t="e">
        <f ca="1"/>
        <v>#NAME?</v>
      </c>
      <c r="AL12" s="179" t="e">
        <f ca="1"/>
        <v>#NAME?</v>
      </c>
      <c r="AN12" t="str">
        <v>Charisma</v>
      </c>
      <c r="AO12" s="123" t="e">
        <f ca="1"/>
        <v>#NAME?</v>
      </c>
      <c r="AP12" s="37" t="e">
        <f ca="1"/>
        <v>#NAME?</v>
      </c>
      <c r="AQ12" s="37" t="e">
        <f ca="1"/>
        <v>#NAME?</v>
      </c>
      <c r="AR12" s="37" t="e">
        <f ca="1"/>
        <v>#NAME?</v>
      </c>
      <c r="AS12" s="37" t="e">
        <f ca="1"/>
        <v>#NAME?</v>
      </c>
      <c r="AT12" s="37" t="e">
        <f ca="1"/>
        <v>#NAME?</v>
      </c>
      <c r="AU12" s="37" t="e">
        <f ca="1"/>
        <v>#NAME?</v>
      </c>
      <c r="AV12" s="37" t="e">
        <f ca="1"/>
        <v>#NAME?</v>
      </c>
      <c r="AW12" s="90" t="e">
        <f ca="1"/>
        <v>#NAME?</v>
      </c>
      <c r="AY12" t="str">
        <v>Charisma</v>
      </c>
      <c r="AZ12" s="123" t="e">
        <f ca="1"/>
        <v>#NAME?</v>
      </c>
      <c r="BA12" s="37" t="e">
        <f ca="1"/>
        <v>#NAME?</v>
      </c>
      <c r="BB12" s="37" t="e">
        <f ca="1"/>
        <v>#NAME?</v>
      </c>
      <c r="BC12" s="37" t="e">
        <f ca="1"/>
        <v>#NAME?</v>
      </c>
      <c r="BD12" s="37" t="e">
        <f ca="1"/>
        <v>#NAME?</v>
      </c>
      <c r="BE12" s="37" t="e">
        <f ca="1"/>
        <v>#NAME?</v>
      </c>
      <c r="BF12" s="37" t="e">
        <f ca="1"/>
        <v>#NAME?</v>
      </c>
      <c r="BG12" s="37" t="e">
        <f ca="1"/>
        <v>#NAME?</v>
      </c>
      <c r="BH12" s="90" t="e">
        <f ca="1"/>
        <v>#NAME?</v>
      </c>
      <c r="BI12" s="37"/>
      <c r="BK12" s="156" t="e">
        <f t="array" aca="1" ref="BK12:BS15" ca="1">MMULT(MINVERSE(BK5:BN8),TRANSPOSE(B44:E52))</f>
        <v>#NAME?</v>
      </c>
      <c r="BL12" s="157" t="e">
        <f ca="1"/>
        <v>#NAME?</v>
      </c>
      <c r="BM12" s="157" t="e">
        <f ca="1"/>
        <v>#NAME?</v>
      </c>
      <c r="BN12" s="157" t="e">
        <f ca="1"/>
        <v>#NAME?</v>
      </c>
      <c r="BO12" s="157" t="e">
        <f ca="1"/>
        <v>#NAME?</v>
      </c>
      <c r="BP12" s="157" t="e">
        <f ca="1"/>
        <v>#NAME?</v>
      </c>
      <c r="BQ12" s="157" t="e">
        <f ca="1"/>
        <v>#NAME?</v>
      </c>
      <c r="BR12" s="157" t="e">
        <f ca="1"/>
        <v>#NAME?</v>
      </c>
      <c r="BS12" s="158" t="e">
        <f ca="1"/>
        <v>#NAME?</v>
      </c>
      <c r="BU12" t="str">
        <v>Charisma</v>
      </c>
      <c r="BV12" s="123" t="e">
        <f ca="1"/>
        <v>#NAME?</v>
      </c>
      <c r="BW12" s="37" t="e">
        <f ca="1"/>
        <v>#NAME?</v>
      </c>
      <c r="BX12" s="37" t="e">
        <f ca="1"/>
        <v>#NAME?</v>
      </c>
      <c r="BY12" s="90" t="e">
        <f ca="1"/>
        <v>#NAME?</v>
      </c>
      <c r="CA12" s="173">
        <v>4</v>
      </c>
      <c r="CC12" s="173">
        <v>-0.84166666666666679</v>
      </c>
      <c r="DF12" s="123" t="e">
        <f ca="1"/>
        <v>#NAME?</v>
      </c>
      <c r="DG12" s="37" t="e">
        <f ca="1"/>
        <v>#NAME?</v>
      </c>
      <c r="DH12" s="37" t="e">
        <f ca="1"/>
        <v>#NAME?</v>
      </c>
      <c r="DI12" s="90" t="e">
        <f ca="1"/>
        <v>#NAME?</v>
      </c>
      <c r="DR12" s="156" t="e">
        <f t="array" aca="1" ref="DR12:DU15" ca="1">MINVERSE(MSQRT(DF17:DI20))</f>
        <v>#NAME?</v>
      </c>
      <c r="DS12" s="157" t="e">
        <f ca="1"/>
        <v>#NAME?</v>
      </c>
      <c r="DT12" s="157" t="e">
        <f ca="1"/>
        <v>#NAME?</v>
      </c>
      <c r="DU12" s="158" t="e">
        <f ca="1"/>
        <v>#NAME?</v>
      </c>
    </row>
    <row r="13" spans="1:130" x14ac:dyDescent="0.25">
      <c r="A13" s="46" t="str">
        <f>PCA!L11</f>
        <v>Passion</v>
      </c>
      <c r="B13" s="124" t="e">
        <f ca="1">PCA!M11</f>
        <v>#NAME?</v>
      </c>
      <c r="C13" s="3" t="e">
        <f ca="1">PCA!N11</f>
        <v>#NAME?</v>
      </c>
      <c r="D13" s="3" t="e">
        <f ca="1">PCA!O11</f>
        <v>#NAME?</v>
      </c>
      <c r="E13" s="3" t="e">
        <f ca="1">PCA!P11</f>
        <v>#NAME?</v>
      </c>
      <c r="F13" s="3" t="e">
        <f ca="1">PCA!Q11</f>
        <v>#NAME?</v>
      </c>
      <c r="G13" s="3" t="e">
        <f ca="1">PCA!R11</f>
        <v>#NAME?</v>
      </c>
      <c r="H13" s="3" t="e">
        <f ca="1">PCA!S11</f>
        <v>#NAME?</v>
      </c>
      <c r="I13" s="3" t="e">
        <f ca="1">PCA!T11</f>
        <v>#NAME?</v>
      </c>
      <c r="J13" s="179" t="e">
        <f ca="1">PCA!U11</f>
        <v>#NAME?</v>
      </c>
      <c r="M13" s="123" t="e">
        <f ca="1"/>
        <v>#NAME?</v>
      </c>
      <c r="N13" s="167" t="e">
        <f t="shared" ca="1" si="0"/>
        <v>#NAME?</v>
      </c>
      <c r="O13" s="168" t="e">
        <f t="shared" ca="1" si="1"/>
        <v>#NAME?</v>
      </c>
      <c r="X13" t="s">
        <v>60</v>
      </c>
      <c r="Y13" s="183" t="e">
        <f ca="1">IF(Y9&gt;=Y12,"yes","no")</f>
        <v>#NAME?</v>
      </c>
      <c r="AA13" s="62" t="s">
        <v>618</v>
      </c>
      <c r="AC13" s="46" t="str">
        <v>Passion</v>
      </c>
      <c r="AD13" s="124" t="e">
        <f ca="1"/>
        <v>#NAME?</v>
      </c>
      <c r="AE13" s="3" t="e">
        <f ca="1"/>
        <v>#NAME?</v>
      </c>
      <c r="AF13" s="3" t="e">
        <f ca="1"/>
        <v>#NAME?</v>
      </c>
      <c r="AG13" s="3" t="e">
        <f ca="1"/>
        <v>#NAME?</v>
      </c>
      <c r="AH13" s="3" t="e">
        <f ca="1"/>
        <v>#NAME?</v>
      </c>
      <c r="AI13" s="3" t="e">
        <f ca="1"/>
        <v>#NAME?</v>
      </c>
      <c r="AJ13" s="3" t="e">
        <f ca="1"/>
        <v>#NAME?</v>
      </c>
      <c r="AK13" s="3" t="e">
        <f ca="1"/>
        <v>#NAME?</v>
      </c>
      <c r="AL13" s="179" t="e">
        <f ca="1"/>
        <v>#NAME?</v>
      </c>
      <c r="AN13" t="str">
        <v>Passion</v>
      </c>
      <c r="AO13" s="123" t="e">
        <f ca="1"/>
        <v>#NAME?</v>
      </c>
      <c r="AP13" s="37" t="e">
        <f ca="1"/>
        <v>#NAME?</v>
      </c>
      <c r="AQ13" s="37" t="e">
        <f ca="1"/>
        <v>#NAME?</v>
      </c>
      <c r="AR13" s="37" t="e">
        <f ca="1"/>
        <v>#NAME?</v>
      </c>
      <c r="AS13" s="37" t="e">
        <f ca="1"/>
        <v>#NAME?</v>
      </c>
      <c r="AT13" s="37" t="e">
        <f ca="1"/>
        <v>#NAME?</v>
      </c>
      <c r="AU13" s="37" t="e">
        <f ca="1"/>
        <v>#NAME?</v>
      </c>
      <c r="AV13" s="37" t="e">
        <f ca="1"/>
        <v>#NAME?</v>
      </c>
      <c r="AW13" s="90" t="e">
        <f ca="1"/>
        <v>#NAME?</v>
      </c>
      <c r="AY13" t="str">
        <v>Passion</v>
      </c>
      <c r="AZ13" s="123" t="e">
        <f ca="1"/>
        <v>#NAME?</v>
      </c>
      <c r="BA13" s="37" t="e">
        <f ca="1"/>
        <v>#NAME?</v>
      </c>
      <c r="BB13" s="37" t="e">
        <f ca="1"/>
        <v>#NAME?</v>
      </c>
      <c r="BC13" s="37" t="e">
        <f ca="1"/>
        <v>#NAME?</v>
      </c>
      <c r="BD13" s="37" t="e">
        <f ca="1"/>
        <v>#NAME?</v>
      </c>
      <c r="BE13" s="37" t="e">
        <f ca="1"/>
        <v>#NAME?</v>
      </c>
      <c r="BF13" s="37" t="e">
        <f ca="1"/>
        <v>#NAME?</v>
      </c>
      <c r="BG13" s="37" t="e">
        <f ca="1"/>
        <v>#NAME?</v>
      </c>
      <c r="BH13" s="90" t="e">
        <f ca="1"/>
        <v>#NAME?</v>
      </c>
      <c r="BI13" s="37"/>
      <c r="BK13" s="123" t="e">
        <f ca="1"/>
        <v>#NAME?</v>
      </c>
      <c r="BL13" s="37" t="e">
        <f ca="1"/>
        <v>#NAME?</v>
      </c>
      <c r="BM13" s="37" t="e">
        <f ca="1"/>
        <v>#NAME?</v>
      </c>
      <c r="BN13" s="37" t="e">
        <f ca="1"/>
        <v>#NAME?</v>
      </c>
      <c r="BO13" s="37" t="e">
        <f ca="1"/>
        <v>#NAME?</v>
      </c>
      <c r="BP13" s="37" t="e">
        <f ca="1"/>
        <v>#NAME?</v>
      </c>
      <c r="BQ13" s="37" t="e">
        <f ca="1"/>
        <v>#NAME?</v>
      </c>
      <c r="BR13" s="37" t="e">
        <f ca="1"/>
        <v>#NAME?</v>
      </c>
      <c r="BS13" s="90" t="e">
        <f ca="1"/>
        <v>#NAME?</v>
      </c>
      <c r="BU13" t="str">
        <v>Passion</v>
      </c>
      <c r="BV13" s="123" t="e">
        <f ca="1"/>
        <v>#NAME?</v>
      </c>
      <c r="BW13" s="37" t="e">
        <f ca="1"/>
        <v>#NAME?</v>
      </c>
      <c r="BX13" s="37" t="e">
        <f ca="1"/>
        <v>#NAME?</v>
      </c>
      <c r="BY13" s="90" t="e">
        <f ca="1"/>
        <v>#NAME?</v>
      </c>
      <c r="CA13" s="173">
        <v>4</v>
      </c>
      <c r="CC13" s="173">
        <v>-0.72499999999999964</v>
      </c>
      <c r="DF13" s="91" t="e">
        <f ca="1"/>
        <v>#NAME?</v>
      </c>
      <c r="DG13" s="92" t="e">
        <f ca="1"/>
        <v>#NAME?</v>
      </c>
      <c r="DH13" s="92" t="e">
        <f ca="1"/>
        <v>#NAME?</v>
      </c>
      <c r="DI13" s="93" t="e">
        <f ca="1"/>
        <v>#NAME?</v>
      </c>
      <c r="DR13" s="123" t="e">
        <f ca="1"/>
        <v>#NAME?</v>
      </c>
      <c r="DS13" s="37" t="e">
        <f ca="1"/>
        <v>#NAME?</v>
      </c>
      <c r="DT13" s="37" t="e">
        <f ca="1"/>
        <v>#NAME?</v>
      </c>
      <c r="DU13" s="90" t="e">
        <f ca="1"/>
        <v>#NAME?</v>
      </c>
    </row>
    <row r="14" spans="1:130" x14ac:dyDescent="0.25">
      <c r="A14" s="46" t="str">
        <f>PCA!L12</f>
        <v>Friendly</v>
      </c>
      <c r="B14" s="180" t="e">
        <f ca="1">PCA!M12</f>
        <v>#NAME?</v>
      </c>
      <c r="C14" s="181" t="e">
        <f ca="1">PCA!N12</f>
        <v>#NAME?</v>
      </c>
      <c r="D14" s="181" t="e">
        <f ca="1">PCA!O12</f>
        <v>#NAME?</v>
      </c>
      <c r="E14" s="181" t="e">
        <f ca="1">PCA!P12</f>
        <v>#NAME?</v>
      </c>
      <c r="F14" s="181" t="e">
        <f ca="1">PCA!Q12</f>
        <v>#NAME?</v>
      </c>
      <c r="G14" s="181" t="e">
        <f ca="1">PCA!R12</f>
        <v>#NAME?</v>
      </c>
      <c r="H14" s="181" t="e">
        <f ca="1">PCA!S12</f>
        <v>#NAME?</v>
      </c>
      <c r="I14" s="181" t="e">
        <f ca="1">PCA!T12</f>
        <v>#NAME?</v>
      </c>
      <c r="J14" s="182" t="e">
        <f ca="1">PCA!U12</f>
        <v>#NAME?</v>
      </c>
      <c r="M14" s="91" t="e">
        <f ca="1"/>
        <v>#NAME?</v>
      </c>
      <c r="N14" s="169" t="e">
        <f t="shared" ca="1" si="0"/>
        <v>#NAME?</v>
      </c>
      <c r="O14" s="170" t="e">
        <f t="shared" ca="1" si="1"/>
        <v>#NAME?</v>
      </c>
      <c r="AC14" s="46" t="str">
        <v>Friendly</v>
      </c>
      <c r="AD14" s="180" t="e">
        <f ca="1"/>
        <v>#NAME?</v>
      </c>
      <c r="AE14" s="181" t="e">
        <f ca="1"/>
        <v>#NAME?</v>
      </c>
      <c r="AF14" s="181" t="e">
        <f ca="1"/>
        <v>#NAME?</v>
      </c>
      <c r="AG14" s="181" t="e">
        <f ca="1"/>
        <v>#NAME?</v>
      </c>
      <c r="AH14" s="181" t="e">
        <f ca="1"/>
        <v>#NAME?</v>
      </c>
      <c r="AI14" s="181" t="e">
        <f ca="1"/>
        <v>#NAME?</v>
      </c>
      <c r="AJ14" s="181" t="e">
        <f ca="1"/>
        <v>#NAME?</v>
      </c>
      <c r="AK14" s="181" t="e">
        <f ca="1"/>
        <v>#NAME?</v>
      </c>
      <c r="AL14" s="182" t="e">
        <f ca="1"/>
        <v>#NAME?</v>
      </c>
      <c r="AN14" t="str">
        <v>Friendly</v>
      </c>
      <c r="AO14" s="91" t="e">
        <f ca="1"/>
        <v>#NAME?</v>
      </c>
      <c r="AP14" s="92" t="e">
        <f ca="1"/>
        <v>#NAME?</v>
      </c>
      <c r="AQ14" s="92" t="e">
        <f ca="1"/>
        <v>#NAME?</v>
      </c>
      <c r="AR14" s="92" t="e">
        <f ca="1"/>
        <v>#NAME?</v>
      </c>
      <c r="AS14" s="92" t="e">
        <f ca="1"/>
        <v>#NAME?</v>
      </c>
      <c r="AT14" s="92" t="e">
        <f ca="1"/>
        <v>#NAME?</v>
      </c>
      <c r="AU14" s="92" t="e">
        <f ca="1"/>
        <v>#NAME?</v>
      </c>
      <c r="AV14" s="92" t="e">
        <f ca="1"/>
        <v>#NAME?</v>
      </c>
      <c r="AW14" s="93" t="e">
        <f ca="1"/>
        <v>#NAME?</v>
      </c>
      <c r="AY14" t="str">
        <v>Friendly</v>
      </c>
      <c r="AZ14" s="91" t="e">
        <f ca="1"/>
        <v>#NAME?</v>
      </c>
      <c r="BA14" s="92" t="e">
        <f ca="1"/>
        <v>#NAME?</v>
      </c>
      <c r="BB14" s="92" t="e">
        <f ca="1"/>
        <v>#NAME?</v>
      </c>
      <c r="BC14" s="92" t="e">
        <f ca="1"/>
        <v>#NAME?</v>
      </c>
      <c r="BD14" s="92" t="e">
        <f ca="1"/>
        <v>#NAME?</v>
      </c>
      <c r="BE14" s="92" t="e">
        <f ca="1"/>
        <v>#NAME?</v>
      </c>
      <c r="BF14" s="92" t="e">
        <f ca="1"/>
        <v>#NAME?</v>
      </c>
      <c r="BG14" s="92" t="e">
        <f ca="1"/>
        <v>#NAME?</v>
      </c>
      <c r="BH14" s="93" t="e">
        <f ca="1"/>
        <v>#NAME?</v>
      </c>
      <c r="BI14" s="37"/>
      <c r="BK14" s="123" t="e">
        <f ca="1"/>
        <v>#NAME?</v>
      </c>
      <c r="BL14" s="37" t="e">
        <f ca="1"/>
        <v>#NAME?</v>
      </c>
      <c r="BM14" s="37" t="e">
        <f ca="1"/>
        <v>#NAME?</v>
      </c>
      <c r="BN14" s="37" t="e">
        <f ca="1"/>
        <v>#NAME?</v>
      </c>
      <c r="BO14" s="37" t="e">
        <f ca="1"/>
        <v>#NAME?</v>
      </c>
      <c r="BP14" s="37" t="e">
        <f ca="1"/>
        <v>#NAME?</v>
      </c>
      <c r="BQ14" s="37" t="e">
        <f ca="1"/>
        <v>#NAME?</v>
      </c>
      <c r="BR14" s="37" t="e">
        <f ca="1"/>
        <v>#NAME?</v>
      </c>
      <c r="BS14" s="90" t="e">
        <f ca="1"/>
        <v>#NAME?</v>
      </c>
      <c r="BU14" t="str">
        <v>Friendly</v>
      </c>
      <c r="BV14" s="91" t="e">
        <f ca="1"/>
        <v>#NAME?</v>
      </c>
      <c r="BW14" s="92" t="e">
        <f ca="1"/>
        <v>#NAME?</v>
      </c>
      <c r="BX14" s="92" t="e">
        <f ca="1"/>
        <v>#NAME?</v>
      </c>
      <c r="BY14" s="93" t="e">
        <f ca="1"/>
        <v>#NAME?</v>
      </c>
      <c r="CA14" s="174">
        <v>8</v>
      </c>
      <c r="CC14" s="174">
        <v>0.70000000000000018</v>
      </c>
      <c r="DR14" s="123" t="e">
        <f ca="1"/>
        <v>#NAME?</v>
      </c>
      <c r="DS14" s="37" t="e">
        <f ca="1"/>
        <v>#NAME?</v>
      </c>
      <c r="DT14" s="37" t="e">
        <f ca="1"/>
        <v>#NAME?</v>
      </c>
      <c r="DU14" s="90" t="e">
        <f ca="1"/>
        <v>#NAME?</v>
      </c>
    </row>
    <row r="15" spans="1:130" ht="17.25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M15" t="e">
        <f ca="1">SUM(M6:M14)</f>
        <v>#NAME?</v>
      </c>
      <c r="BK15" s="91" t="e">
        <f ca="1"/>
        <v>#NAME?</v>
      </c>
      <c r="BL15" s="92" t="e">
        <f ca="1"/>
        <v>#NAME?</v>
      </c>
      <c r="BM15" s="92" t="e">
        <f ca="1"/>
        <v>#NAME?</v>
      </c>
      <c r="BN15" s="92" t="e">
        <f ca="1"/>
        <v>#NAME?</v>
      </c>
      <c r="BO15" s="92" t="e">
        <f ca="1"/>
        <v>#NAME?</v>
      </c>
      <c r="BP15" s="92" t="e">
        <f ca="1"/>
        <v>#NAME?</v>
      </c>
      <c r="BQ15" s="92" t="e">
        <f ca="1"/>
        <v>#NAME?</v>
      </c>
      <c r="BR15" s="92" t="e">
        <f ca="1"/>
        <v>#NAME?</v>
      </c>
      <c r="BS15" s="93" t="e">
        <f ca="1"/>
        <v>#NAME?</v>
      </c>
      <c r="DF15" t="s">
        <v>416</v>
      </c>
      <c r="DR15" s="91" t="e">
        <f ca="1"/>
        <v>#NAME?</v>
      </c>
      <c r="DS15" s="92" t="e">
        <f ca="1"/>
        <v>#NAME?</v>
      </c>
      <c r="DT15" s="92" t="e">
        <f ca="1"/>
        <v>#NAME?</v>
      </c>
      <c r="DU15" s="93" t="e">
        <f ca="1"/>
        <v>#NAME?</v>
      </c>
    </row>
    <row r="16" spans="1:130" ht="17.25" x14ac:dyDescent="0.25">
      <c r="A16" s="46" t="s">
        <v>417</v>
      </c>
      <c r="AC16" t="s">
        <v>418</v>
      </c>
      <c r="AN16" t="s">
        <v>419</v>
      </c>
      <c r="AY16" t="s">
        <v>420</v>
      </c>
      <c r="BU16" t="s">
        <v>421</v>
      </c>
      <c r="CH16" t="s">
        <v>422</v>
      </c>
      <c r="CM16" t="s">
        <v>423</v>
      </c>
      <c r="CZ16" t="s">
        <v>424</v>
      </c>
    </row>
    <row r="17" spans="1:144" ht="17.25" x14ac:dyDescent="0.25">
      <c r="BK17" t="s">
        <v>425</v>
      </c>
      <c r="BP17" t="s">
        <v>426</v>
      </c>
      <c r="CZ17" t="s">
        <v>427</v>
      </c>
      <c r="DF17" s="156" t="e">
        <f t="array" aca="1" ref="DF17:DI20" ca="1">MMULT(DR5:DZ8,MMULT(B6:J14,DF5:DI13))</f>
        <v>#NAME?</v>
      </c>
      <c r="DG17" s="157" t="e">
        <f ca="1"/>
        <v>#NAME?</v>
      </c>
      <c r="DH17" s="157" t="e">
        <f ca="1"/>
        <v>#NAME?</v>
      </c>
      <c r="DI17" s="158" t="e">
        <f ca="1"/>
        <v>#NAME?</v>
      </c>
    </row>
    <row r="18" spans="1:144" x14ac:dyDescent="0.25">
      <c r="B18" s="160" t="e">
        <f t="array" aca="1" ref="B18:J27" ca="1">eVECTORS(B6:J14,200)</f>
        <v>#NAME?</v>
      </c>
      <c r="C18" s="161" t="e">
        <f ca="1"/>
        <v>#NAME?</v>
      </c>
      <c r="D18" s="161" t="e">
        <f ca="1"/>
        <v>#NAME?</v>
      </c>
      <c r="E18" s="161" t="e">
        <f ca="1"/>
        <v>#NAME?</v>
      </c>
      <c r="F18" s="161" t="e">
        <f ca="1"/>
        <v>#NAME?</v>
      </c>
      <c r="G18" s="161" t="e">
        <f ca="1"/>
        <v>#NAME?</v>
      </c>
      <c r="H18" s="161" t="e">
        <f ca="1"/>
        <v>#NAME?</v>
      </c>
      <c r="I18" s="161" t="e">
        <f ca="1"/>
        <v>#NAME?</v>
      </c>
      <c r="J18" s="162" t="e">
        <f ca="1"/>
        <v>#NAME?</v>
      </c>
      <c r="AC18" s="46"/>
      <c r="AD18" s="175" t="str">
        <f t="array" ref="AD18:AL18">AD5:AL5</f>
        <v>Expect</v>
      </c>
      <c r="AE18" s="175" t="str">
        <v>Entertain</v>
      </c>
      <c r="AF18" s="175" t="str">
        <v>Comm</v>
      </c>
      <c r="AG18" s="175" t="str">
        <v>Expert</v>
      </c>
      <c r="AH18" s="175" t="str">
        <v>Motivate</v>
      </c>
      <c r="AI18" s="175" t="str">
        <v>Caring</v>
      </c>
      <c r="AJ18" s="175" t="str">
        <v>Charisma</v>
      </c>
      <c r="AK18" s="175" t="str">
        <v>Passion</v>
      </c>
      <c r="AL18" s="175" t="str">
        <v>Friendly</v>
      </c>
      <c r="AO18" t="str">
        <f t="array" ref="AO18:AW18">AO5:AW5</f>
        <v>Expect</v>
      </c>
      <c r="AP18" t="str">
        <v>Entertain</v>
      </c>
      <c r="AQ18" t="str">
        <v>Comm</v>
      </c>
      <c r="AR18" t="str">
        <v>Expert</v>
      </c>
      <c r="AS18" t="str">
        <v>Motivate</v>
      </c>
      <c r="AT18" t="str">
        <v>Caring</v>
      </c>
      <c r="AU18" t="str">
        <v>Charisma</v>
      </c>
      <c r="AV18" t="str">
        <v>Passion</v>
      </c>
      <c r="AW18" t="str">
        <v>Friendly</v>
      </c>
      <c r="AZ18" t="str">
        <f t="array" ref="AZ18:BH18">AO18:AW18</f>
        <v>Expect</v>
      </c>
      <c r="BA18" t="str">
        <v>Entertain</v>
      </c>
      <c r="BB18" t="str">
        <v>Comm</v>
      </c>
      <c r="BC18" t="str">
        <v>Expert</v>
      </c>
      <c r="BD18" t="str">
        <v>Motivate</v>
      </c>
      <c r="BE18" t="str">
        <v>Caring</v>
      </c>
      <c r="BF18" t="str">
        <v>Charisma</v>
      </c>
      <c r="BG18" t="str">
        <v>Passion</v>
      </c>
      <c r="BH18" t="str">
        <v>Friendly</v>
      </c>
      <c r="BV18">
        <v>1</v>
      </c>
      <c r="BW18">
        <f>BV18+1</f>
        <v>2</v>
      </c>
      <c r="BX18">
        <f>BW18+1</f>
        <v>3</v>
      </c>
      <c r="BY18">
        <f>BX18+1</f>
        <v>4</v>
      </c>
      <c r="CA18" s="47" t="s">
        <v>390</v>
      </c>
      <c r="CB18" s="47"/>
      <c r="CC18" s="47" t="s">
        <v>391</v>
      </c>
      <c r="CE18" s="47" t="s">
        <v>392</v>
      </c>
      <c r="CF18" s="47"/>
      <c r="CH18">
        <v>1</v>
      </c>
      <c r="CI18">
        <f>CH18+1</f>
        <v>2</v>
      </c>
      <c r="CJ18">
        <f>CI18+1</f>
        <v>3</v>
      </c>
      <c r="CK18">
        <f>CJ18+1</f>
        <v>4</v>
      </c>
      <c r="CN18" s="156" t="e">
        <f t="array" aca="1" ref="CN18:CQ21" ca="1">MMULT(TRANSPOSE(B44:E52),MMULT(MINVERSE(DIAGONAL(Q44:Q52)),B44:E52))</f>
        <v>#NAME?</v>
      </c>
      <c r="CO18" s="157" t="e">
        <f ca="1"/>
        <v>#NAME?</v>
      </c>
      <c r="CP18" s="157" t="e">
        <f ca="1"/>
        <v>#NAME?</v>
      </c>
      <c r="CQ18" s="158" t="e">
        <f ca="1"/>
        <v>#NAME?</v>
      </c>
      <c r="CZ18">
        <v>1</v>
      </c>
      <c r="DA18">
        <f>CZ18+1</f>
        <v>2</v>
      </c>
      <c r="DB18">
        <f>DA18+1</f>
        <v>3</v>
      </c>
      <c r="DC18">
        <f>DB18+1</f>
        <v>4</v>
      </c>
      <c r="DF18" s="123" t="e">
        <f ca="1"/>
        <v>#NAME?</v>
      </c>
      <c r="DG18" s="37" t="e">
        <f ca="1"/>
        <v>#NAME?</v>
      </c>
      <c r="DH18" s="37" t="e">
        <f ca="1"/>
        <v>#NAME?</v>
      </c>
      <c r="DI18" s="90" t="e">
        <f ca="1"/>
        <v>#NAME?</v>
      </c>
    </row>
    <row r="19" spans="1:144" x14ac:dyDescent="0.25">
      <c r="A19" s="37" t="str">
        <f>A6</f>
        <v>Expect</v>
      </c>
      <c r="B19" s="156" t="e">
        <f ca="1"/>
        <v>#NAME?</v>
      </c>
      <c r="C19" s="157" t="e">
        <f ca="1"/>
        <v>#NAME?</v>
      </c>
      <c r="D19" s="157" t="e">
        <f ca="1"/>
        <v>#NAME?</v>
      </c>
      <c r="E19" s="157" t="e">
        <f ca="1"/>
        <v>#NAME?</v>
      </c>
      <c r="F19" s="157" t="e">
        <f ca="1"/>
        <v>#NAME?</v>
      </c>
      <c r="G19" s="157" t="e">
        <f ca="1"/>
        <v>#NAME?</v>
      </c>
      <c r="H19" s="157" t="e">
        <f ca="1"/>
        <v>#NAME?</v>
      </c>
      <c r="I19" s="157" t="e">
        <f ca="1"/>
        <v>#NAME?</v>
      </c>
      <c r="J19" s="158" t="e">
        <f ca="1"/>
        <v>#NAME?</v>
      </c>
      <c r="AC19" s="46" t="str">
        <f t="array" ref="AC19:AC27">A19:A27</f>
        <v>Expect</v>
      </c>
      <c r="AD19" s="176" t="e">
        <f t="array" aca="1" ref="AD19:AL27" ca="1">B6:J14-MMULT(B44:E52,TRANSPOSE(B44:E52))</f>
        <v>#NAME?</v>
      </c>
      <c r="AE19" s="177" t="e">
        <f ca="1"/>
        <v>#NAME?</v>
      </c>
      <c r="AF19" s="177" t="e">
        <f ca="1"/>
        <v>#NAME?</v>
      </c>
      <c r="AG19" s="177" t="e">
        <f ca="1"/>
        <v>#NAME?</v>
      </c>
      <c r="AH19" s="177" t="e">
        <f ca="1"/>
        <v>#NAME?</v>
      </c>
      <c r="AI19" s="177" t="e">
        <f ca="1"/>
        <v>#NAME?</v>
      </c>
      <c r="AJ19" s="177" t="e">
        <f ca="1"/>
        <v>#NAME?</v>
      </c>
      <c r="AK19" s="177" t="e">
        <f ca="1"/>
        <v>#NAME?</v>
      </c>
      <c r="AL19" s="178" t="e">
        <f ca="1"/>
        <v>#NAME?</v>
      </c>
      <c r="AN19" t="str">
        <f t="array" ref="AN19:AN27">A44:A52</f>
        <v>Expect</v>
      </c>
      <c r="AO19" s="156" t="e">
        <f t="array" aca="1" ref="AO19:AW27" ca="1">MMULT(B44:E52,TRANSPOSE(B44:E52))</f>
        <v>#NAME?</v>
      </c>
      <c r="AP19" s="157" t="e">
        <f ca="1"/>
        <v>#NAME?</v>
      </c>
      <c r="AQ19" s="157" t="e">
        <f ca="1"/>
        <v>#NAME?</v>
      </c>
      <c r="AR19" s="157" t="e">
        <f ca="1"/>
        <v>#NAME?</v>
      </c>
      <c r="AS19" s="157" t="e">
        <f ca="1"/>
        <v>#NAME?</v>
      </c>
      <c r="AT19" s="157" t="e">
        <f ca="1"/>
        <v>#NAME?</v>
      </c>
      <c r="AU19" s="157" t="e">
        <f ca="1"/>
        <v>#NAME?</v>
      </c>
      <c r="AV19" s="157" t="e">
        <f ca="1"/>
        <v>#NAME?</v>
      </c>
      <c r="AW19" s="158" t="e">
        <f ca="1"/>
        <v>#NAME?</v>
      </c>
      <c r="AY19" t="str">
        <f t="array" ref="AY19:AY27">AN19:AN27</f>
        <v>Expect</v>
      </c>
      <c r="AZ19" s="156" t="e">
        <f t="array" aca="1" ref="AZ19:BH27" ca="1">MMULT(MINVERSE(AZ6:BH14),TRANSPOSE(B31:J39))</f>
        <v>#NAME?</v>
      </c>
      <c r="BA19" s="157" t="e">
        <f ca="1"/>
        <v>#NAME?</v>
      </c>
      <c r="BB19" s="157" t="e">
        <f ca="1"/>
        <v>#NAME?</v>
      </c>
      <c r="BC19" s="157" t="e">
        <f ca="1"/>
        <v>#NAME?</v>
      </c>
      <c r="BD19" s="157" t="e">
        <f ca="1"/>
        <v>#NAME?</v>
      </c>
      <c r="BE19" s="157" t="e">
        <f ca="1"/>
        <v>#NAME?</v>
      </c>
      <c r="BF19" s="157" t="e">
        <f ca="1"/>
        <v>#NAME?</v>
      </c>
      <c r="BG19" s="157" t="e">
        <f ca="1"/>
        <v>#NAME?</v>
      </c>
      <c r="BH19" s="158" t="e">
        <f ca="1"/>
        <v>#NAME?</v>
      </c>
      <c r="BI19" s="37"/>
      <c r="BK19" s="156" t="e">
        <f t="array" aca="1" ref="BK19:BS22" ca="1">TRANSPOSE(B19:E27)/SQRT(TRANSPOSE(B18:E18))</f>
        <v>#NAME?</v>
      </c>
      <c r="BL19" s="157" t="e">
        <f ca="1"/>
        <v>#NAME?</v>
      </c>
      <c r="BM19" s="157" t="e">
        <f ca="1"/>
        <v>#NAME?</v>
      </c>
      <c r="BN19" s="157" t="e">
        <f ca="1"/>
        <v>#NAME?</v>
      </c>
      <c r="BO19" s="157" t="e">
        <f ca="1"/>
        <v>#NAME?</v>
      </c>
      <c r="BP19" s="157" t="e">
        <f ca="1"/>
        <v>#NAME?</v>
      </c>
      <c r="BQ19" s="157" t="e">
        <f ca="1"/>
        <v>#NAME?</v>
      </c>
      <c r="BR19" s="157" t="e">
        <f ca="1"/>
        <v>#NAME?</v>
      </c>
      <c r="BS19" s="158" t="e">
        <f ca="1"/>
        <v>#NAME?</v>
      </c>
      <c r="BU19" t="str">
        <f t="array" ref="BU19:BU27">AY19:AY27</f>
        <v>Expect</v>
      </c>
      <c r="BV19" s="156" t="e">
        <f t="array" ref="BV19:BV27" ca="1">-BV6:BV14</f>
        <v>#NAME?</v>
      </c>
      <c r="BW19" s="157" t="e">
        <f t="array" ref="BW19:BW27" ca="1">BW6:BW14</f>
        <v>#NAME?</v>
      </c>
      <c r="BX19" s="157" t="e">
        <f t="array" ref="BX19:BX27" ca="1">BX6:BX14</f>
        <v>#NAME?</v>
      </c>
      <c r="BY19" s="158" t="e">
        <f t="array" ref="BY19:BY27" ca="1">BY6:BY14</f>
        <v>#NAME?</v>
      </c>
      <c r="CA19" s="172">
        <f t="array" ref="CA19:CA27">CA6:CA14</f>
        <v>2</v>
      </c>
      <c r="CC19" s="172">
        <f t="array" ref="CC19:CC27">CC6:CC14</f>
        <v>-1.7083333333333335</v>
      </c>
      <c r="CE19" s="172" t="e">
        <f t="array" aca="1" ref="CE19:CE22" ca="1">MMULT(TRANSPOSE(BV19:BY27),CC19:CC27)</f>
        <v>#NAME?</v>
      </c>
      <c r="CF19" s="37"/>
      <c r="CG19">
        <v>1</v>
      </c>
      <c r="CH19" s="156" t="e">
        <f t="array" aca="1" ref="CH19:CK138" ca="1">MMULT(PCA!B4:J123-PCA!B126:J126,BV19:BY27)</f>
        <v>#NAME?</v>
      </c>
      <c r="CI19" s="157" t="e">
        <f ca="1"/>
        <v>#NAME?</v>
      </c>
      <c r="CJ19" s="157" t="e">
        <f ca="1"/>
        <v>#NAME?</v>
      </c>
      <c r="CK19" s="158" t="e">
        <f ca="1"/>
        <v>#NAME?</v>
      </c>
      <c r="CN19" s="123" t="e">
        <f ca="1"/>
        <v>#NAME?</v>
      </c>
      <c r="CO19" s="37" t="e">
        <f ca="1"/>
        <v>#NAME?</v>
      </c>
      <c r="CP19" s="37" t="e">
        <f ca="1"/>
        <v>#NAME?</v>
      </c>
      <c r="CQ19" s="90" t="e">
        <f ca="1"/>
        <v>#NAME?</v>
      </c>
      <c r="CY19">
        <v>1</v>
      </c>
      <c r="CZ19" s="156" t="e">
        <f t="array" aca="1" ref="CZ19:DC138" ca="1">MMULT(PCA!B4:J123-PCA!B126:J126,CN26:CQ34)</f>
        <v>#NAME?</v>
      </c>
      <c r="DA19" s="157" t="e">
        <f ca="1"/>
        <v>#NAME?</v>
      </c>
      <c r="DB19" s="157" t="e">
        <f ca="1"/>
        <v>#NAME?</v>
      </c>
      <c r="DC19" s="158" t="e">
        <f ca="1"/>
        <v>#NAME?</v>
      </c>
      <c r="DF19" s="123" t="e">
        <f ca="1"/>
        <v>#NAME?</v>
      </c>
      <c r="DG19" s="37" t="e">
        <f ca="1"/>
        <v>#NAME?</v>
      </c>
      <c r="DH19" s="37" t="e">
        <f ca="1"/>
        <v>#NAME?</v>
      </c>
      <c r="DI19" s="90" t="e">
        <f ca="1"/>
        <v>#NAME?</v>
      </c>
    </row>
    <row r="20" spans="1:144" x14ac:dyDescent="0.25">
      <c r="A20" s="37" t="str">
        <f t="shared" ref="A20:A27" si="2">A7</f>
        <v>Entertain</v>
      </c>
      <c r="B20" s="123" t="e">
        <f ca="1"/>
        <v>#NAME?</v>
      </c>
      <c r="C20" s="37" t="e">
        <f ca="1"/>
        <v>#NAME?</v>
      </c>
      <c r="D20" s="37" t="e">
        <f ca="1"/>
        <v>#NAME?</v>
      </c>
      <c r="E20" s="37" t="e">
        <f ca="1"/>
        <v>#NAME?</v>
      </c>
      <c r="F20" s="37" t="e">
        <f ca="1"/>
        <v>#NAME?</v>
      </c>
      <c r="G20" s="37" t="e">
        <f ca="1"/>
        <v>#NAME?</v>
      </c>
      <c r="H20" s="37" t="e">
        <f ca="1"/>
        <v>#NAME?</v>
      </c>
      <c r="I20" s="37" t="e">
        <f ca="1"/>
        <v>#NAME?</v>
      </c>
      <c r="J20" s="90" t="e">
        <f ca="1"/>
        <v>#NAME?</v>
      </c>
      <c r="AC20" s="46" t="str">
        <v>Entertain</v>
      </c>
      <c r="AD20" s="124" t="e">
        <f ca="1"/>
        <v>#NAME?</v>
      </c>
      <c r="AE20" s="3" t="e">
        <f ca="1"/>
        <v>#NAME?</v>
      </c>
      <c r="AF20" s="3" t="e">
        <f ca="1"/>
        <v>#NAME?</v>
      </c>
      <c r="AG20" s="3" t="e">
        <f ca="1"/>
        <v>#NAME?</v>
      </c>
      <c r="AH20" s="3" t="e">
        <f ca="1"/>
        <v>#NAME?</v>
      </c>
      <c r="AI20" s="3" t="e">
        <f ca="1"/>
        <v>#NAME?</v>
      </c>
      <c r="AJ20" s="3" t="e">
        <f ca="1"/>
        <v>#NAME?</v>
      </c>
      <c r="AK20" s="3" t="e">
        <f ca="1"/>
        <v>#NAME?</v>
      </c>
      <c r="AL20" s="179" t="e">
        <f ca="1"/>
        <v>#NAME?</v>
      </c>
      <c r="AN20" t="str">
        <v>Entertain</v>
      </c>
      <c r="AO20" s="123" t="e">
        <f ca="1"/>
        <v>#NAME?</v>
      </c>
      <c r="AP20" s="37" t="e">
        <f ca="1"/>
        <v>#NAME?</v>
      </c>
      <c r="AQ20" s="37" t="e">
        <f ca="1"/>
        <v>#NAME?</v>
      </c>
      <c r="AR20" s="37" t="e">
        <f ca="1"/>
        <v>#NAME?</v>
      </c>
      <c r="AS20" s="37" t="e">
        <f ca="1"/>
        <v>#NAME?</v>
      </c>
      <c r="AT20" s="37" t="e">
        <f ca="1"/>
        <v>#NAME?</v>
      </c>
      <c r="AU20" s="37" t="e">
        <f ca="1"/>
        <v>#NAME?</v>
      </c>
      <c r="AV20" s="37" t="e">
        <f ca="1"/>
        <v>#NAME?</v>
      </c>
      <c r="AW20" s="90" t="e">
        <f ca="1"/>
        <v>#NAME?</v>
      </c>
      <c r="AY20" t="str">
        <v>Entertain</v>
      </c>
      <c r="AZ20" s="123" t="e">
        <f ca="1"/>
        <v>#NAME?</v>
      </c>
      <c r="BA20" s="37" t="e">
        <f ca="1"/>
        <v>#NAME?</v>
      </c>
      <c r="BB20" s="37" t="e">
        <f ca="1"/>
        <v>#NAME?</v>
      </c>
      <c r="BC20" s="37" t="e">
        <f ca="1"/>
        <v>#NAME?</v>
      </c>
      <c r="BD20" s="37" t="e">
        <f ca="1"/>
        <v>#NAME?</v>
      </c>
      <c r="BE20" s="37" t="e">
        <f ca="1"/>
        <v>#NAME?</v>
      </c>
      <c r="BF20" s="37" t="e">
        <f ca="1"/>
        <v>#NAME?</v>
      </c>
      <c r="BG20" s="37" t="e">
        <f ca="1"/>
        <v>#NAME?</v>
      </c>
      <c r="BH20" s="90" t="e">
        <f ca="1"/>
        <v>#NAME?</v>
      </c>
      <c r="BI20" s="37"/>
      <c r="BK20" s="123" t="e">
        <f ca="1"/>
        <v>#NAME?</v>
      </c>
      <c r="BL20" s="37" t="e">
        <f ca="1"/>
        <v>#NAME?</v>
      </c>
      <c r="BM20" s="37" t="e">
        <f ca="1"/>
        <v>#NAME?</v>
      </c>
      <c r="BN20" s="37" t="e">
        <f ca="1"/>
        <v>#NAME?</v>
      </c>
      <c r="BO20" s="37" t="e">
        <f ca="1"/>
        <v>#NAME?</v>
      </c>
      <c r="BP20" s="37" t="e">
        <f ca="1"/>
        <v>#NAME?</v>
      </c>
      <c r="BQ20" s="37" t="e">
        <f ca="1"/>
        <v>#NAME?</v>
      </c>
      <c r="BR20" s="37" t="e">
        <f ca="1"/>
        <v>#NAME?</v>
      </c>
      <c r="BS20" s="90" t="e">
        <f ca="1"/>
        <v>#NAME?</v>
      </c>
      <c r="BU20" t="str">
        <v>Entertain</v>
      </c>
      <c r="BV20" s="123" t="e">
        <f ca="1"/>
        <v>#NAME?</v>
      </c>
      <c r="BW20" s="37" t="e">
        <f ca="1"/>
        <v>#NAME?</v>
      </c>
      <c r="BX20" s="37" t="e">
        <f ca="1"/>
        <v>#NAME?</v>
      </c>
      <c r="BY20" s="90" t="e">
        <f ca="1"/>
        <v>#NAME?</v>
      </c>
      <c r="CA20" s="173">
        <v>8</v>
      </c>
      <c r="CC20" s="173">
        <v>-0.16666666666666607</v>
      </c>
      <c r="CE20" s="173" t="e">
        <f ca="1"/>
        <v>#NAME?</v>
      </c>
      <c r="CF20" s="37"/>
      <c r="CG20">
        <f>CG19+1</f>
        <v>2</v>
      </c>
      <c r="CH20" s="123" t="e">
        <f ca="1"/>
        <v>#NAME?</v>
      </c>
      <c r="CI20" s="37" t="e">
        <f ca="1"/>
        <v>#NAME?</v>
      </c>
      <c r="CJ20" s="37" t="e">
        <f ca="1"/>
        <v>#NAME?</v>
      </c>
      <c r="CK20" s="90" t="e">
        <f ca="1"/>
        <v>#NAME?</v>
      </c>
      <c r="CN20" s="123" t="e">
        <f ca="1"/>
        <v>#NAME?</v>
      </c>
      <c r="CO20" s="37" t="e">
        <f ca="1"/>
        <v>#NAME?</v>
      </c>
      <c r="CP20" s="37" t="e">
        <f ca="1"/>
        <v>#NAME?</v>
      </c>
      <c r="CQ20" s="90" t="e">
        <f ca="1"/>
        <v>#NAME?</v>
      </c>
      <c r="CY20">
        <f>CY19+1</f>
        <v>2</v>
      </c>
      <c r="CZ20" s="123" t="e">
        <f ca="1"/>
        <v>#NAME?</v>
      </c>
      <c r="DA20" s="37" t="e">
        <f ca="1"/>
        <v>#NAME?</v>
      </c>
      <c r="DB20" s="37" t="e">
        <f ca="1"/>
        <v>#NAME?</v>
      </c>
      <c r="DC20" s="90" t="e">
        <f ca="1"/>
        <v>#NAME?</v>
      </c>
      <c r="DF20" s="91" t="e">
        <f ca="1"/>
        <v>#NAME?</v>
      </c>
      <c r="DG20" s="92" t="e">
        <f ca="1"/>
        <v>#NAME?</v>
      </c>
      <c r="DH20" s="92" t="e">
        <f ca="1"/>
        <v>#NAME?</v>
      </c>
      <c r="DI20" s="93" t="e">
        <f ca="1"/>
        <v>#NAME?</v>
      </c>
    </row>
    <row r="21" spans="1:144" x14ac:dyDescent="0.25">
      <c r="A21" s="37" t="str">
        <f t="shared" si="2"/>
        <v>Comm</v>
      </c>
      <c r="B21" s="123" t="e">
        <f ca="1"/>
        <v>#NAME?</v>
      </c>
      <c r="C21" s="37" t="e">
        <f ca="1"/>
        <v>#NAME?</v>
      </c>
      <c r="D21" s="37" t="e">
        <f ca="1"/>
        <v>#NAME?</v>
      </c>
      <c r="E21" s="37" t="e">
        <f ca="1"/>
        <v>#NAME?</v>
      </c>
      <c r="F21" s="37" t="e">
        <f ca="1"/>
        <v>#NAME?</v>
      </c>
      <c r="G21" s="37" t="e">
        <f ca="1"/>
        <v>#NAME?</v>
      </c>
      <c r="H21" s="37" t="e">
        <f ca="1"/>
        <v>#NAME?</v>
      </c>
      <c r="I21" s="37" t="e">
        <f ca="1"/>
        <v>#NAME?</v>
      </c>
      <c r="J21" s="90" t="e">
        <f ca="1"/>
        <v>#NAME?</v>
      </c>
      <c r="AC21" s="46" t="str">
        <v>Comm</v>
      </c>
      <c r="AD21" s="124" t="e">
        <f ca="1"/>
        <v>#NAME?</v>
      </c>
      <c r="AE21" s="3" t="e">
        <f ca="1"/>
        <v>#NAME?</v>
      </c>
      <c r="AF21" s="3" t="e">
        <f ca="1"/>
        <v>#NAME?</v>
      </c>
      <c r="AG21" s="3" t="e">
        <f ca="1"/>
        <v>#NAME?</v>
      </c>
      <c r="AH21" s="3" t="e">
        <f ca="1"/>
        <v>#NAME?</v>
      </c>
      <c r="AI21" s="3" t="e">
        <f ca="1"/>
        <v>#NAME?</v>
      </c>
      <c r="AJ21" s="3" t="e">
        <f ca="1"/>
        <v>#NAME?</v>
      </c>
      <c r="AK21" s="3" t="e">
        <f ca="1"/>
        <v>#NAME?</v>
      </c>
      <c r="AL21" s="179" t="e">
        <f ca="1"/>
        <v>#NAME?</v>
      </c>
      <c r="AN21" t="str">
        <v>Comm</v>
      </c>
      <c r="AO21" s="123" t="e">
        <f ca="1"/>
        <v>#NAME?</v>
      </c>
      <c r="AP21" s="37" t="e">
        <f ca="1"/>
        <v>#NAME?</v>
      </c>
      <c r="AQ21" s="37" t="e">
        <f ca="1"/>
        <v>#NAME?</v>
      </c>
      <c r="AR21" s="37" t="e">
        <f ca="1"/>
        <v>#NAME?</v>
      </c>
      <c r="AS21" s="37" t="e">
        <f ca="1"/>
        <v>#NAME?</v>
      </c>
      <c r="AT21" s="37" t="e">
        <f ca="1"/>
        <v>#NAME?</v>
      </c>
      <c r="AU21" s="37" t="e">
        <f ca="1"/>
        <v>#NAME?</v>
      </c>
      <c r="AV21" s="37" t="e">
        <f ca="1"/>
        <v>#NAME?</v>
      </c>
      <c r="AW21" s="90" t="e">
        <f ca="1"/>
        <v>#NAME?</v>
      </c>
      <c r="AY21" t="str">
        <v>Comm</v>
      </c>
      <c r="AZ21" s="123" t="e">
        <f ca="1"/>
        <v>#NAME?</v>
      </c>
      <c r="BA21" s="37" t="e">
        <f ca="1"/>
        <v>#NAME?</v>
      </c>
      <c r="BB21" s="37" t="e">
        <f ca="1"/>
        <v>#NAME?</v>
      </c>
      <c r="BC21" s="37" t="e">
        <f ca="1"/>
        <v>#NAME?</v>
      </c>
      <c r="BD21" s="37" t="e">
        <f ca="1"/>
        <v>#NAME?</v>
      </c>
      <c r="BE21" s="37" t="e">
        <f ca="1"/>
        <v>#NAME?</v>
      </c>
      <c r="BF21" s="37" t="e">
        <f ca="1"/>
        <v>#NAME?</v>
      </c>
      <c r="BG21" s="37" t="e">
        <f ca="1"/>
        <v>#NAME?</v>
      </c>
      <c r="BH21" s="90" t="e">
        <f ca="1"/>
        <v>#NAME?</v>
      </c>
      <c r="BI21" s="37"/>
      <c r="BK21" s="123" t="e">
        <f ca="1"/>
        <v>#NAME?</v>
      </c>
      <c r="BL21" s="37" t="e">
        <f ca="1"/>
        <v>#NAME?</v>
      </c>
      <c r="BM21" s="37" t="e">
        <f ca="1"/>
        <v>#NAME?</v>
      </c>
      <c r="BN21" s="37" t="e">
        <f ca="1"/>
        <v>#NAME?</v>
      </c>
      <c r="BO21" s="37" t="e">
        <f ca="1"/>
        <v>#NAME?</v>
      </c>
      <c r="BP21" s="37" t="e">
        <f ca="1"/>
        <v>#NAME?</v>
      </c>
      <c r="BQ21" s="37" t="e">
        <f ca="1"/>
        <v>#NAME?</v>
      </c>
      <c r="BR21" s="37" t="e">
        <f ca="1"/>
        <v>#NAME?</v>
      </c>
      <c r="BS21" s="90" t="e">
        <f ca="1"/>
        <v>#NAME?</v>
      </c>
      <c r="BU21" t="str">
        <v>Comm</v>
      </c>
      <c r="BV21" s="123" t="e">
        <f ca="1"/>
        <v>#NAME?</v>
      </c>
      <c r="BW21" s="37" t="e">
        <f ca="1"/>
        <v>#NAME?</v>
      </c>
      <c r="BX21" s="37" t="e">
        <f ca="1"/>
        <v>#NAME?</v>
      </c>
      <c r="BY21" s="90" t="e">
        <f ca="1"/>
        <v>#NAME?</v>
      </c>
      <c r="CA21" s="173">
        <v>1</v>
      </c>
      <c r="CC21" s="173">
        <v>-2.4500000000000002</v>
      </c>
      <c r="CE21" s="173" t="e">
        <f ca="1"/>
        <v>#NAME?</v>
      </c>
      <c r="CF21" s="37"/>
      <c r="CG21">
        <f t="shared" ref="CG21:CG84" si="3">CG20+1</f>
        <v>3</v>
      </c>
      <c r="CH21" s="123" t="e">
        <f ca="1"/>
        <v>#NAME?</v>
      </c>
      <c r="CI21" s="37" t="e">
        <f ca="1"/>
        <v>#NAME?</v>
      </c>
      <c r="CJ21" s="37" t="e">
        <f ca="1"/>
        <v>#NAME?</v>
      </c>
      <c r="CK21" s="90" t="e">
        <f ca="1"/>
        <v>#NAME?</v>
      </c>
      <c r="CN21" s="91" t="e">
        <f ca="1"/>
        <v>#NAME?</v>
      </c>
      <c r="CO21" s="92" t="e">
        <f ca="1"/>
        <v>#NAME?</v>
      </c>
      <c r="CP21" s="92" t="e">
        <f ca="1"/>
        <v>#NAME?</v>
      </c>
      <c r="CQ21" s="93" t="e">
        <f ca="1"/>
        <v>#NAME?</v>
      </c>
      <c r="CY21">
        <f t="shared" ref="CY21:CY84" si="4">CY20+1</f>
        <v>3</v>
      </c>
      <c r="CZ21" s="123" t="e">
        <f ca="1"/>
        <v>#NAME?</v>
      </c>
      <c r="DA21" s="37" t="e">
        <f ca="1"/>
        <v>#NAME?</v>
      </c>
      <c r="DB21" s="37" t="e">
        <f ca="1"/>
        <v>#NAME?</v>
      </c>
      <c r="DC21" s="90" t="e">
        <f ca="1"/>
        <v>#NAME?</v>
      </c>
    </row>
    <row r="22" spans="1:144" x14ac:dyDescent="0.25">
      <c r="A22" s="37" t="str">
        <f t="shared" si="2"/>
        <v>Expert</v>
      </c>
      <c r="B22" s="123" t="e">
        <f ca="1"/>
        <v>#NAME?</v>
      </c>
      <c r="C22" s="37" t="e">
        <f ca="1"/>
        <v>#NAME?</v>
      </c>
      <c r="D22" s="37" t="e">
        <f ca="1"/>
        <v>#NAME?</v>
      </c>
      <c r="E22" s="37" t="e">
        <f ca="1"/>
        <v>#NAME?</v>
      </c>
      <c r="F22" s="37" t="e">
        <f ca="1"/>
        <v>#NAME?</v>
      </c>
      <c r="G22" s="37" t="e">
        <f ca="1"/>
        <v>#NAME?</v>
      </c>
      <c r="H22" s="37" t="e">
        <f ca="1"/>
        <v>#NAME?</v>
      </c>
      <c r="I22" s="37" t="e">
        <f ca="1"/>
        <v>#NAME?</v>
      </c>
      <c r="J22" s="90" t="e">
        <f ca="1"/>
        <v>#NAME?</v>
      </c>
      <c r="AC22" s="46" t="str">
        <v>Expert</v>
      </c>
      <c r="AD22" s="124" t="e">
        <f ca="1"/>
        <v>#NAME?</v>
      </c>
      <c r="AE22" s="3" t="e">
        <f ca="1"/>
        <v>#NAME?</v>
      </c>
      <c r="AF22" s="3" t="e">
        <f ca="1"/>
        <v>#NAME?</v>
      </c>
      <c r="AG22" s="3" t="e">
        <f ca="1"/>
        <v>#NAME?</v>
      </c>
      <c r="AH22" s="3" t="e">
        <f ca="1"/>
        <v>#NAME?</v>
      </c>
      <c r="AI22" s="3" t="e">
        <f ca="1"/>
        <v>#NAME?</v>
      </c>
      <c r="AJ22" s="3" t="e">
        <f ca="1"/>
        <v>#NAME?</v>
      </c>
      <c r="AK22" s="3" t="e">
        <f ca="1"/>
        <v>#NAME?</v>
      </c>
      <c r="AL22" s="179" t="e">
        <f ca="1"/>
        <v>#NAME?</v>
      </c>
      <c r="AN22" t="str">
        <v>Expert</v>
      </c>
      <c r="AO22" s="123" t="e">
        <f ca="1"/>
        <v>#NAME?</v>
      </c>
      <c r="AP22" s="37" t="e">
        <f ca="1"/>
        <v>#NAME?</v>
      </c>
      <c r="AQ22" s="37" t="e">
        <f ca="1"/>
        <v>#NAME?</v>
      </c>
      <c r="AR22" s="37" t="e">
        <f ca="1"/>
        <v>#NAME?</v>
      </c>
      <c r="AS22" s="37" t="e">
        <f ca="1"/>
        <v>#NAME?</v>
      </c>
      <c r="AT22" s="37" t="e">
        <f ca="1"/>
        <v>#NAME?</v>
      </c>
      <c r="AU22" s="37" t="e">
        <f ca="1"/>
        <v>#NAME?</v>
      </c>
      <c r="AV22" s="37" t="e">
        <f ca="1"/>
        <v>#NAME?</v>
      </c>
      <c r="AW22" s="90" t="e">
        <f ca="1"/>
        <v>#NAME?</v>
      </c>
      <c r="AY22" t="str">
        <v>Expert</v>
      </c>
      <c r="AZ22" s="123" t="e">
        <f ca="1"/>
        <v>#NAME?</v>
      </c>
      <c r="BA22" s="37" t="e">
        <f ca="1"/>
        <v>#NAME?</v>
      </c>
      <c r="BB22" s="37" t="e">
        <f ca="1"/>
        <v>#NAME?</v>
      </c>
      <c r="BC22" s="37" t="e">
        <f ca="1"/>
        <v>#NAME?</v>
      </c>
      <c r="BD22" s="37" t="e">
        <f ca="1"/>
        <v>#NAME?</v>
      </c>
      <c r="BE22" s="37" t="e">
        <f ca="1"/>
        <v>#NAME?</v>
      </c>
      <c r="BF22" s="37" t="e">
        <f ca="1"/>
        <v>#NAME?</v>
      </c>
      <c r="BG22" s="37" t="e">
        <f ca="1"/>
        <v>#NAME?</v>
      </c>
      <c r="BH22" s="90" t="e">
        <f ca="1"/>
        <v>#NAME?</v>
      </c>
      <c r="BI22" s="37"/>
      <c r="BK22" s="91" t="e">
        <f ca="1"/>
        <v>#NAME?</v>
      </c>
      <c r="BL22" s="92" t="e">
        <f ca="1"/>
        <v>#NAME?</v>
      </c>
      <c r="BM22" s="92" t="e">
        <f ca="1"/>
        <v>#NAME?</v>
      </c>
      <c r="BN22" s="92" t="e">
        <f ca="1"/>
        <v>#NAME?</v>
      </c>
      <c r="BO22" s="92" t="e">
        <f ca="1"/>
        <v>#NAME?</v>
      </c>
      <c r="BP22" s="92" t="e">
        <f ca="1"/>
        <v>#NAME?</v>
      </c>
      <c r="BQ22" s="92" t="e">
        <f ca="1"/>
        <v>#NAME?</v>
      </c>
      <c r="BR22" s="92" t="e">
        <f ca="1"/>
        <v>#NAME?</v>
      </c>
      <c r="BS22" s="93" t="e">
        <f ca="1"/>
        <v>#NAME?</v>
      </c>
      <c r="BU22" t="str">
        <v>Expert</v>
      </c>
      <c r="BV22" s="123" t="e">
        <f ca="1"/>
        <v>#NAME?</v>
      </c>
      <c r="BW22" s="37" t="e">
        <f ca="1"/>
        <v>#NAME?</v>
      </c>
      <c r="BX22" s="37" t="e">
        <f ca="1"/>
        <v>#NAME?</v>
      </c>
      <c r="BY22" s="90" t="e">
        <f ca="1"/>
        <v>#NAME?</v>
      </c>
      <c r="CA22" s="173">
        <v>4</v>
      </c>
      <c r="CC22" s="173">
        <v>0.6166666666666667</v>
      </c>
      <c r="CE22" s="174" t="e">
        <f ca="1"/>
        <v>#NAME?</v>
      </c>
      <c r="CF22" s="37"/>
      <c r="CG22">
        <f t="shared" si="3"/>
        <v>4</v>
      </c>
      <c r="CH22" s="123" t="e">
        <f ca="1"/>
        <v>#NAME?</v>
      </c>
      <c r="CI22" s="37" t="e">
        <f ca="1"/>
        <v>#NAME?</v>
      </c>
      <c r="CJ22" s="37" t="e">
        <f ca="1"/>
        <v>#NAME?</v>
      </c>
      <c r="CK22" s="90" t="e">
        <f ca="1"/>
        <v>#NAME?</v>
      </c>
      <c r="CY22">
        <f t="shared" si="4"/>
        <v>4</v>
      </c>
      <c r="CZ22" s="123" t="e">
        <f ca="1"/>
        <v>#NAME?</v>
      </c>
      <c r="DA22" s="37" t="e">
        <f ca="1"/>
        <v>#NAME?</v>
      </c>
      <c r="DB22" s="37" t="e">
        <f ca="1"/>
        <v>#NAME?</v>
      </c>
      <c r="DC22" s="90" t="e">
        <f ca="1"/>
        <v>#NAME?</v>
      </c>
    </row>
    <row r="23" spans="1:144" x14ac:dyDescent="0.25">
      <c r="A23" s="37" t="str">
        <f t="shared" si="2"/>
        <v>Motivate</v>
      </c>
      <c r="B23" s="123" t="e">
        <f ca="1"/>
        <v>#NAME?</v>
      </c>
      <c r="C23" s="37" t="e">
        <f ca="1"/>
        <v>#NAME?</v>
      </c>
      <c r="D23" s="37" t="e">
        <f ca="1"/>
        <v>#NAME?</v>
      </c>
      <c r="E23" s="37" t="e">
        <f ca="1"/>
        <v>#NAME?</v>
      </c>
      <c r="F23" s="37" t="e">
        <f ca="1"/>
        <v>#NAME?</v>
      </c>
      <c r="G23" s="37" t="e">
        <f ca="1"/>
        <v>#NAME?</v>
      </c>
      <c r="H23" s="37" t="e">
        <f ca="1"/>
        <v>#NAME?</v>
      </c>
      <c r="I23" s="37" t="e">
        <f ca="1"/>
        <v>#NAME?</v>
      </c>
      <c r="J23" s="90" t="e">
        <f ca="1"/>
        <v>#NAME?</v>
      </c>
      <c r="AC23" s="46" t="str">
        <v>Motivate</v>
      </c>
      <c r="AD23" s="124" t="e">
        <f ca="1"/>
        <v>#NAME?</v>
      </c>
      <c r="AE23" s="3" t="e">
        <f ca="1"/>
        <v>#NAME?</v>
      </c>
      <c r="AF23" s="3" t="e">
        <f ca="1"/>
        <v>#NAME?</v>
      </c>
      <c r="AG23" s="3" t="e">
        <f ca="1"/>
        <v>#NAME?</v>
      </c>
      <c r="AH23" s="3" t="e">
        <f ca="1"/>
        <v>#NAME?</v>
      </c>
      <c r="AI23" s="3" t="e">
        <f ca="1"/>
        <v>#NAME?</v>
      </c>
      <c r="AJ23" s="3" t="e">
        <f ca="1"/>
        <v>#NAME?</v>
      </c>
      <c r="AK23" s="3" t="e">
        <f ca="1"/>
        <v>#NAME?</v>
      </c>
      <c r="AL23" s="179" t="e">
        <f ca="1"/>
        <v>#NAME?</v>
      </c>
      <c r="AN23" t="str">
        <v>Motivate</v>
      </c>
      <c r="AO23" s="123" t="e">
        <f ca="1"/>
        <v>#NAME?</v>
      </c>
      <c r="AP23" s="37" t="e">
        <f ca="1"/>
        <v>#NAME?</v>
      </c>
      <c r="AQ23" s="37" t="e">
        <f ca="1"/>
        <v>#NAME?</v>
      </c>
      <c r="AR23" s="37" t="e">
        <f ca="1"/>
        <v>#NAME?</v>
      </c>
      <c r="AS23" s="37" t="e">
        <f ca="1"/>
        <v>#NAME?</v>
      </c>
      <c r="AT23" s="37" t="e">
        <f ca="1"/>
        <v>#NAME?</v>
      </c>
      <c r="AU23" s="37" t="e">
        <f ca="1"/>
        <v>#NAME?</v>
      </c>
      <c r="AV23" s="37" t="e">
        <f ca="1"/>
        <v>#NAME?</v>
      </c>
      <c r="AW23" s="90" t="e">
        <f ca="1"/>
        <v>#NAME?</v>
      </c>
      <c r="AY23" t="str">
        <v>Motivate</v>
      </c>
      <c r="AZ23" s="123" t="e">
        <f ca="1"/>
        <v>#NAME?</v>
      </c>
      <c r="BA23" s="37" t="e">
        <f ca="1"/>
        <v>#NAME?</v>
      </c>
      <c r="BB23" s="37" t="e">
        <f ca="1"/>
        <v>#NAME?</v>
      </c>
      <c r="BC23" s="37" t="e">
        <f ca="1"/>
        <v>#NAME?</v>
      </c>
      <c r="BD23" s="37" t="e">
        <f ca="1"/>
        <v>#NAME?</v>
      </c>
      <c r="BE23" s="37" t="e">
        <f ca="1"/>
        <v>#NAME?</v>
      </c>
      <c r="BF23" s="37" t="e">
        <f ca="1"/>
        <v>#NAME?</v>
      </c>
      <c r="BG23" s="37" t="e">
        <f ca="1"/>
        <v>#NAME?</v>
      </c>
      <c r="BH23" s="90" t="e">
        <f ca="1"/>
        <v>#NAME?</v>
      </c>
      <c r="BI23" s="37"/>
      <c r="BU23" t="str">
        <v>Motivate</v>
      </c>
      <c r="BV23" s="123" t="e">
        <f ca="1"/>
        <v>#NAME?</v>
      </c>
      <c r="BW23" s="37" t="e">
        <f ca="1"/>
        <v>#NAME?</v>
      </c>
      <c r="BX23" s="37" t="e">
        <f ca="1"/>
        <v>#NAME?</v>
      </c>
      <c r="BY23" s="90" t="e">
        <f ca="1"/>
        <v>#NAME?</v>
      </c>
      <c r="CA23" s="173">
        <v>7</v>
      </c>
      <c r="CC23" s="173">
        <v>0.29166666666666696</v>
      </c>
      <c r="CG23">
        <f t="shared" si="3"/>
        <v>5</v>
      </c>
      <c r="CH23" s="123" t="e">
        <f ca="1"/>
        <v>#NAME?</v>
      </c>
      <c r="CI23" s="37" t="e">
        <f ca="1"/>
        <v>#NAME?</v>
      </c>
      <c r="CJ23" s="37" t="e">
        <f ca="1"/>
        <v>#NAME?</v>
      </c>
      <c r="CK23" s="90" t="e">
        <f ca="1"/>
        <v>#NAME?</v>
      </c>
      <c r="CM23" t="s">
        <v>428</v>
      </c>
      <c r="CY23">
        <f t="shared" si="4"/>
        <v>5</v>
      </c>
      <c r="CZ23" s="123" t="e">
        <f ca="1"/>
        <v>#NAME?</v>
      </c>
      <c r="DA23" s="37" t="e">
        <f ca="1"/>
        <v>#NAME?</v>
      </c>
      <c r="DB23" s="37" t="e">
        <f ca="1"/>
        <v>#NAME?</v>
      </c>
      <c r="DC23" s="90" t="e">
        <f ca="1"/>
        <v>#NAME?</v>
      </c>
      <c r="DE23" t="s">
        <v>429</v>
      </c>
      <c r="DR23" t="s">
        <v>430</v>
      </c>
      <c r="DX23" t="s">
        <v>431</v>
      </c>
      <c r="ED23" t="s">
        <v>430</v>
      </c>
      <c r="EJ23" t="s">
        <v>431</v>
      </c>
    </row>
    <row r="24" spans="1:144" x14ac:dyDescent="0.25">
      <c r="A24" s="37" t="str">
        <f t="shared" si="2"/>
        <v>Caring</v>
      </c>
      <c r="B24" s="123" t="e">
        <f ca="1"/>
        <v>#NAME?</v>
      </c>
      <c r="C24" s="37" t="e">
        <f ca="1"/>
        <v>#NAME?</v>
      </c>
      <c r="D24" s="37" t="e">
        <f ca="1"/>
        <v>#NAME?</v>
      </c>
      <c r="E24" s="37" t="e">
        <f ca="1"/>
        <v>#NAME?</v>
      </c>
      <c r="F24" s="37" t="e">
        <f ca="1"/>
        <v>#NAME?</v>
      </c>
      <c r="G24" s="37" t="e">
        <f ca="1"/>
        <v>#NAME?</v>
      </c>
      <c r="H24" s="37" t="e">
        <f ca="1"/>
        <v>#NAME?</v>
      </c>
      <c r="I24" s="37" t="e">
        <f ca="1"/>
        <v>#NAME?</v>
      </c>
      <c r="J24" s="90" t="e">
        <f ca="1"/>
        <v>#NAME?</v>
      </c>
      <c r="AC24" s="46" t="str">
        <v>Caring</v>
      </c>
      <c r="AD24" s="124" t="e">
        <f ca="1"/>
        <v>#NAME?</v>
      </c>
      <c r="AE24" s="3" t="e">
        <f ca="1"/>
        <v>#NAME?</v>
      </c>
      <c r="AF24" s="3" t="e">
        <f ca="1"/>
        <v>#NAME?</v>
      </c>
      <c r="AG24" s="3" t="e">
        <f ca="1"/>
        <v>#NAME?</v>
      </c>
      <c r="AH24" s="3" t="e">
        <f ca="1"/>
        <v>#NAME?</v>
      </c>
      <c r="AI24" s="3" t="e">
        <f ca="1"/>
        <v>#NAME?</v>
      </c>
      <c r="AJ24" s="3" t="e">
        <f ca="1"/>
        <v>#NAME?</v>
      </c>
      <c r="AK24" s="3" t="e">
        <f ca="1"/>
        <v>#NAME?</v>
      </c>
      <c r="AL24" s="179" t="e">
        <f ca="1"/>
        <v>#NAME?</v>
      </c>
      <c r="AN24" t="str">
        <v>Caring</v>
      </c>
      <c r="AO24" s="123" t="e">
        <f ca="1"/>
        <v>#NAME?</v>
      </c>
      <c r="AP24" s="37" t="e">
        <f ca="1"/>
        <v>#NAME?</v>
      </c>
      <c r="AQ24" s="37" t="e">
        <f ca="1"/>
        <v>#NAME?</v>
      </c>
      <c r="AR24" s="37" t="e">
        <f ca="1"/>
        <v>#NAME?</v>
      </c>
      <c r="AS24" s="37" t="e">
        <f ca="1"/>
        <v>#NAME?</v>
      </c>
      <c r="AT24" s="37" t="e">
        <f ca="1"/>
        <v>#NAME?</v>
      </c>
      <c r="AU24" s="37" t="e">
        <f ca="1"/>
        <v>#NAME?</v>
      </c>
      <c r="AV24" s="37" t="e">
        <f ca="1"/>
        <v>#NAME?</v>
      </c>
      <c r="AW24" s="90" t="e">
        <f ca="1"/>
        <v>#NAME?</v>
      </c>
      <c r="AY24" t="str">
        <v>Caring</v>
      </c>
      <c r="AZ24" s="123" t="e">
        <f ca="1"/>
        <v>#NAME?</v>
      </c>
      <c r="BA24" s="37" t="e">
        <f ca="1"/>
        <v>#NAME?</v>
      </c>
      <c r="BB24" s="37" t="e">
        <f ca="1"/>
        <v>#NAME?</v>
      </c>
      <c r="BC24" s="37" t="e">
        <f ca="1"/>
        <v>#NAME?</v>
      </c>
      <c r="BD24" s="37" t="e">
        <f ca="1"/>
        <v>#NAME?</v>
      </c>
      <c r="BE24" s="37" t="e">
        <f ca="1"/>
        <v>#NAME?</v>
      </c>
      <c r="BF24" s="37" t="e">
        <f ca="1"/>
        <v>#NAME?</v>
      </c>
      <c r="BG24" s="37" t="e">
        <f ca="1"/>
        <v>#NAME?</v>
      </c>
      <c r="BH24" s="90" t="e">
        <f ca="1"/>
        <v>#NAME?</v>
      </c>
      <c r="BI24" s="37"/>
      <c r="BK24" t="s">
        <v>432</v>
      </c>
      <c r="BU24" t="str">
        <v>Caring</v>
      </c>
      <c r="BV24" s="123" t="e">
        <f ca="1"/>
        <v>#NAME?</v>
      </c>
      <c r="BW24" s="37" t="e">
        <f ca="1"/>
        <v>#NAME?</v>
      </c>
      <c r="BX24" s="37" t="e">
        <f ca="1"/>
        <v>#NAME?</v>
      </c>
      <c r="BY24" s="90" t="e">
        <f ca="1"/>
        <v>#NAME?</v>
      </c>
      <c r="CA24" s="173">
        <v>5</v>
      </c>
      <c r="CC24" s="173">
        <v>-1.0083333333333337</v>
      </c>
      <c r="CG24">
        <f t="shared" si="3"/>
        <v>6</v>
      </c>
      <c r="CH24" s="123" t="e">
        <f ca="1"/>
        <v>#NAME?</v>
      </c>
      <c r="CI24" s="37" t="e">
        <f ca="1"/>
        <v>#NAME?</v>
      </c>
      <c r="CJ24" s="37" t="e">
        <f ca="1"/>
        <v>#NAME?</v>
      </c>
      <c r="CK24" s="90" t="e">
        <f ca="1"/>
        <v>#NAME?</v>
      </c>
      <c r="CY24">
        <f t="shared" si="4"/>
        <v>6</v>
      </c>
      <c r="CZ24" s="123" t="e">
        <f ca="1"/>
        <v>#NAME?</v>
      </c>
      <c r="DA24" s="37" t="e">
        <f ca="1"/>
        <v>#NAME?</v>
      </c>
      <c r="DB24" s="37" t="e">
        <f ca="1"/>
        <v>#NAME?</v>
      </c>
      <c r="DC24" s="90" t="e">
        <f ca="1"/>
        <v>#NAME?</v>
      </c>
      <c r="DR24" t="s">
        <v>427</v>
      </c>
      <c r="ED24" t="s">
        <v>427</v>
      </c>
    </row>
    <row r="25" spans="1:144" x14ac:dyDescent="0.25">
      <c r="A25" s="37" t="str">
        <f t="shared" si="2"/>
        <v>Charisma</v>
      </c>
      <c r="B25" s="123" t="e">
        <f ca="1"/>
        <v>#NAME?</v>
      </c>
      <c r="C25" s="37" t="e">
        <f ca="1"/>
        <v>#NAME?</v>
      </c>
      <c r="D25" s="37" t="e">
        <f ca="1"/>
        <v>#NAME?</v>
      </c>
      <c r="E25" s="37" t="e">
        <f ca="1"/>
        <v>#NAME?</v>
      </c>
      <c r="F25" s="37" t="e">
        <f ca="1"/>
        <v>#NAME?</v>
      </c>
      <c r="G25" s="37" t="e">
        <f ca="1"/>
        <v>#NAME?</v>
      </c>
      <c r="H25" s="37" t="e">
        <f ca="1"/>
        <v>#NAME?</v>
      </c>
      <c r="I25" s="37" t="e">
        <f ca="1"/>
        <v>#NAME?</v>
      </c>
      <c r="J25" s="90" t="e">
        <f ca="1"/>
        <v>#NAME?</v>
      </c>
      <c r="AC25" s="46" t="str">
        <v>Charisma</v>
      </c>
      <c r="AD25" s="124" t="e">
        <f ca="1"/>
        <v>#NAME?</v>
      </c>
      <c r="AE25" s="3" t="e">
        <f ca="1"/>
        <v>#NAME?</v>
      </c>
      <c r="AF25" s="3" t="e">
        <f ca="1"/>
        <v>#NAME?</v>
      </c>
      <c r="AG25" s="3" t="e">
        <f ca="1"/>
        <v>#NAME?</v>
      </c>
      <c r="AH25" s="3" t="e">
        <f ca="1"/>
        <v>#NAME?</v>
      </c>
      <c r="AI25" s="3" t="e">
        <f ca="1"/>
        <v>#NAME?</v>
      </c>
      <c r="AJ25" s="3" t="e">
        <f ca="1"/>
        <v>#NAME?</v>
      </c>
      <c r="AK25" s="3" t="e">
        <f ca="1"/>
        <v>#NAME?</v>
      </c>
      <c r="AL25" s="179" t="e">
        <f ca="1"/>
        <v>#NAME?</v>
      </c>
      <c r="AN25" t="str">
        <v>Charisma</v>
      </c>
      <c r="AO25" s="123" t="e">
        <f ca="1"/>
        <v>#NAME?</v>
      </c>
      <c r="AP25" s="37" t="e">
        <f ca="1"/>
        <v>#NAME?</v>
      </c>
      <c r="AQ25" s="37" t="e">
        <f ca="1"/>
        <v>#NAME?</v>
      </c>
      <c r="AR25" s="37" t="e">
        <f ca="1"/>
        <v>#NAME?</v>
      </c>
      <c r="AS25" s="37" t="e">
        <f ca="1"/>
        <v>#NAME?</v>
      </c>
      <c r="AT25" s="37" t="e">
        <f ca="1"/>
        <v>#NAME?</v>
      </c>
      <c r="AU25" s="37" t="e">
        <f ca="1"/>
        <v>#NAME?</v>
      </c>
      <c r="AV25" s="37" t="e">
        <f ca="1"/>
        <v>#NAME?</v>
      </c>
      <c r="AW25" s="90" t="e">
        <f ca="1"/>
        <v>#NAME?</v>
      </c>
      <c r="AY25" t="str">
        <v>Charisma</v>
      </c>
      <c r="AZ25" s="123" t="e">
        <f ca="1"/>
        <v>#NAME?</v>
      </c>
      <c r="BA25" s="37" t="e">
        <f ca="1"/>
        <v>#NAME?</v>
      </c>
      <c r="BB25" s="37" t="e">
        <f ca="1"/>
        <v>#NAME?</v>
      </c>
      <c r="BC25" s="37" t="e">
        <f ca="1"/>
        <v>#NAME?</v>
      </c>
      <c r="BD25" s="37" t="e">
        <f ca="1"/>
        <v>#NAME?</v>
      </c>
      <c r="BE25" s="37" t="e">
        <f ca="1"/>
        <v>#NAME?</v>
      </c>
      <c r="BF25" s="37" t="e">
        <f ca="1"/>
        <v>#NAME?</v>
      </c>
      <c r="BG25" s="37" t="e">
        <f ca="1"/>
        <v>#NAME?</v>
      </c>
      <c r="BH25" s="90" t="e">
        <f ca="1"/>
        <v>#NAME?</v>
      </c>
      <c r="BI25" s="37"/>
      <c r="BU25" t="str">
        <v>Charisma</v>
      </c>
      <c r="BV25" s="123" t="e">
        <f ca="1"/>
        <v>#NAME?</v>
      </c>
      <c r="BW25" s="37" t="e">
        <f ca="1"/>
        <v>#NAME?</v>
      </c>
      <c r="BX25" s="37" t="e">
        <f ca="1"/>
        <v>#NAME?</v>
      </c>
      <c r="BY25" s="90" t="e">
        <f ca="1"/>
        <v>#NAME?</v>
      </c>
      <c r="CA25" s="173">
        <v>4</v>
      </c>
      <c r="CC25" s="173">
        <v>-0.84166666666666679</v>
      </c>
      <c r="CG25">
        <f t="shared" si="3"/>
        <v>7</v>
      </c>
      <c r="CH25" s="123" t="e">
        <f ca="1"/>
        <v>#NAME?</v>
      </c>
      <c r="CI25" s="37" t="e">
        <f ca="1"/>
        <v>#NAME?</v>
      </c>
      <c r="CJ25" s="37" t="e">
        <f ca="1"/>
        <v>#NAME?</v>
      </c>
      <c r="CK25" s="90" t="e">
        <f ca="1"/>
        <v>#NAME?</v>
      </c>
      <c r="CN25">
        <v>1</v>
      </c>
      <c r="CO25">
        <f>CN25+1</f>
        <v>2</v>
      </c>
      <c r="CP25">
        <f>CO25+1</f>
        <v>3</v>
      </c>
      <c r="CQ25">
        <f>CP25+1</f>
        <v>4</v>
      </c>
      <c r="CS25" s="47" t="s">
        <v>390</v>
      </c>
      <c r="CT25" s="47"/>
      <c r="CU25" s="47" t="s">
        <v>391</v>
      </c>
      <c r="CW25" s="47" t="s">
        <v>392</v>
      </c>
      <c r="CY25">
        <f t="shared" si="4"/>
        <v>7</v>
      </c>
      <c r="CZ25" s="123" t="e">
        <f ca="1"/>
        <v>#NAME?</v>
      </c>
      <c r="DA25" s="37" t="e">
        <f ca="1"/>
        <v>#NAME?</v>
      </c>
      <c r="DB25" s="37" t="e">
        <f ca="1"/>
        <v>#NAME?</v>
      </c>
      <c r="DC25" s="90" t="e">
        <f ca="1"/>
        <v>#NAME?</v>
      </c>
      <c r="DF25">
        <v>1</v>
      </c>
      <c r="DG25">
        <f>DF25+1</f>
        <v>2</v>
      </c>
      <c r="DH25">
        <f>DG25+1</f>
        <v>3</v>
      </c>
      <c r="DI25">
        <f>DH25+1</f>
        <v>4</v>
      </c>
      <c r="DK25" s="47" t="s">
        <v>390</v>
      </c>
      <c r="DL25" s="47"/>
      <c r="DM25" s="47" t="s">
        <v>391</v>
      </c>
      <c r="DO25" s="47" t="s">
        <v>392</v>
      </c>
      <c r="DR25">
        <v>1</v>
      </c>
      <c r="DS25">
        <f>DR25+1</f>
        <v>2</v>
      </c>
      <c r="DT25">
        <f>DS25+1</f>
        <v>3</v>
      </c>
      <c r="DU25">
        <f>DT25+1</f>
        <v>4</v>
      </c>
      <c r="DY25">
        <v>1</v>
      </c>
      <c r="DZ25">
        <f>DY25+1</f>
        <v>2</v>
      </c>
      <c r="EA25">
        <f>DZ25+1</f>
        <v>3</v>
      </c>
      <c r="EB25">
        <f>EA25+1</f>
        <v>4</v>
      </c>
      <c r="ED25">
        <v>1</v>
      </c>
      <c r="EE25">
        <f>ED25+1</f>
        <v>2</v>
      </c>
      <c r="EF25">
        <f>EE25+1</f>
        <v>3</v>
      </c>
      <c r="EG25">
        <f>EF25+1</f>
        <v>4</v>
      </c>
      <c r="EK25">
        <v>1</v>
      </c>
      <c r="EL25">
        <f>EK25+1</f>
        <v>2</v>
      </c>
      <c r="EM25">
        <f>EL25+1</f>
        <v>3</v>
      </c>
      <c r="EN25">
        <f>EM25+1</f>
        <v>4</v>
      </c>
    </row>
    <row r="26" spans="1:144" x14ac:dyDescent="0.25">
      <c r="A26" s="37" t="str">
        <f t="shared" si="2"/>
        <v>Passion</v>
      </c>
      <c r="B26" s="123" t="e">
        <f ca="1"/>
        <v>#NAME?</v>
      </c>
      <c r="C26" s="37" t="e">
        <f ca="1"/>
        <v>#NAME?</v>
      </c>
      <c r="D26" s="37" t="e">
        <f ca="1"/>
        <v>#NAME?</v>
      </c>
      <c r="E26" s="37" t="e">
        <f ca="1"/>
        <v>#NAME?</v>
      </c>
      <c r="F26" s="37" t="e">
        <f ca="1"/>
        <v>#NAME?</v>
      </c>
      <c r="G26" s="37" t="e">
        <f ca="1"/>
        <v>#NAME?</v>
      </c>
      <c r="H26" s="37" t="e">
        <f ca="1"/>
        <v>#NAME?</v>
      </c>
      <c r="I26" s="37" t="e">
        <f ca="1"/>
        <v>#NAME?</v>
      </c>
      <c r="J26" s="90" t="e">
        <f ca="1"/>
        <v>#NAME?</v>
      </c>
      <c r="AC26" s="46" t="str">
        <v>Passion</v>
      </c>
      <c r="AD26" s="124" t="e">
        <f ca="1"/>
        <v>#NAME?</v>
      </c>
      <c r="AE26" s="3" t="e">
        <f ca="1"/>
        <v>#NAME?</v>
      </c>
      <c r="AF26" s="3" t="e">
        <f ca="1"/>
        <v>#NAME?</v>
      </c>
      <c r="AG26" s="3" t="e">
        <f ca="1"/>
        <v>#NAME?</v>
      </c>
      <c r="AH26" s="3" t="e">
        <f ca="1"/>
        <v>#NAME?</v>
      </c>
      <c r="AI26" s="3" t="e">
        <f ca="1"/>
        <v>#NAME?</v>
      </c>
      <c r="AJ26" s="3" t="e">
        <f ca="1"/>
        <v>#NAME?</v>
      </c>
      <c r="AK26" s="3" t="e">
        <f ca="1"/>
        <v>#NAME?</v>
      </c>
      <c r="AL26" s="179" t="e">
        <f ca="1"/>
        <v>#NAME?</v>
      </c>
      <c r="AN26" t="str">
        <v>Passion</v>
      </c>
      <c r="AO26" s="123" t="e">
        <f ca="1"/>
        <v>#NAME?</v>
      </c>
      <c r="AP26" s="37" t="e">
        <f ca="1"/>
        <v>#NAME?</v>
      </c>
      <c r="AQ26" s="37" t="e">
        <f ca="1"/>
        <v>#NAME?</v>
      </c>
      <c r="AR26" s="37" t="e">
        <f ca="1"/>
        <v>#NAME?</v>
      </c>
      <c r="AS26" s="37" t="e">
        <f ca="1"/>
        <v>#NAME?</v>
      </c>
      <c r="AT26" s="37" t="e">
        <f ca="1"/>
        <v>#NAME?</v>
      </c>
      <c r="AU26" s="37" t="e">
        <f ca="1"/>
        <v>#NAME?</v>
      </c>
      <c r="AV26" s="37" t="e">
        <f ca="1"/>
        <v>#NAME?</v>
      </c>
      <c r="AW26" s="90" t="e">
        <f ca="1"/>
        <v>#NAME?</v>
      </c>
      <c r="AY26" t="str">
        <v>Passion</v>
      </c>
      <c r="AZ26" s="123" t="e">
        <f ca="1"/>
        <v>#NAME?</v>
      </c>
      <c r="BA26" s="37" t="e">
        <f ca="1"/>
        <v>#NAME?</v>
      </c>
      <c r="BB26" s="37" t="e">
        <f ca="1"/>
        <v>#NAME?</v>
      </c>
      <c r="BC26" s="37" t="e">
        <f ca="1"/>
        <v>#NAME?</v>
      </c>
      <c r="BD26" s="37" t="e">
        <f ca="1"/>
        <v>#NAME?</v>
      </c>
      <c r="BE26" s="37" t="e">
        <f ca="1"/>
        <v>#NAME?</v>
      </c>
      <c r="BF26" s="37" t="e">
        <f ca="1"/>
        <v>#NAME?</v>
      </c>
      <c r="BG26" s="37" t="e">
        <f ca="1"/>
        <v>#NAME?</v>
      </c>
      <c r="BH26" s="90" t="e">
        <f ca="1"/>
        <v>#NAME?</v>
      </c>
      <c r="BI26" s="37"/>
      <c r="BJ26" t="s">
        <v>433</v>
      </c>
      <c r="BK26" s="156">
        <f t="array" ref="BK26:BS26">AZ42:BH42</f>
        <v>2</v>
      </c>
      <c r="BL26" s="157">
        <v>8</v>
      </c>
      <c r="BM26" s="157">
        <v>1</v>
      </c>
      <c r="BN26" s="157">
        <v>4</v>
      </c>
      <c r="BO26" s="157">
        <v>7</v>
      </c>
      <c r="BP26" s="157">
        <v>5</v>
      </c>
      <c r="BQ26" s="157">
        <v>4</v>
      </c>
      <c r="BR26" s="157">
        <v>4</v>
      </c>
      <c r="BS26" s="158">
        <v>8</v>
      </c>
      <c r="BU26" t="str">
        <v>Passion</v>
      </c>
      <c r="BV26" s="123" t="e">
        <f ca="1"/>
        <v>#NAME?</v>
      </c>
      <c r="BW26" s="37" t="e">
        <f ca="1"/>
        <v>#NAME?</v>
      </c>
      <c r="BX26" s="37" t="e">
        <f ca="1"/>
        <v>#NAME?</v>
      </c>
      <c r="BY26" s="90" t="e">
        <f ca="1"/>
        <v>#NAME?</v>
      </c>
      <c r="CA26" s="173">
        <v>4</v>
      </c>
      <c r="CC26" s="173">
        <v>-0.72499999999999964</v>
      </c>
      <c r="CG26">
        <f t="shared" si="3"/>
        <v>8</v>
      </c>
      <c r="CH26" s="123" t="e">
        <f ca="1"/>
        <v>#NAME?</v>
      </c>
      <c r="CI26" s="37" t="e">
        <f ca="1"/>
        <v>#NAME?</v>
      </c>
      <c r="CJ26" s="37" t="e">
        <f ca="1"/>
        <v>#NAME?</v>
      </c>
      <c r="CK26" s="90" t="e">
        <f ca="1"/>
        <v>#NAME?</v>
      </c>
      <c r="CM26" t="str">
        <f t="array" ref="CM26:CM34">BU19:BU27</f>
        <v>Expect</v>
      </c>
      <c r="CN26" s="156" t="e">
        <f t="array" aca="1" ref="CN26:CQ34" ca="1">TRANSPOSE(MMULT(MINVERSE(CN18:CQ21),MMULT(TRANSPOSE(B44:E52),MINVERSE(DIAGONAL(Q44:Q52)))))</f>
        <v>#NAME?</v>
      </c>
      <c r="CO26" s="157" t="e">
        <f ca="1"/>
        <v>#NAME?</v>
      </c>
      <c r="CP26" s="157" t="e">
        <f ca="1"/>
        <v>#NAME?</v>
      </c>
      <c r="CQ26" s="158" t="e">
        <f ca="1"/>
        <v>#NAME?</v>
      </c>
      <c r="CS26" s="172">
        <f t="array" ref="CS26:CS34">CA19:CA27</f>
        <v>2</v>
      </c>
      <c r="CU26" s="172">
        <f t="array" ref="CU26:CU34">CC19:CC27</f>
        <v>-1.7083333333333335</v>
      </c>
      <c r="CW26" s="172" t="e">
        <f t="array" aca="1" ref="CW26:CW29" ca="1">MMULT(TRANSPOSE(CN26:CQ34),CU26:CU34)</f>
        <v>#NAME?</v>
      </c>
      <c r="CY26">
        <f t="shared" si="4"/>
        <v>8</v>
      </c>
      <c r="CZ26" s="123" t="e">
        <f ca="1"/>
        <v>#NAME?</v>
      </c>
      <c r="DA26" s="37" t="e">
        <f ca="1"/>
        <v>#NAME?</v>
      </c>
      <c r="DB26" s="37" t="e">
        <f ca="1"/>
        <v>#NAME?</v>
      </c>
      <c r="DC26" s="90" t="e">
        <f ca="1"/>
        <v>#NAME?</v>
      </c>
      <c r="DE26" t="str">
        <f t="array" ref="DE26:DE34">CM26:CM34</f>
        <v>Expect</v>
      </c>
      <c r="DF26" s="156" t="e">
        <f t="array" aca="1" ref="DF26:DI34" ca="1">TRANSPOSE(MMULT(DR12:DU15,DR5:DZ8))</f>
        <v>#NAME?</v>
      </c>
      <c r="DG26" s="157" t="e">
        <f ca="1"/>
        <v>#NAME?</v>
      </c>
      <c r="DH26" s="157" t="e">
        <f ca="1"/>
        <v>#NAME?</v>
      </c>
      <c r="DI26" s="158" t="e">
        <f ca="1"/>
        <v>#NAME?</v>
      </c>
      <c r="DK26" s="172">
        <f t="array" ref="DK26:DK34">CS26:CS34</f>
        <v>2</v>
      </c>
      <c r="DM26" s="172">
        <f t="array" ref="DM26:DM34">CU26:CU34</f>
        <v>-1.7083333333333335</v>
      </c>
      <c r="DO26" s="172" t="e">
        <f t="array" aca="1" ref="DO26:DO29" ca="1">MMULT(TRANSPOSE(DF26:DI34),DM26:DM34)</f>
        <v>#NAME?</v>
      </c>
      <c r="DQ26">
        <v>1</v>
      </c>
      <c r="DR26" s="156" t="e">
        <f t="array" aca="1" ref="DR26:DU145" ca="1">MMULT(PCA!B4:J123-PCA!B126:J126,DF26:DI34)</f>
        <v>#NAME?</v>
      </c>
      <c r="DS26" s="157" t="e">
        <f ca="1"/>
        <v>#NAME?</v>
      </c>
      <c r="DT26" s="157" t="e">
        <f ca="1"/>
        <v>#NAME?</v>
      </c>
      <c r="DU26" s="158" t="e">
        <f ca="1"/>
        <v>#NAME?</v>
      </c>
      <c r="DX26">
        <v>1</v>
      </c>
      <c r="DY26" s="156" t="e">
        <f t="array" aca="1" ref="DY26:EB29" ca="1">CORR(DR26:DU145)</f>
        <v>#NAME?</v>
      </c>
      <c r="DZ26" s="157" t="e">
        <f ca="1"/>
        <v>#NAME?</v>
      </c>
      <c r="EA26" s="157" t="e">
        <f ca="1"/>
        <v>#NAME?</v>
      </c>
      <c r="EB26" s="158" t="e">
        <f ca="1"/>
        <v>#NAME?</v>
      </c>
      <c r="ED26" s="156" t="e">
        <f t="array" ref="ED26:EG145" ca="1">DR26:DU145/SQRT(DR148:DU148)</f>
        <v>#NAME?</v>
      </c>
      <c r="EE26" s="157" t="e">
        <f ca="1"/>
        <v>#NAME?</v>
      </c>
      <c r="EF26" s="157" t="e">
        <f ca="1"/>
        <v>#NAME?</v>
      </c>
      <c r="EG26" s="158" t="e">
        <f ca="1"/>
        <v>#NAME?</v>
      </c>
      <c r="EJ26">
        <v>1</v>
      </c>
      <c r="EK26" s="156" t="e">
        <f t="array" aca="1" ref="EK26:EN29" ca="1">CORR(ED26:EG145)</f>
        <v>#NAME?</v>
      </c>
      <c r="EL26" s="157" t="e">
        <f ca="1"/>
        <v>#NAME?</v>
      </c>
      <c r="EM26" s="157" t="e">
        <f ca="1"/>
        <v>#NAME?</v>
      </c>
      <c r="EN26" s="158" t="e">
        <f ca="1"/>
        <v>#NAME?</v>
      </c>
    </row>
    <row r="27" spans="1:144" x14ac:dyDescent="0.25">
      <c r="A27" s="37" t="str">
        <f t="shared" si="2"/>
        <v>Friendly</v>
      </c>
      <c r="B27" s="91" t="e">
        <f ca="1"/>
        <v>#NAME?</v>
      </c>
      <c r="C27" s="92" t="e">
        <f ca="1"/>
        <v>#NAME?</v>
      </c>
      <c r="D27" s="92" t="e">
        <f ca="1"/>
        <v>#NAME?</v>
      </c>
      <c r="E27" s="92" t="e">
        <f ca="1"/>
        <v>#NAME?</v>
      </c>
      <c r="F27" s="92" t="e">
        <f ca="1"/>
        <v>#NAME?</v>
      </c>
      <c r="G27" s="92" t="e">
        <f ca="1"/>
        <v>#NAME?</v>
      </c>
      <c r="H27" s="92" t="e">
        <f ca="1"/>
        <v>#NAME?</v>
      </c>
      <c r="I27" s="92" t="e">
        <f ca="1"/>
        <v>#NAME?</v>
      </c>
      <c r="J27" s="93" t="e">
        <f ca="1"/>
        <v>#NAME?</v>
      </c>
      <c r="AC27" s="46" t="str">
        <v>Friendly</v>
      </c>
      <c r="AD27" s="180" t="e">
        <f ca="1"/>
        <v>#NAME?</v>
      </c>
      <c r="AE27" s="181" t="e">
        <f ca="1"/>
        <v>#NAME?</v>
      </c>
      <c r="AF27" s="181" t="e">
        <f ca="1"/>
        <v>#NAME?</v>
      </c>
      <c r="AG27" s="181" t="e">
        <f ca="1"/>
        <v>#NAME?</v>
      </c>
      <c r="AH27" s="181" t="e">
        <f ca="1"/>
        <v>#NAME?</v>
      </c>
      <c r="AI27" s="181" t="e">
        <f ca="1"/>
        <v>#NAME?</v>
      </c>
      <c r="AJ27" s="181" t="e">
        <f ca="1"/>
        <v>#NAME?</v>
      </c>
      <c r="AK27" s="181" t="e">
        <f ca="1"/>
        <v>#NAME?</v>
      </c>
      <c r="AL27" s="182" t="e">
        <f ca="1"/>
        <v>#NAME?</v>
      </c>
      <c r="AN27" t="str">
        <v>Friendly</v>
      </c>
      <c r="AO27" s="91" t="e">
        <f ca="1"/>
        <v>#NAME?</v>
      </c>
      <c r="AP27" s="92" t="e">
        <f ca="1"/>
        <v>#NAME?</v>
      </c>
      <c r="AQ27" s="92" t="e">
        <f ca="1"/>
        <v>#NAME?</v>
      </c>
      <c r="AR27" s="92" t="e">
        <f ca="1"/>
        <v>#NAME?</v>
      </c>
      <c r="AS27" s="92" t="e">
        <f ca="1"/>
        <v>#NAME?</v>
      </c>
      <c r="AT27" s="92" t="e">
        <f ca="1"/>
        <v>#NAME?</v>
      </c>
      <c r="AU27" s="92" t="e">
        <f ca="1"/>
        <v>#NAME?</v>
      </c>
      <c r="AV27" s="92" t="e">
        <f ca="1"/>
        <v>#NAME?</v>
      </c>
      <c r="AW27" s="93" t="e">
        <f ca="1"/>
        <v>#NAME?</v>
      </c>
      <c r="AY27" t="str">
        <v>Friendly</v>
      </c>
      <c r="AZ27" s="91" t="e">
        <f ca="1"/>
        <v>#NAME?</v>
      </c>
      <c r="BA27" s="92" t="e">
        <f ca="1"/>
        <v>#NAME?</v>
      </c>
      <c r="BB27" s="92" t="e">
        <f ca="1"/>
        <v>#NAME?</v>
      </c>
      <c r="BC27" s="92" t="e">
        <f ca="1"/>
        <v>#NAME?</v>
      </c>
      <c r="BD27" s="92" t="e">
        <f ca="1"/>
        <v>#NAME?</v>
      </c>
      <c r="BE27" s="92" t="e">
        <f ca="1"/>
        <v>#NAME?</v>
      </c>
      <c r="BF27" s="92" t="e">
        <f ca="1"/>
        <v>#NAME?</v>
      </c>
      <c r="BG27" s="92" t="e">
        <f ca="1"/>
        <v>#NAME?</v>
      </c>
      <c r="BH27" s="93" t="e">
        <f ca="1"/>
        <v>#NAME?</v>
      </c>
      <c r="BI27" s="37"/>
      <c r="BJ27" t="s">
        <v>34</v>
      </c>
      <c r="BK27" s="123">
        <f t="array" ref="BK27:BS27">AZ43:BH43</f>
        <v>3.7083333333333335</v>
      </c>
      <c r="BL27" s="37">
        <v>8.1666666666666661</v>
      </c>
      <c r="BM27" s="37">
        <v>3.45</v>
      </c>
      <c r="BN27" s="37">
        <v>3.3833333333333333</v>
      </c>
      <c r="BO27" s="37">
        <v>6.708333333333333</v>
      </c>
      <c r="BP27" s="37">
        <v>6.0083333333333337</v>
      </c>
      <c r="BQ27" s="37">
        <v>4.8416666666666668</v>
      </c>
      <c r="BR27" s="37">
        <v>4.7249999999999996</v>
      </c>
      <c r="BS27" s="90">
        <v>7.3</v>
      </c>
      <c r="BU27" t="str">
        <v>Friendly</v>
      </c>
      <c r="BV27" s="91" t="e">
        <f ca="1"/>
        <v>#NAME?</v>
      </c>
      <c r="BW27" s="92" t="e">
        <f ca="1"/>
        <v>#NAME?</v>
      </c>
      <c r="BX27" s="92" t="e">
        <f ca="1"/>
        <v>#NAME?</v>
      </c>
      <c r="BY27" s="93" t="e">
        <f ca="1"/>
        <v>#NAME?</v>
      </c>
      <c r="CA27" s="174">
        <v>8</v>
      </c>
      <c r="CC27" s="174">
        <v>0.70000000000000018</v>
      </c>
      <c r="CG27">
        <f t="shared" si="3"/>
        <v>9</v>
      </c>
      <c r="CH27" s="123" t="e">
        <f ca="1"/>
        <v>#NAME?</v>
      </c>
      <c r="CI27" s="37" t="e">
        <f ca="1"/>
        <v>#NAME?</v>
      </c>
      <c r="CJ27" s="37" t="e">
        <f ca="1"/>
        <v>#NAME?</v>
      </c>
      <c r="CK27" s="90" t="e">
        <f ca="1"/>
        <v>#NAME?</v>
      </c>
      <c r="CM27" t="str">
        <v>Entertain</v>
      </c>
      <c r="CN27" s="123" t="e">
        <f ca="1"/>
        <v>#NAME?</v>
      </c>
      <c r="CO27" s="37" t="e">
        <f ca="1"/>
        <v>#NAME?</v>
      </c>
      <c r="CP27" s="37" t="e">
        <f ca="1"/>
        <v>#NAME?</v>
      </c>
      <c r="CQ27" s="90" t="e">
        <f ca="1"/>
        <v>#NAME?</v>
      </c>
      <c r="CS27" s="173">
        <v>8</v>
      </c>
      <c r="CU27" s="173">
        <v>-0.16666666666666607</v>
      </c>
      <c r="CW27" s="173" t="e">
        <f ca="1"/>
        <v>#NAME?</v>
      </c>
      <c r="CY27">
        <f t="shared" si="4"/>
        <v>9</v>
      </c>
      <c r="CZ27" s="123" t="e">
        <f ca="1"/>
        <v>#NAME?</v>
      </c>
      <c r="DA27" s="37" t="e">
        <f ca="1"/>
        <v>#NAME?</v>
      </c>
      <c r="DB27" s="37" t="e">
        <f ca="1"/>
        <v>#NAME?</v>
      </c>
      <c r="DC27" s="90" t="e">
        <f ca="1"/>
        <v>#NAME?</v>
      </c>
      <c r="DE27" t="str">
        <v>Entertain</v>
      </c>
      <c r="DF27" s="123" t="e">
        <f ca="1"/>
        <v>#NAME?</v>
      </c>
      <c r="DG27" s="37" t="e">
        <f ca="1"/>
        <v>#NAME?</v>
      </c>
      <c r="DH27" s="37" t="e">
        <f ca="1"/>
        <v>#NAME?</v>
      </c>
      <c r="DI27" s="90" t="e">
        <f ca="1"/>
        <v>#NAME?</v>
      </c>
      <c r="DK27" s="173">
        <v>8</v>
      </c>
      <c r="DM27" s="173">
        <v>-0.16666666666666607</v>
      </c>
      <c r="DO27" s="173" t="e">
        <f ca="1"/>
        <v>#NAME?</v>
      </c>
      <c r="DQ27">
        <f>DQ26+1</f>
        <v>2</v>
      </c>
      <c r="DR27" s="123" t="e">
        <f ca="1"/>
        <v>#NAME?</v>
      </c>
      <c r="DS27" s="37" t="e">
        <f ca="1"/>
        <v>#NAME?</v>
      </c>
      <c r="DT27" s="37" t="e">
        <f ca="1"/>
        <v>#NAME?</v>
      </c>
      <c r="DU27" s="90" t="e">
        <f ca="1"/>
        <v>#NAME?</v>
      </c>
      <c r="DX27">
        <f>DX26+1</f>
        <v>2</v>
      </c>
      <c r="DY27" s="123" t="e">
        <f ca="1"/>
        <v>#NAME?</v>
      </c>
      <c r="DZ27" s="37" t="e">
        <f ca="1"/>
        <v>#NAME?</v>
      </c>
      <c r="EA27" s="37" t="e">
        <f ca="1"/>
        <v>#NAME?</v>
      </c>
      <c r="EB27" s="90" t="e">
        <f ca="1"/>
        <v>#NAME?</v>
      </c>
      <c r="ED27" s="123" t="e">
        <f ca="1"/>
        <v>#NAME?</v>
      </c>
      <c r="EE27" s="37" t="e">
        <f ca="1"/>
        <v>#NAME?</v>
      </c>
      <c r="EF27" s="37" t="e">
        <f ca="1"/>
        <v>#NAME?</v>
      </c>
      <c r="EG27" s="90" t="e">
        <f ca="1"/>
        <v>#NAME?</v>
      </c>
      <c r="EJ27">
        <f>EJ26+1</f>
        <v>2</v>
      </c>
      <c r="EK27" s="123" t="e">
        <f ca="1"/>
        <v>#NAME?</v>
      </c>
      <c r="EL27" s="37" t="e">
        <f ca="1"/>
        <v>#NAME?</v>
      </c>
      <c r="EM27" s="37" t="e">
        <f ca="1"/>
        <v>#NAME?</v>
      </c>
      <c r="EN27" s="90" t="e">
        <f ca="1"/>
        <v>#NAME?</v>
      </c>
    </row>
    <row r="28" spans="1:144" x14ac:dyDescent="0.25">
      <c r="BJ28" t="s">
        <v>434</v>
      </c>
      <c r="BK28" s="91">
        <f>BK26-BK27</f>
        <v>-1.7083333333333335</v>
      </c>
      <c r="BL28" s="92">
        <f t="shared" ref="BL28:BS28" si="5">BL26-BL27</f>
        <v>-0.16666666666666607</v>
      </c>
      <c r="BM28" s="92">
        <f t="shared" si="5"/>
        <v>-2.4500000000000002</v>
      </c>
      <c r="BN28" s="92">
        <f t="shared" si="5"/>
        <v>0.6166666666666667</v>
      </c>
      <c r="BO28" s="92">
        <f t="shared" si="5"/>
        <v>0.29166666666666696</v>
      </c>
      <c r="BP28" s="92">
        <f t="shared" si="5"/>
        <v>-1.0083333333333337</v>
      </c>
      <c r="BQ28" s="92">
        <f t="shared" si="5"/>
        <v>-0.84166666666666679</v>
      </c>
      <c r="BR28" s="92">
        <f t="shared" si="5"/>
        <v>-0.72499999999999964</v>
      </c>
      <c r="BS28" s="93">
        <f t="shared" si="5"/>
        <v>0.70000000000000018</v>
      </c>
      <c r="CG28">
        <f t="shared" si="3"/>
        <v>10</v>
      </c>
      <c r="CH28" s="123" t="e">
        <f ca="1"/>
        <v>#NAME?</v>
      </c>
      <c r="CI28" s="37" t="e">
        <f ca="1"/>
        <v>#NAME?</v>
      </c>
      <c r="CJ28" s="37" t="e">
        <f ca="1"/>
        <v>#NAME?</v>
      </c>
      <c r="CK28" s="90" t="e">
        <f ca="1"/>
        <v>#NAME?</v>
      </c>
      <c r="CM28" t="str">
        <v>Comm</v>
      </c>
      <c r="CN28" s="123" t="e">
        <f ca="1"/>
        <v>#NAME?</v>
      </c>
      <c r="CO28" s="37" t="e">
        <f ca="1"/>
        <v>#NAME?</v>
      </c>
      <c r="CP28" s="37" t="e">
        <f ca="1"/>
        <v>#NAME?</v>
      </c>
      <c r="CQ28" s="90" t="e">
        <f ca="1"/>
        <v>#NAME?</v>
      </c>
      <c r="CS28" s="173">
        <v>1</v>
      </c>
      <c r="CU28" s="173">
        <v>-2.4500000000000002</v>
      </c>
      <c r="CW28" s="173" t="e">
        <f ca="1"/>
        <v>#NAME?</v>
      </c>
      <c r="CY28">
        <f t="shared" si="4"/>
        <v>10</v>
      </c>
      <c r="CZ28" s="123" t="e">
        <f ca="1"/>
        <v>#NAME?</v>
      </c>
      <c r="DA28" s="37" t="e">
        <f ca="1"/>
        <v>#NAME?</v>
      </c>
      <c r="DB28" s="37" t="e">
        <f ca="1"/>
        <v>#NAME?</v>
      </c>
      <c r="DC28" s="90" t="e">
        <f ca="1"/>
        <v>#NAME?</v>
      </c>
      <c r="DE28" t="str">
        <v>Comm</v>
      </c>
      <c r="DF28" s="123" t="e">
        <f ca="1"/>
        <v>#NAME?</v>
      </c>
      <c r="DG28" s="37" t="e">
        <f ca="1"/>
        <v>#NAME?</v>
      </c>
      <c r="DH28" s="37" t="e">
        <f ca="1"/>
        <v>#NAME?</v>
      </c>
      <c r="DI28" s="90" t="e">
        <f ca="1"/>
        <v>#NAME?</v>
      </c>
      <c r="DK28" s="173">
        <v>1</v>
      </c>
      <c r="DM28" s="173">
        <v>-2.4500000000000002</v>
      </c>
      <c r="DO28" s="173" t="e">
        <f ca="1"/>
        <v>#NAME?</v>
      </c>
      <c r="DQ28">
        <f t="shared" ref="DQ28:DQ91" si="6">DQ27+1</f>
        <v>3</v>
      </c>
      <c r="DR28" s="123" t="e">
        <f ca="1"/>
        <v>#NAME?</v>
      </c>
      <c r="DS28" s="37" t="e">
        <f ca="1"/>
        <v>#NAME?</v>
      </c>
      <c r="DT28" s="37" t="e">
        <f ca="1"/>
        <v>#NAME?</v>
      </c>
      <c r="DU28" s="90" t="e">
        <f ca="1"/>
        <v>#NAME?</v>
      </c>
      <c r="DX28">
        <f>DX27+1</f>
        <v>3</v>
      </c>
      <c r="DY28" s="123" t="e">
        <f ca="1"/>
        <v>#NAME?</v>
      </c>
      <c r="DZ28" s="37" t="e">
        <f ca="1"/>
        <v>#NAME?</v>
      </c>
      <c r="EA28" s="37" t="e">
        <f ca="1"/>
        <v>#NAME?</v>
      </c>
      <c r="EB28" s="90" t="e">
        <f ca="1"/>
        <v>#NAME?</v>
      </c>
      <c r="ED28" s="123" t="e">
        <f ca="1"/>
        <v>#NAME?</v>
      </c>
      <c r="EE28" s="37" t="e">
        <f ca="1"/>
        <v>#NAME?</v>
      </c>
      <c r="EF28" s="37" t="e">
        <f ca="1"/>
        <v>#NAME?</v>
      </c>
      <c r="EG28" s="90" t="e">
        <f ca="1"/>
        <v>#NAME?</v>
      </c>
      <c r="EJ28">
        <f>EJ27+1</f>
        <v>3</v>
      </c>
      <c r="EK28" s="123" t="e">
        <f ca="1"/>
        <v>#NAME?</v>
      </c>
      <c r="EL28" s="37" t="e">
        <f ca="1"/>
        <v>#NAME?</v>
      </c>
      <c r="EM28" s="37" t="e">
        <f ca="1"/>
        <v>#NAME?</v>
      </c>
      <c r="EN28" s="90" t="e">
        <f ca="1"/>
        <v>#NAME?</v>
      </c>
    </row>
    <row r="29" spans="1:144" ht="17.25" x14ac:dyDescent="0.25">
      <c r="A29" t="s">
        <v>435</v>
      </c>
      <c r="AC29" t="s">
        <v>436</v>
      </c>
      <c r="AN29" t="s">
        <v>437</v>
      </c>
      <c r="AY29" t="s">
        <v>438</v>
      </c>
      <c r="CG29">
        <f t="shared" si="3"/>
        <v>11</v>
      </c>
      <c r="CH29" s="123" t="e">
        <f ca="1"/>
        <v>#NAME?</v>
      </c>
      <c r="CI29" s="37" t="e">
        <f ca="1"/>
        <v>#NAME?</v>
      </c>
      <c r="CJ29" s="37" t="e">
        <f ca="1"/>
        <v>#NAME?</v>
      </c>
      <c r="CK29" s="90" t="e">
        <f ca="1"/>
        <v>#NAME?</v>
      </c>
      <c r="CM29" t="str">
        <v>Expert</v>
      </c>
      <c r="CN29" s="123" t="e">
        <f ca="1"/>
        <v>#NAME?</v>
      </c>
      <c r="CO29" s="37" t="e">
        <f ca="1"/>
        <v>#NAME?</v>
      </c>
      <c r="CP29" s="37" t="e">
        <f ca="1"/>
        <v>#NAME?</v>
      </c>
      <c r="CQ29" s="90" t="e">
        <f ca="1"/>
        <v>#NAME?</v>
      </c>
      <c r="CS29" s="173">
        <v>4</v>
      </c>
      <c r="CU29" s="173">
        <v>0.6166666666666667</v>
      </c>
      <c r="CW29" s="174" t="e">
        <f ca="1"/>
        <v>#NAME?</v>
      </c>
      <c r="CY29">
        <f t="shared" si="4"/>
        <v>11</v>
      </c>
      <c r="CZ29" s="123" t="e">
        <f ca="1"/>
        <v>#NAME?</v>
      </c>
      <c r="DA29" s="37" t="e">
        <f ca="1"/>
        <v>#NAME?</v>
      </c>
      <c r="DB29" s="37" t="e">
        <f ca="1"/>
        <v>#NAME?</v>
      </c>
      <c r="DC29" s="90" t="e">
        <f ca="1"/>
        <v>#NAME?</v>
      </c>
      <c r="DE29" t="str">
        <v>Expert</v>
      </c>
      <c r="DF29" s="123" t="e">
        <f ca="1"/>
        <v>#NAME?</v>
      </c>
      <c r="DG29" s="37" t="e">
        <f ca="1"/>
        <v>#NAME?</v>
      </c>
      <c r="DH29" s="37" t="e">
        <f ca="1"/>
        <v>#NAME?</v>
      </c>
      <c r="DI29" s="90" t="e">
        <f ca="1"/>
        <v>#NAME?</v>
      </c>
      <c r="DK29" s="173">
        <v>4</v>
      </c>
      <c r="DM29" s="173">
        <v>0.6166666666666667</v>
      </c>
      <c r="DO29" s="174" t="e">
        <f ca="1"/>
        <v>#NAME?</v>
      </c>
      <c r="DQ29">
        <f t="shared" si="6"/>
        <v>4</v>
      </c>
      <c r="DR29" s="123" t="e">
        <f ca="1"/>
        <v>#NAME?</v>
      </c>
      <c r="DS29" s="37" t="e">
        <f ca="1"/>
        <v>#NAME?</v>
      </c>
      <c r="DT29" s="37" t="e">
        <f ca="1"/>
        <v>#NAME?</v>
      </c>
      <c r="DU29" s="90" t="e">
        <f ca="1"/>
        <v>#NAME?</v>
      </c>
      <c r="DX29">
        <f>DX28+1</f>
        <v>4</v>
      </c>
      <c r="DY29" s="91" t="e">
        <f ca="1"/>
        <v>#NAME?</v>
      </c>
      <c r="DZ29" s="92" t="e">
        <f ca="1"/>
        <v>#NAME?</v>
      </c>
      <c r="EA29" s="92" t="e">
        <f ca="1"/>
        <v>#NAME?</v>
      </c>
      <c r="EB29" s="93" t="e">
        <f ca="1"/>
        <v>#NAME?</v>
      </c>
      <c r="ED29" s="123" t="e">
        <f ca="1"/>
        <v>#NAME?</v>
      </c>
      <c r="EE29" s="37" t="e">
        <f ca="1"/>
        <v>#NAME?</v>
      </c>
      <c r="EF29" s="37" t="e">
        <f ca="1"/>
        <v>#NAME?</v>
      </c>
      <c r="EG29" s="90" t="e">
        <f ca="1"/>
        <v>#NAME?</v>
      </c>
      <c r="EJ29">
        <f>EJ28+1</f>
        <v>4</v>
      </c>
      <c r="EK29" s="91" t="e">
        <f ca="1"/>
        <v>#NAME?</v>
      </c>
      <c r="EL29" s="92" t="e">
        <f ca="1"/>
        <v>#NAME?</v>
      </c>
      <c r="EM29" s="92" t="e">
        <f ca="1"/>
        <v>#NAME?</v>
      </c>
      <c r="EN29" s="93" t="e">
        <f ca="1"/>
        <v>#NAME?</v>
      </c>
    </row>
    <row r="30" spans="1:144" x14ac:dyDescent="0.25">
      <c r="B30">
        <v>1</v>
      </c>
      <c r="C30">
        <f>B30+1</f>
        <v>2</v>
      </c>
      <c r="D30">
        <f t="shared" ref="D30:J30" si="7">C30+1</f>
        <v>3</v>
      </c>
      <c r="E30">
        <f t="shared" si="7"/>
        <v>4</v>
      </c>
      <c r="F30">
        <f t="shared" si="7"/>
        <v>5</v>
      </c>
      <c r="G30">
        <f t="shared" si="7"/>
        <v>6</v>
      </c>
      <c r="H30">
        <f t="shared" si="7"/>
        <v>7</v>
      </c>
      <c r="I30">
        <f t="shared" si="7"/>
        <v>8</v>
      </c>
      <c r="J30">
        <f t="shared" si="7"/>
        <v>9</v>
      </c>
      <c r="K30" s="47" t="s">
        <v>373</v>
      </c>
      <c r="BJ30" t="s">
        <v>439</v>
      </c>
      <c r="BK30" s="160" t="e">
        <f t="array" aca="1" ref="BK30:BN30" ca="1">TRANSPOSE(MMULT(BK12:BS15,TRANSPOSE(BK28:BS28)))</f>
        <v>#NAME?</v>
      </c>
      <c r="BL30" s="161" t="e">
        <f ca="1"/>
        <v>#NAME?</v>
      </c>
      <c r="BM30" s="161" t="e">
        <f ca="1"/>
        <v>#NAME?</v>
      </c>
      <c r="BN30" s="162" t="e">
        <f ca="1"/>
        <v>#NAME?</v>
      </c>
      <c r="BU30" t="s">
        <v>440</v>
      </c>
      <c r="CG30">
        <f t="shared" si="3"/>
        <v>12</v>
      </c>
      <c r="CH30" s="123" t="e">
        <f ca="1"/>
        <v>#NAME?</v>
      </c>
      <c r="CI30" s="37" t="e">
        <f ca="1"/>
        <v>#NAME?</v>
      </c>
      <c r="CJ30" s="37" t="e">
        <f ca="1"/>
        <v>#NAME?</v>
      </c>
      <c r="CK30" s="90" t="e">
        <f ca="1"/>
        <v>#NAME?</v>
      </c>
      <c r="CM30" t="str">
        <v>Motivate</v>
      </c>
      <c r="CN30" s="123" t="e">
        <f ca="1"/>
        <v>#NAME?</v>
      </c>
      <c r="CO30" s="37" t="e">
        <f ca="1"/>
        <v>#NAME?</v>
      </c>
      <c r="CP30" s="37" t="e">
        <f ca="1"/>
        <v>#NAME?</v>
      </c>
      <c r="CQ30" s="90" t="e">
        <f ca="1"/>
        <v>#NAME?</v>
      </c>
      <c r="CS30" s="173">
        <v>7</v>
      </c>
      <c r="CU30" s="173">
        <v>0.29166666666666696</v>
      </c>
      <c r="CY30">
        <f t="shared" si="4"/>
        <v>12</v>
      </c>
      <c r="CZ30" s="123" t="e">
        <f ca="1"/>
        <v>#NAME?</v>
      </c>
      <c r="DA30" s="37" t="e">
        <f ca="1"/>
        <v>#NAME?</v>
      </c>
      <c r="DB30" s="37" t="e">
        <f ca="1"/>
        <v>#NAME?</v>
      </c>
      <c r="DC30" s="90" t="e">
        <f ca="1"/>
        <v>#NAME?</v>
      </c>
      <c r="DE30" t="str">
        <v>Motivate</v>
      </c>
      <c r="DF30" s="123" t="e">
        <f ca="1"/>
        <v>#NAME?</v>
      </c>
      <c r="DG30" s="37" t="e">
        <f ca="1"/>
        <v>#NAME?</v>
      </c>
      <c r="DH30" s="37" t="e">
        <f ca="1"/>
        <v>#NAME?</v>
      </c>
      <c r="DI30" s="90" t="e">
        <f ca="1"/>
        <v>#NAME?</v>
      </c>
      <c r="DK30" s="173">
        <v>7</v>
      </c>
      <c r="DM30" s="173">
        <v>0.29166666666666696</v>
      </c>
      <c r="DQ30">
        <f t="shared" si="6"/>
        <v>5</v>
      </c>
      <c r="DR30" s="123" t="e">
        <f ca="1"/>
        <v>#NAME?</v>
      </c>
      <c r="DS30" s="37" t="e">
        <f ca="1"/>
        <v>#NAME?</v>
      </c>
      <c r="DT30" s="37" t="e">
        <f ca="1"/>
        <v>#NAME?</v>
      </c>
      <c r="DU30" s="90" t="e">
        <f ca="1"/>
        <v>#NAME?</v>
      </c>
      <c r="ED30" s="123" t="e">
        <f ca="1"/>
        <v>#NAME?</v>
      </c>
      <c r="EE30" s="37" t="e">
        <f ca="1"/>
        <v>#NAME?</v>
      </c>
      <c r="EF30" s="37" t="e">
        <f ca="1"/>
        <v>#NAME?</v>
      </c>
      <c r="EG30" s="90" t="e">
        <f ca="1"/>
        <v>#NAME?</v>
      </c>
    </row>
    <row r="31" spans="1:144" x14ac:dyDescent="0.25">
      <c r="A31" t="str">
        <f>A19</f>
        <v>Expect</v>
      </c>
      <c r="B31" s="156" t="e">
        <f ca="1">B19*SQRT(B$18)</f>
        <v>#NAME?</v>
      </c>
      <c r="C31" s="157" t="e">
        <f t="shared" ref="C31:J31" ca="1" si="8">C19*SQRT(C$18)</f>
        <v>#NAME?</v>
      </c>
      <c r="D31" s="157" t="e">
        <f t="shared" ca="1" si="8"/>
        <v>#NAME?</v>
      </c>
      <c r="E31" s="157" t="e">
        <f t="shared" ca="1" si="8"/>
        <v>#NAME?</v>
      </c>
      <c r="F31" s="157" t="e">
        <f t="shared" ca="1" si="8"/>
        <v>#NAME?</v>
      </c>
      <c r="G31" s="157" t="e">
        <f t="shared" ca="1" si="8"/>
        <v>#NAME?</v>
      </c>
      <c r="H31" s="157" t="e">
        <f t="shared" ca="1" si="8"/>
        <v>#NAME?</v>
      </c>
      <c r="I31" s="157" t="e">
        <f t="shared" ca="1" si="8"/>
        <v>#NAME?</v>
      </c>
      <c r="J31" s="158" t="e">
        <f t="shared" ca="1" si="8"/>
        <v>#NAME?</v>
      </c>
      <c r="K31" s="184" t="e">
        <f ca="1">SUMSQ(B31:J31)</f>
        <v>#NAME?</v>
      </c>
      <c r="AC31" s="46"/>
      <c r="AD31" s="175" t="str">
        <f t="array" ref="AD31:AL31">AD18:AL18</f>
        <v>Expect</v>
      </c>
      <c r="AE31" s="175" t="str">
        <v>Entertain</v>
      </c>
      <c r="AF31" s="175" t="str">
        <v>Comm</v>
      </c>
      <c r="AG31" s="175" t="str">
        <v>Expert</v>
      </c>
      <c r="AH31" s="175" t="str">
        <v>Motivate</v>
      </c>
      <c r="AI31" s="175" t="str">
        <v>Caring</v>
      </c>
      <c r="AJ31" s="175" t="str">
        <v>Charisma</v>
      </c>
      <c r="AK31" s="175" t="str">
        <v>Passion</v>
      </c>
      <c r="AL31" s="175" t="str">
        <v>Friendly</v>
      </c>
      <c r="AO31" t="str">
        <f t="array" ref="AO31:AW31">AO18:AW18</f>
        <v>Expect</v>
      </c>
      <c r="AP31" t="str">
        <v>Entertain</v>
      </c>
      <c r="AQ31" t="str">
        <v>Comm</v>
      </c>
      <c r="AR31" t="str">
        <v>Expert</v>
      </c>
      <c r="AS31" t="str">
        <v>Motivate</v>
      </c>
      <c r="AT31" t="str">
        <v>Caring</v>
      </c>
      <c r="AU31" t="str">
        <v>Charisma</v>
      </c>
      <c r="AV31" t="str">
        <v>Passion</v>
      </c>
      <c r="AW31" t="str">
        <v>Friendly</v>
      </c>
      <c r="AZ31" t="str">
        <f t="array" ref="AZ31:BH31">AZ18:BH18</f>
        <v>Expect</v>
      </c>
      <c r="BA31" t="str">
        <v>Entertain</v>
      </c>
      <c r="BB31" t="str">
        <v>Comm</v>
      </c>
      <c r="BC31" t="str">
        <v>Expert</v>
      </c>
      <c r="BD31" t="str">
        <v>Motivate</v>
      </c>
      <c r="BE31" t="str">
        <v>Caring</v>
      </c>
      <c r="BF31" t="str">
        <v>Charisma</v>
      </c>
      <c r="BG31" t="str">
        <v>Passion</v>
      </c>
      <c r="BH31" t="str">
        <v>Friendly</v>
      </c>
      <c r="CG31">
        <f t="shared" si="3"/>
        <v>13</v>
      </c>
      <c r="CH31" s="123" t="e">
        <f ca="1"/>
        <v>#NAME?</v>
      </c>
      <c r="CI31" s="37" t="e">
        <f ca="1"/>
        <v>#NAME?</v>
      </c>
      <c r="CJ31" s="37" t="e">
        <f ca="1"/>
        <v>#NAME?</v>
      </c>
      <c r="CK31" s="90" t="e">
        <f ca="1"/>
        <v>#NAME?</v>
      </c>
      <c r="CM31" t="str">
        <v>Caring</v>
      </c>
      <c r="CN31" s="123" t="e">
        <f ca="1"/>
        <v>#NAME?</v>
      </c>
      <c r="CO31" s="37" t="e">
        <f ca="1"/>
        <v>#NAME?</v>
      </c>
      <c r="CP31" s="37" t="e">
        <f ca="1"/>
        <v>#NAME?</v>
      </c>
      <c r="CQ31" s="90" t="e">
        <f ca="1"/>
        <v>#NAME?</v>
      </c>
      <c r="CS31" s="173">
        <v>5</v>
      </c>
      <c r="CU31" s="173">
        <v>-1.0083333333333337</v>
      </c>
      <c r="CY31">
        <f t="shared" si="4"/>
        <v>13</v>
      </c>
      <c r="CZ31" s="123" t="e">
        <f ca="1"/>
        <v>#NAME?</v>
      </c>
      <c r="DA31" s="37" t="e">
        <f ca="1"/>
        <v>#NAME?</v>
      </c>
      <c r="DB31" s="37" t="e">
        <f ca="1"/>
        <v>#NAME?</v>
      </c>
      <c r="DC31" s="90" t="e">
        <f ca="1"/>
        <v>#NAME?</v>
      </c>
      <c r="DE31" t="str">
        <v>Caring</v>
      </c>
      <c r="DF31" s="123" t="e">
        <f ca="1"/>
        <v>#NAME?</v>
      </c>
      <c r="DG31" s="37" t="e">
        <f ca="1"/>
        <v>#NAME?</v>
      </c>
      <c r="DH31" s="37" t="e">
        <f ca="1"/>
        <v>#NAME?</v>
      </c>
      <c r="DI31" s="90" t="e">
        <f ca="1"/>
        <v>#NAME?</v>
      </c>
      <c r="DK31" s="173">
        <v>5</v>
      </c>
      <c r="DM31" s="173">
        <v>-1.0083333333333337</v>
      </c>
      <c r="DQ31">
        <f t="shared" si="6"/>
        <v>6</v>
      </c>
      <c r="DR31" s="123" t="e">
        <f ca="1"/>
        <v>#NAME?</v>
      </c>
      <c r="DS31" s="37" t="e">
        <f ca="1"/>
        <v>#NAME?</v>
      </c>
      <c r="DT31" s="37" t="e">
        <f ca="1"/>
        <v>#NAME?</v>
      </c>
      <c r="DU31" s="90" t="e">
        <f ca="1"/>
        <v>#NAME?</v>
      </c>
      <c r="ED31" s="123" t="e">
        <f ca="1"/>
        <v>#NAME?</v>
      </c>
      <c r="EE31" s="37" t="e">
        <f ca="1"/>
        <v>#NAME?</v>
      </c>
      <c r="EF31" s="37" t="e">
        <f ca="1"/>
        <v>#NAME?</v>
      </c>
      <c r="EG31" s="90" t="e">
        <f ca="1"/>
        <v>#NAME?</v>
      </c>
    </row>
    <row r="32" spans="1:144" x14ac:dyDescent="0.25">
      <c r="A32" t="str">
        <f t="shared" ref="A32:A39" si="9">A20</f>
        <v>Entertain</v>
      </c>
      <c r="B32" s="123" t="e">
        <f t="shared" ref="B32:J38" ca="1" si="10">B20*SQRT(B$18)</f>
        <v>#NAME?</v>
      </c>
      <c r="C32" s="37" t="e">
        <f t="shared" ca="1" si="10"/>
        <v>#NAME?</v>
      </c>
      <c r="D32" s="37" t="e">
        <f t="shared" ca="1" si="10"/>
        <v>#NAME?</v>
      </c>
      <c r="E32" s="37" t="e">
        <f t="shared" ca="1" si="10"/>
        <v>#NAME?</v>
      </c>
      <c r="F32" s="37" t="e">
        <f t="shared" ca="1" si="10"/>
        <v>#NAME?</v>
      </c>
      <c r="G32" s="37" t="e">
        <f t="shared" ca="1" si="10"/>
        <v>#NAME?</v>
      </c>
      <c r="H32" s="37" t="e">
        <f t="shared" ca="1" si="10"/>
        <v>#NAME?</v>
      </c>
      <c r="I32" s="37" t="e">
        <f t="shared" ca="1" si="10"/>
        <v>#NAME?</v>
      </c>
      <c r="J32" s="90" t="e">
        <f t="shared" ca="1" si="10"/>
        <v>#NAME?</v>
      </c>
      <c r="K32" s="166" t="e">
        <f t="shared" ref="K32:K39" ca="1" si="11">SUMSQ(B32:J32)</f>
        <v>#NAME?</v>
      </c>
      <c r="AC32" s="46" t="str">
        <f t="array" ref="AC32:AC40">AC19:AC27</f>
        <v>Expect</v>
      </c>
      <c r="AD32" s="176" t="e">
        <f t="array" aca="1" ref="AD32:AL40" ca="1">B6:J14-MMULT(I44:L52,TRANSPOSE(I44:L52))</f>
        <v>#NAME?</v>
      </c>
      <c r="AE32" s="177" t="e">
        <f ca="1"/>
        <v>#NAME?</v>
      </c>
      <c r="AF32" s="177" t="e">
        <f ca="1"/>
        <v>#NAME?</v>
      </c>
      <c r="AG32" s="177" t="e">
        <f ca="1"/>
        <v>#NAME?</v>
      </c>
      <c r="AH32" s="177" t="e">
        <f ca="1"/>
        <v>#NAME?</v>
      </c>
      <c r="AI32" s="177" t="e">
        <f ca="1"/>
        <v>#NAME?</v>
      </c>
      <c r="AJ32" s="177" t="e">
        <f ca="1"/>
        <v>#NAME?</v>
      </c>
      <c r="AK32" s="177" t="e">
        <f ca="1"/>
        <v>#NAME?</v>
      </c>
      <c r="AL32" s="178" t="e">
        <f ca="1"/>
        <v>#NAME?</v>
      </c>
      <c r="AN32" t="str">
        <f t="array" ref="AN32:AN40">TRANSPOSE(AO31:AW31)</f>
        <v>Expect</v>
      </c>
      <c r="AO32" s="156" t="e">
        <f t="array" aca="1" ref="AO32:AW40" ca="1">MMULT(I44:L52,TRANSPOSE(I44:L52))</f>
        <v>#NAME?</v>
      </c>
      <c r="AP32" s="157" t="e">
        <f ca="1"/>
        <v>#NAME?</v>
      </c>
      <c r="AQ32" s="157" t="e">
        <f ca="1"/>
        <v>#NAME?</v>
      </c>
      <c r="AR32" s="157" t="e">
        <f ca="1"/>
        <v>#NAME?</v>
      </c>
      <c r="AS32" s="157" t="e">
        <f ca="1"/>
        <v>#NAME?</v>
      </c>
      <c r="AT32" s="157" t="e">
        <f ca="1"/>
        <v>#NAME?</v>
      </c>
      <c r="AU32" s="157" t="e">
        <f ca="1"/>
        <v>#NAME?</v>
      </c>
      <c r="AV32" s="157" t="e">
        <f ca="1"/>
        <v>#NAME?</v>
      </c>
      <c r="AW32" s="158" t="e">
        <f ca="1"/>
        <v>#NAME?</v>
      </c>
      <c r="AY32" t="str">
        <f t="array" ref="AY32:AY40">AY19:AY27</f>
        <v>Expect</v>
      </c>
      <c r="AZ32" s="156" t="e">
        <f t="array" aca="1" ref="AZ32:BH40" ca="1">TRANSPOSE(B19:J27)/SQRT(TRANSPOSE(B18:J18))</f>
        <v>#NAME?</v>
      </c>
      <c r="BA32" s="157" t="e">
        <f ca="1"/>
        <v>#NAME?</v>
      </c>
      <c r="BB32" s="157" t="e">
        <f ca="1"/>
        <v>#NAME?</v>
      </c>
      <c r="BC32" s="157" t="e">
        <f ca="1"/>
        <v>#NAME?</v>
      </c>
      <c r="BD32" s="157" t="e">
        <f ca="1"/>
        <v>#NAME?</v>
      </c>
      <c r="BE32" s="157" t="e">
        <f ca="1"/>
        <v>#NAME?</v>
      </c>
      <c r="BF32" s="157" t="e">
        <f ca="1"/>
        <v>#NAME?</v>
      </c>
      <c r="BG32" s="157" t="e">
        <f ca="1"/>
        <v>#NAME?</v>
      </c>
      <c r="BH32" s="158" t="e">
        <f ca="1"/>
        <v>#NAME?</v>
      </c>
      <c r="BI32" s="37"/>
      <c r="BK32" s="160" t="e">
        <f t="array" aca="1" ref="BK32:BN32" ca="1">TRANSPOSE(MMULT(BK19:BS22,TRANSPOSE(BK28:BS28)))</f>
        <v>#NAME?</v>
      </c>
      <c r="BL32" s="161" t="e">
        <f ca="1"/>
        <v>#NAME?</v>
      </c>
      <c r="BM32" s="161" t="e">
        <f ca="1"/>
        <v>#NAME?</v>
      </c>
      <c r="BN32" s="162" t="e">
        <f ca="1"/>
        <v>#NAME?</v>
      </c>
      <c r="BV32">
        <v>1</v>
      </c>
      <c r="BW32">
        <f>BV32+1</f>
        <v>2</v>
      </c>
      <c r="BX32">
        <f>BW32+1</f>
        <v>3</v>
      </c>
      <c r="BY32">
        <f>BX32+1</f>
        <v>4</v>
      </c>
      <c r="CG32">
        <f t="shared" si="3"/>
        <v>14</v>
      </c>
      <c r="CH32" s="123" t="e">
        <f ca="1"/>
        <v>#NAME?</v>
      </c>
      <c r="CI32" s="37" t="e">
        <f ca="1"/>
        <v>#NAME?</v>
      </c>
      <c r="CJ32" s="37" t="e">
        <f ca="1"/>
        <v>#NAME?</v>
      </c>
      <c r="CK32" s="90" t="e">
        <f ca="1"/>
        <v>#NAME?</v>
      </c>
      <c r="CM32" t="str">
        <v>Charisma</v>
      </c>
      <c r="CN32" s="123" t="e">
        <f ca="1"/>
        <v>#NAME?</v>
      </c>
      <c r="CO32" s="37" t="e">
        <f ca="1"/>
        <v>#NAME?</v>
      </c>
      <c r="CP32" s="37" t="e">
        <f ca="1"/>
        <v>#NAME?</v>
      </c>
      <c r="CQ32" s="90" t="e">
        <f ca="1"/>
        <v>#NAME?</v>
      </c>
      <c r="CS32" s="173">
        <v>4</v>
      </c>
      <c r="CU32" s="173">
        <v>-0.84166666666666679</v>
      </c>
      <c r="CY32">
        <f t="shared" si="4"/>
        <v>14</v>
      </c>
      <c r="CZ32" s="123" t="e">
        <f ca="1"/>
        <v>#NAME?</v>
      </c>
      <c r="DA32" s="37" t="e">
        <f ca="1"/>
        <v>#NAME?</v>
      </c>
      <c r="DB32" s="37" t="e">
        <f ca="1"/>
        <v>#NAME?</v>
      </c>
      <c r="DC32" s="90" t="e">
        <f ca="1"/>
        <v>#NAME?</v>
      </c>
      <c r="DE32" t="str">
        <v>Charisma</v>
      </c>
      <c r="DF32" s="123" t="e">
        <f ca="1"/>
        <v>#NAME?</v>
      </c>
      <c r="DG32" s="37" t="e">
        <f ca="1"/>
        <v>#NAME?</v>
      </c>
      <c r="DH32" s="37" t="e">
        <f ca="1"/>
        <v>#NAME?</v>
      </c>
      <c r="DI32" s="90" t="e">
        <f ca="1"/>
        <v>#NAME?</v>
      </c>
      <c r="DK32" s="173">
        <v>4</v>
      </c>
      <c r="DM32" s="173">
        <v>-0.84166666666666679</v>
      </c>
      <c r="DQ32">
        <f t="shared" si="6"/>
        <v>7</v>
      </c>
      <c r="DR32" s="123" t="e">
        <f ca="1"/>
        <v>#NAME?</v>
      </c>
      <c r="DS32" s="37" t="e">
        <f ca="1"/>
        <v>#NAME?</v>
      </c>
      <c r="DT32" s="37" t="e">
        <f ca="1"/>
        <v>#NAME?</v>
      </c>
      <c r="DU32" s="90" t="e">
        <f ca="1"/>
        <v>#NAME?</v>
      </c>
      <c r="ED32" s="123" t="e">
        <f ca="1"/>
        <v>#NAME?</v>
      </c>
      <c r="EE32" s="37" t="e">
        <f ca="1"/>
        <v>#NAME?</v>
      </c>
      <c r="EF32" s="37" t="e">
        <f ca="1"/>
        <v>#NAME?</v>
      </c>
      <c r="EG32" s="90" t="e">
        <f ca="1"/>
        <v>#NAME?</v>
      </c>
    </row>
    <row r="33" spans="1:137" x14ac:dyDescent="0.25">
      <c r="A33" t="str">
        <f t="shared" si="9"/>
        <v>Comm</v>
      </c>
      <c r="B33" s="123" t="e">
        <f t="shared" ca="1" si="10"/>
        <v>#NAME?</v>
      </c>
      <c r="C33" s="37" t="e">
        <f t="shared" ca="1" si="10"/>
        <v>#NAME?</v>
      </c>
      <c r="D33" s="37" t="e">
        <f t="shared" ca="1" si="10"/>
        <v>#NAME?</v>
      </c>
      <c r="E33" s="37" t="e">
        <f t="shared" ca="1" si="10"/>
        <v>#NAME?</v>
      </c>
      <c r="F33" s="37" t="e">
        <f t="shared" ca="1" si="10"/>
        <v>#NAME?</v>
      </c>
      <c r="G33" s="37" t="e">
        <f t="shared" ca="1" si="10"/>
        <v>#NAME?</v>
      </c>
      <c r="H33" s="37" t="e">
        <f t="shared" ca="1" si="10"/>
        <v>#NAME?</v>
      </c>
      <c r="I33" s="37" t="e">
        <f t="shared" ca="1" si="10"/>
        <v>#NAME?</v>
      </c>
      <c r="J33" s="90" t="e">
        <f t="shared" ca="1" si="10"/>
        <v>#NAME?</v>
      </c>
      <c r="K33" s="166" t="e">
        <f t="shared" ca="1" si="11"/>
        <v>#NAME?</v>
      </c>
      <c r="AC33" s="46" t="str">
        <v>Entertain</v>
      </c>
      <c r="AD33" s="124" t="e">
        <f ca="1"/>
        <v>#NAME?</v>
      </c>
      <c r="AE33" s="3" t="e">
        <f ca="1"/>
        <v>#NAME?</v>
      </c>
      <c r="AF33" s="3" t="e">
        <f ca="1"/>
        <v>#NAME?</v>
      </c>
      <c r="AG33" s="3" t="e">
        <f ca="1"/>
        <v>#NAME?</v>
      </c>
      <c r="AH33" s="3" t="e">
        <f ca="1"/>
        <v>#NAME?</v>
      </c>
      <c r="AI33" s="3" t="e">
        <f ca="1"/>
        <v>#NAME?</v>
      </c>
      <c r="AJ33" s="3" t="e">
        <f ca="1"/>
        <v>#NAME?</v>
      </c>
      <c r="AK33" s="3" t="e">
        <f ca="1"/>
        <v>#NAME?</v>
      </c>
      <c r="AL33" s="179" t="e">
        <f ca="1"/>
        <v>#NAME?</v>
      </c>
      <c r="AN33" t="str">
        <v>Entertain</v>
      </c>
      <c r="AO33" s="123" t="e">
        <f ca="1"/>
        <v>#NAME?</v>
      </c>
      <c r="AP33" s="37" t="e">
        <f ca="1"/>
        <v>#NAME?</v>
      </c>
      <c r="AQ33" s="37" t="e">
        <f ca="1"/>
        <v>#NAME?</v>
      </c>
      <c r="AR33" s="37" t="e">
        <f ca="1"/>
        <v>#NAME?</v>
      </c>
      <c r="AS33" s="37" t="e">
        <f ca="1"/>
        <v>#NAME?</v>
      </c>
      <c r="AT33" s="37" t="e">
        <f ca="1"/>
        <v>#NAME?</v>
      </c>
      <c r="AU33" s="37" t="e">
        <f ca="1"/>
        <v>#NAME?</v>
      </c>
      <c r="AV33" s="37" t="e">
        <f ca="1"/>
        <v>#NAME?</v>
      </c>
      <c r="AW33" s="90" t="e">
        <f ca="1"/>
        <v>#NAME?</v>
      </c>
      <c r="AY33" t="str">
        <v>Entertain</v>
      </c>
      <c r="AZ33" s="123" t="e">
        <f ca="1"/>
        <v>#NAME?</v>
      </c>
      <c r="BA33" s="37" t="e">
        <f ca="1"/>
        <v>#NAME?</v>
      </c>
      <c r="BB33" s="37" t="e">
        <f ca="1"/>
        <v>#NAME?</v>
      </c>
      <c r="BC33" s="37" t="e">
        <f ca="1"/>
        <v>#NAME?</v>
      </c>
      <c r="BD33" s="37" t="e">
        <f ca="1"/>
        <v>#NAME?</v>
      </c>
      <c r="BE33" s="37" t="e">
        <f ca="1"/>
        <v>#NAME?</v>
      </c>
      <c r="BF33" s="37" t="e">
        <f ca="1"/>
        <v>#NAME?</v>
      </c>
      <c r="BG33" s="37" t="e">
        <f ca="1"/>
        <v>#NAME?</v>
      </c>
      <c r="BH33" s="90" t="e">
        <f ca="1"/>
        <v>#NAME?</v>
      </c>
      <c r="BI33" s="37"/>
      <c r="BU33" t="str">
        <f t="array" ref="BU33:BU41">BU6:BU14</f>
        <v>Expect</v>
      </c>
      <c r="BV33" s="156" t="e">
        <f t="array" aca="1" ref="BV33:BY41" ca="1">MMULT(B44:E52,MINVERSE(BK5:BN8))</f>
        <v>#NAME?</v>
      </c>
      <c r="BW33" s="157" t="e">
        <f ca="1"/>
        <v>#NAME?</v>
      </c>
      <c r="BX33" s="157" t="e">
        <f ca="1"/>
        <v>#NAME?</v>
      </c>
      <c r="BY33" s="158" t="e">
        <f ca="1"/>
        <v>#NAME?</v>
      </c>
      <c r="CG33">
        <f t="shared" si="3"/>
        <v>15</v>
      </c>
      <c r="CH33" s="123" t="e">
        <f ca="1"/>
        <v>#NAME?</v>
      </c>
      <c r="CI33" s="37" t="e">
        <f ca="1"/>
        <v>#NAME?</v>
      </c>
      <c r="CJ33" s="37" t="e">
        <f ca="1"/>
        <v>#NAME?</v>
      </c>
      <c r="CK33" s="90" t="e">
        <f ca="1"/>
        <v>#NAME?</v>
      </c>
      <c r="CM33" t="str">
        <v>Passion</v>
      </c>
      <c r="CN33" s="123" t="e">
        <f ca="1"/>
        <v>#NAME?</v>
      </c>
      <c r="CO33" s="37" t="e">
        <f ca="1"/>
        <v>#NAME?</v>
      </c>
      <c r="CP33" s="37" t="e">
        <f ca="1"/>
        <v>#NAME?</v>
      </c>
      <c r="CQ33" s="90" t="e">
        <f ca="1"/>
        <v>#NAME?</v>
      </c>
      <c r="CS33" s="173">
        <v>4</v>
      </c>
      <c r="CU33" s="173">
        <v>-0.72499999999999964</v>
      </c>
      <c r="CY33">
        <f t="shared" si="4"/>
        <v>15</v>
      </c>
      <c r="CZ33" s="123" t="e">
        <f ca="1"/>
        <v>#NAME?</v>
      </c>
      <c r="DA33" s="37" t="e">
        <f ca="1"/>
        <v>#NAME?</v>
      </c>
      <c r="DB33" s="37" t="e">
        <f ca="1"/>
        <v>#NAME?</v>
      </c>
      <c r="DC33" s="90" t="e">
        <f ca="1"/>
        <v>#NAME?</v>
      </c>
      <c r="DE33" t="str">
        <v>Passion</v>
      </c>
      <c r="DF33" s="123" t="e">
        <f ca="1"/>
        <v>#NAME?</v>
      </c>
      <c r="DG33" s="37" t="e">
        <f ca="1"/>
        <v>#NAME?</v>
      </c>
      <c r="DH33" s="37" t="e">
        <f ca="1"/>
        <v>#NAME?</v>
      </c>
      <c r="DI33" s="90" t="e">
        <f ca="1"/>
        <v>#NAME?</v>
      </c>
      <c r="DK33" s="173">
        <v>4</v>
      </c>
      <c r="DM33" s="173">
        <v>-0.72499999999999964</v>
      </c>
      <c r="DQ33">
        <f t="shared" si="6"/>
        <v>8</v>
      </c>
      <c r="DR33" s="123" t="e">
        <f ca="1"/>
        <v>#NAME?</v>
      </c>
      <c r="DS33" s="37" t="e">
        <f ca="1"/>
        <v>#NAME?</v>
      </c>
      <c r="DT33" s="37" t="e">
        <f ca="1"/>
        <v>#NAME?</v>
      </c>
      <c r="DU33" s="90" t="e">
        <f ca="1"/>
        <v>#NAME?</v>
      </c>
      <c r="ED33" s="123" t="e">
        <f ca="1"/>
        <v>#NAME?</v>
      </c>
      <c r="EE33" s="37" t="e">
        <f ca="1"/>
        <v>#NAME?</v>
      </c>
      <c r="EF33" s="37" t="e">
        <f ca="1"/>
        <v>#NAME?</v>
      </c>
      <c r="EG33" s="90" t="e">
        <f ca="1"/>
        <v>#NAME?</v>
      </c>
    </row>
    <row r="34" spans="1:137" x14ac:dyDescent="0.25">
      <c r="A34" t="str">
        <f t="shared" si="9"/>
        <v>Expert</v>
      </c>
      <c r="B34" s="123" t="e">
        <f t="shared" ca="1" si="10"/>
        <v>#NAME?</v>
      </c>
      <c r="C34" s="37" t="e">
        <f t="shared" ca="1" si="10"/>
        <v>#NAME?</v>
      </c>
      <c r="D34" s="37" t="e">
        <f t="shared" ca="1" si="10"/>
        <v>#NAME?</v>
      </c>
      <c r="E34" s="37" t="e">
        <f t="shared" ca="1" si="10"/>
        <v>#NAME?</v>
      </c>
      <c r="F34" s="37" t="e">
        <f t="shared" ca="1" si="10"/>
        <v>#NAME?</v>
      </c>
      <c r="G34" s="37" t="e">
        <f t="shared" ca="1" si="10"/>
        <v>#NAME?</v>
      </c>
      <c r="H34" s="37" t="e">
        <f t="shared" ca="1" si="10"/>
        <v>#NAME?</v>
      </c>
      <c r="I34" s="37" t="e">
        <f t="shared" ca="1" si="10"/>
        <v>#NAME?</v>
      </c>
      <c r="J34" s="90" t="e">
        <f t="shared" ca="1" si="10"/>
        <v>#NAME?</v>
      </c>
      <c r="K34" s="166" t="e">
        <f t="shared" ca="1" si="11"/>
        <v>#NAME?</v>
      </c>
      <c r="AC34" s="46" t="str">
        <v>Comm</v>
      </c>
      <c r="AD34" s="124" t="e">
        <f ca="1"/>
        <v>#NAME?</v>
      </c>
      <c r="AE34" s="3" t="e">
        <f ca="1"/>
        <v>#NAME?</v>
      </c>
      <c r="AF34" s="3" t="e">
        <f ca="1"/>
        <v>#NAME?</v>
      </c>
      <c r="AG34" s="3" t="e">
        <f ca="1"/>
        <v>#NAME?</v>
      </c>
      <c r="AH34" s="3" t="e">
        <f ca="1"/>
        <v>#NAME?</v>
      </c>
      <c r="AI34" s="3" t="e">
        <f ca="1"/>
        <v>#NAME?</v>
      </c>
      <c r="AJ34" s="3" t="e">
        <f ca="1"/>
        <v>#NAME?</v>
      </c>
      <c r="AK34" s="3" t="e">
        <f ca="1"/>
        <v>#NAME?</v>
      </c>
      <c r="AL34" s="179" t="e">
        <f ca="1"/>
        <v>#NAME?</v>
      </c>
      <c r="AN34" t="str">
        <v>Comm</v>
      </c>
      <c r="AO34" s="123" t="e">
        <f ca="1"/>
        <v>#NAME?</v>
      </c>
      <c r="AP34" s="37" t="e">
        <f ca="1"/>
        <v>#NAME?</v>
      </c>
      <c r="AQ34" s="37" t="e">
        <f ca="1"/>
        <v>#NAME?</v>
      </c>
      <c r="AR34" s="37" t="e">
        <f ca="1"/>
        <v>#NAME?</v>
      </c>
      <c r="AS34" s="37" t="e">
        <f ca="1"/>
        <v>#NAME?</v>
      </c>
      <c r="AT34" s="37" t="e">
        <f ca="1"/>
        <v>#NAME?</v>
      </c>
      <c r="AU34" s="37" t="e">
        <f ca="1"/>
        <v>#NAME?</v>
      </c>
      <c r="AV34" s="37" t="e">
        <f ca="1"/>
        <v>#NAME?</v>
      </c>
      <c r="AW34" s="90" t="e">
        <f ca="1"/>
        <v>#NAME?</v>
      </c>
      <c r="AY34" t="str">
        <v>Comm</v>
      </c>
      <c r="AZ34" s="123" t="e">
        <f ca="1"/>
        <v>#NAME?</v>
      </c>
      <c r="BA34" s="37" t="e">
        <f ca="1"/>
        <v>#NAME?</v>
      </c>
      <c r="BB34" s="37" t="e">
        <f ca="1"/>
        <v>#NAME?</v>
      </c>
      <c r="BC34" s="37" t="e">
        <f ca="1"/>
        <v>#NAME?</v>
      </c>
      <c r="BD34" s="37" t="e">
        <f ca="1"/>
        <v>#NAME?</v>
      </c>
      <c r="BE34" s="37" t="e">
        <f ca="1"/>
        <v>#NAME?</v>
      </c>
      <c r="BF34" s="37" t="e">
        <f ca="1"/>
        <v>#NAME?</v>
      </c>
      <c r="BG34" s="37" t="e">
        <f ca="1"/>
        <v>#NAME?</v>
      </c>
      <c r="BH34" s="90" t="e">
        <f ca="1"/>
        <v>#NAME?</v>
      </c>
      <c r="BI34" s="37"/>
      <c r="BU34" t="str">
        <v>Entertain</v>
      </c>
      <c r="BV34" s="123" t="e">
        <f ca="1"/>
        <v>#NAME?</v>
      </c>
      <c r="BW34" s="37" t="e">
        <f ca="1"/>
        <v>#NAME?</v>
      </c>
      <c r="BX34" s="37" t="e">
        <f ca="1"/>
        <v>#NAME?</v>
      </c>
      <c r="BY34" s="90" t="e">
        <f ca="1"/>
        <v>#NAME?</v>
      </c>
      <c r="CG34">
        <f t="shared" si="3"/>
        <v>16</v>
      </c>
      <c r="CH34" s="123" t="e">
        <f ca="1"/>
        <v>#NAME?</v>
      </c>
      <c r="CI34" s="37" t="e">
        <f ca="1"/>
        <v>#NAME?</v>
      </c>
      <c r="CJ34" s="37" t="e">
        <f ca="1"/>
        <v>#NAME?</v>
      </c>
      <c r="CK34" s="90" t="e">
        <f ca="1"/>
        <v>#NAME?</v>
      </c>
      <c r="CM34" t="str">
        <v>Friendly</v>
      </c>
      <c r="CN34" s="91" t="e">
        <f ca="1"/>
        <v>#NAME?</v>
      </c>
      <c r="CO34" s="92" t="e">
        <f ca="1"/>
        <v>#NAME?</v>
      </c>
      <c r="CP34" s="92" t="e">
        <f ca="1"/>
        <v>#NAME?</v>
      </c>
      <c r="CQ34" s="93" t="e">
        <f ca="1"/>
        <v>#NAME?</v>
      </c>
      <c r="CS34" s="174">
        <v>8</v>
      </c>
      <c r="CU34" s="174">
        <v>0.70000000000000018</v>
      </c>
      <c r="CY34">
        <f t="shared" si="4"/>
        <v>16</v>
      </c>
      <c r="CZ34" s="123" t="e">
        <f ca="1"/>
        <v>#NAME?</v>
      </c>
      <c r="DA34" s="37" t="e">
        <f ca="1"/>
        <v>#NAME?</v>
      </c>
      <c r="DB34" s="37" t="e">
        <f ca="1"/>
        <v>#NAME?</v>
      </c>
      <c r="DC34" s="90" t="e">
        <f ca="1"/>
        <v>#NAME?</v>
      </c>
      <c r="DE34" t="str">
        <v>Friendly</v>
      </c>
      <c r="DF34" s="91" t="e">
        <f ca="1"/>
        <v>#NAME?</v>
      </c>
      <c r="DG34" s="92" t="e">
        <f ca="1"/>
        <v>#NAME?</v>
      </c>
      <c r="DH34" s="92" t="e">
        <f ca="1"/>
        <v>#NAME?</v>
      </c>
      <c r="DI34" s="93" t="e">
        <f ca="1"/>
        <v>#NAME?</v>
      </c>
      <c r="DK34" s="174">
        <v>8</v>
      </c>
      <c r="DM34" s="174">
        <v>0.70000000000000018</v>
      </c>
      <c r="DQ34">
        <f t="shared" si="6"/>
        <v>9</v>
      </c>
      <c r="DR34" s="123" t="e">
        <f ca="1"/>
        <v>#NAME?</v>
      </c>
      <c r="DS34" s="37" t="e">
        <f ca="1"/>
        <v>#NAME?</v>
      </c>
      <c r="DT34" s="37" t="e">
        <f ca="1"/>
        <v>#NAME?</v>
      </c>
      <c r="DU34" s="90" t="e">
        <f ca="1"/>
        <v>#NAME?</v>
      </c>
      <c r="ED34" s="123" t="e">
        <f ca="1"/>
        <v>#NAME?</v>
      </c>
      <c r="EE34" s="37" t="e">
        <f ca="1"/>
        <v>#NAME?</v>
      </c>
      <c r="EF34" s="37" t="e">
        <f ca="1"/>
        <v>#NAME?</v>
      </c>
      <c r="EG34" s="90" t="e">
        <f ca="1"/>
        <v>#NAME?</v>
      </c>
    </row>
    <row r="35" spans="1:137" x14ac:dyDescent="0.25">
      <c r="A35" t="str">
        <f t="shared" si="9"/>
        <v>Motivate</v>
      </c>
      <c r="B35" s="123" t="e">
        <f t="shared" ca="1" si="10"/>
        <v>#NAME?</v>
      </c>
      <c r="C35" s="37" t="e">
        <f t="shared" ca="1" si="10"/>
        <v>#NAME?</v>
      </c>
      <c r="D35" s="37" t="e">
        <f t="shared" ca="1" si="10"/>
        <v>#NAME?</v>
      </c>
      <c r="E35" s="37" t="e">
        <f t="shared" ca="1" si="10"/>
        <v>#NAME?</v>
      </c>
      <c r="F35" s="37" t="e">
        <f t="shared" ca="1" si="10"/>
        <v>#NAME?</v>
      </c>
      <c r="G35" s="37" t="e">
        <f t="shared" ca="1" si="10"/>
        <v>#NAME?</v>
      </c>
      <c r="H35" s="37" t="e">
        <f t="shared" ca="1" si="10"/>
        <v>#NAME?</v>
      </c>
      <c r="I35" s="37" t="e">
        <f t="shared" ca="1" si="10"/>
        <v>#NAME?</v>
      </c>
      <c r="J35" s="90" t="e">
        <f t="shared" ca="1" si="10"/>
        <v>#NAME?</v>
      </c>
      <c r="K35" s="166" t="e">
        <f t="shared" ca="1" si="11"/>
        <v>#NAME?</v>
      </c>
      <c r="AC35" s="46" t="str">
        <v>Expert</v>
      </c>
      <c r="AD35" s="124" t="e">
        <f ca="1"/>
        <v>#NAME?</v>
      </c>
      <c r="AE35" s="3" t="e">
        <f ca="1"/>
        <v>#NAME?</v>
      </c>
      <c r="AF35" s="3" t="e">
        <f ca="1"/>
        <v>#NAME?</v>
      </c>
      <c r="AG35" s="3" t="e">
        <f ca="1"/>
        <v>#NAME?</v>
      </c>
      <c r="AH35" s="3" t="e">
        <f ca="1"/>
        <v>#NAME?</v>
      </c>
      <c r="AI35" s="3" t="e">
        <f ca="1"/>
        <v>#NAME?</v>
      </c>
      <c r="AJ35" s="3" t="e">
        <f ca="1"/>
        <v>#NAME?</v>
      </c>
      <c r="AK35" s="3" t="e">
        <f ca="1"/>
        <v>#NAME?</v>
      </c>
      <c r="AL35" s="179" t="e">
        <f ca="1"/>
        <v>#NAME?</v>
      </c>
      <c r="AN35" t="str">
        <v>Expert</v>
      </c>
      <c r="AO35" s="123" t="e">
        <f ca="1"/>
        <v>#NAME?</v>
      </c>
      <c r="AP35" s="37" t="e">
        <f ca="1"/>
        <v>#NAME?</v>
      </c>
      <c r="AQ35" s="37" t="e">
        <f ca="1"/>
        <v>#NAME?</v>
      </c>
      <c r="AR35" s="37" t="e">
        <f ca="1"/>
        <v>#NAME?</v>
      </c>
      <c r="AS35" s="37" t="e">
        <f ca="1"/>
        <v>#NAME?</v>
      </c>
      <c r="AT35" s="37" t="e">
        <f ca="1"/>
        <v>#NAME?</v>
      </c>
      <c r="AU35" s="37" t="e">
        <f ca="1"/>
        <v>#NAME?</v>
      </c>
      <c r="AV35" s="37" t="e">
        <f ca="1"/>
        <v>#NAME?</v>
      </c>
      <c r="AW35" s="90" t="e">
        <f ca="1"/>
        <v>#NAME?</v>
      </c>
      <c r="AY35" t="str">
        <v>Expert</v>
      </c>
      <c r="AZ35" s="123" t="e">
        <f ca="1"/>
        <v>#NAME?</v>
      </c>
      <c r="BA35" s="37" t="e">
        <f ca="1"/>
        <v>#NAME?</v>
      </c>
      <c r="BB35" s="37" t="e">
        <f ca="1"/>
        <v>#NAME?</v>
      </c>
      <c r="BC35" s="37" t="e">
        <f ca="1"/>
        <v>#NAME?</v>
      </c>
      <c r="BD35" s="37" t="e">
        <f ca="1"/>
        <v>#NAME?</v>
      </c>
      <c r="BE35" s="37" t="e">
        <f ca="1"/>
        <v>#NAME?</v>
      </c>
      <c r="BF35" s="37" t="e">
        <f ca="1"/>
        <v>#NAME?</v>
      </c>
      <c r="BG35" s="37" t="e">
        <f ca="1"/>
        <v>#NAME?</v>
      </c>
      <c r="BH35" s="90" t="e">
        <f ca="1"/>
        <v>#NAME?</v>
      </c>
      <c r="BI35" s="37"/>
      <c r="BU35" t="str">
        <v>Comm</v>
      </c>
      <c r="BV35" s="123" t="e">
        <f ca="1"/>
        <v>#NAME?</v>
      </c>
      <c r="BW35" s="37" t="e">
        <f ca="1"/>
        <v>#NAME?</v>
      </c>
      <c r="BX35" s="37" t="e">
        <f ca="1"/>
        <v>#NAME?</v>
      </c>
      <c r="BY35" s="90" t="e">
        <f ca="1"/>
        <v>#NAME?</v>
      </c>
      <c r="CG35">
        <f t="shared" si="3"/>
        <v>17</v>
      </c>
      <c r="CH35" s="123" t="e">
        <f ca="1"/>
        <v>#NAME?</v>
      </c>
      <c r="CI35" s="37" t="e">
        <f ca="1"/>
        <v>#NAME?</v>
      </c>
      <c r="CJ35" s="37" t="e">
        <f ca="1"/>
        <v>#NAME?</v>
      </c>
      <c r="CK35" s="90" t="e">
        <f ca="1"/>
        <v>#NAME?</v>
      </c>
      <c r="CY35">
        <f t="shared" si="4"/>
        <v>17</v>
      </c>
      <c r="CZ35" s="123" t="e">
        <f ca="1"/>
        <v>#NAME?</v>
      </c>
      <c r="DA35" s="37" t="e">
        <f ca="1"/>
        <v>#NAME?</v>
      </c>
      <c r="DB35" s="37" t="e">
        <f ca="1"/>
        <v>#NAME?</v>
      </c>
      <c r="DC35" s="90" t="e">
        <f ca="1"/>
        <v>#NAME?</v>
      </c>
      <c r="DQ35">
        <f t="shared" si="6"/>
        <v>10</v>
      </c>
      <c r="DR35" s="123" t="e">
        <f ca="1"/>
        <v>#NAME?</v>
      </c>
      <c r="DS35" s="37" t="e">
        <f ca="1"/>
        <v>#NAME?</v>
      </c>
      <c r="DT35" s="37" t="e">
        <f ca="1"/>
        <v>#NAME?</v>
      </c>
      <c r="DU35" s="90" t="e">
        <f ca="1"/>
        <v>#NAME?</v>
      </c>
      <c r="ED35" s="123" t="e">
        <f ca="1"/>
        <v>#NAME?</v>
      </c>
      <c r="EE35" s="37" t="e">
        <f ca="1"/>
        <v>#NAME?</v>
      </c>
      <c r="EF35" s="37" t="e">
        <f ca="1"/>
        <v>#NAME?</v>
      </c>
      <c r="EG35" s="90" t="e">
        <f ca="1"/>
        <v>#NAME?</v>
      </c>
    </row>
    <row r="36" spans="1:137" x14ac:dyDescent="0.25">
      <c r="A36" t="str">
        <f t="shared" si="9"/>
        <v>Caring</v>
      </c>
      <c r="B36" s="123" t="e">
        <f t="shared" ca="1" si="10"/>
        <v>#NAME?</v>
      </c>
      <c r="C36" s="37" t="e">
        <f t="shared" ca="1" si="10"/>
        <v>#NAME?</v>
      </c>
      <c r="D36" s="37" t="e">
        <f t="shared" ca="1" si="10"/>
        <v>#NAME?</v>
      </c>
      <c r="E36" s="37" t="e">
        <f t="shared" ca="1" si="10"/>
        <v>#NAME?</v>
      </c>
      <c r="F36" s="37" t="e">
        <f t="shared" ca="1" si="10"/>
        <v>#NAME?</v>
      </c>
      <c r="G36" s="37" t="e">
        <f t="shared" ca="1" si="10"/>
        <v>#NAME?</v>
      </c>
      <c r="H36" s="37" t="e">
        <f t="shared" ca="1" si="10"/>
        <v>#NAME?</v>
      </c>
      <c r="I36" s="37" t="e">
        <f t="shared" ca="1" si="10"/>
        <v>#NAME?</v>
      </c>
      <c r="J36" s="90" t="e">
        <f t="shared" ca="1" si="10"/>
        <v>#NAME?</v>
      </c>
      <c r="K36" s="166" t="e">
        <f t="shared" ca="1" si="11"/>
        <v>#NAME?</v>
      </c>
      <c r="AC36" s="46" t="str">
        <v>Motivate</v>
      </c>
      <c r="AD36" s="124" t="e">
        <f ca="1"/>
        <v>#NAME?</v>
      </c>
      <c r="AE36" s="3" t="e">
        <f ca="1"/>
        <v>#NAME?</v>
      </c>
      <c r="AF36" s="3" t="e">
        <f ca="1"/>
        <v>#NAME?</v>
      </c>
      <c r="AG36" s="3" t="e">
        <f ca="1"/>
        <v>#NAME?</v>
      </c>
      <c r="AH36" s="3" t="e">
        <f ca="1"/>
        <v>#NAME?</v>
      </c>
      <c r="AI36" s="3" t="e">
        <f ca="1"/>
        <v>#NAME?</v>
      </c>
      <c r="AJ36" s="3" t="e">
        <f ca="1"/>
        <v>#NAME?</v>
      </c>
      <c r="AK36" s="3" t="e">
        <f ca="1"/>
        <v>#NAME?</v>
      </c>
      <c r="AL36" s="179" t="e">
        <f ca="1"/>
        <v>#NAME?</v>
      </c>
      <c r="AN36" t="str">
        <v>Motivate</v>
      </c>
      <c r="AO36" s="123" t="e">
        <f ca="1"/>
        <v>#NAME?</v>
      </c>
      <c r="AP36" s="37" t="e">
        <f ca="1"/>
        <v>#NAME?</v>
      </c>
      <c r="AQ36" s="37" t="e">
        <f ca="1"/>
        <v>#NAME?</v>
      </c>
      <c r="AR36" s="37" t="e">
        <f ca="1"/>
        <v>#NAME?</v>
      </c>
      <c r="AS36" s="37" t="e">
        <f ca="1"/>
        <v>#NAME?</v>
      </c>
      <c r="AT36" s="37" t="e">
        <f ca="1"/>
        <v>#NAME?</v>
      </c>
      <c r="AU36" s="37" t="e">
        <f ca="1"/>
        <v>#NAME?</v>
      </c>
      <c r="AV36" s="37" t="e">
        <f ca="1"/>
        <v>#NAME?</v>
      </c>
      <c r="AW36" s="90" t="e">
        <f ca="1"/>
        <v>#NAME?</v>
      </c>
      <c r="AY36" t="str">
        <v>Motivate</v>
      </c>
      <c r="AZ36" s="123" t="e">
        <f ca="1"/>
        <v>#NAME?</v>
      </c>
      <c r="BA36" s="37" t="e">
        <f ca="1"/>
        <v>#NAME?</v>
      </c>
      <c r="BB36" s="37" t="e">
        <f ca="1"/>
        <v>#NAME?</v>
      </c>
      <c r="BC36" s="37" t="e">
        <f ca="1"/>
        <v>#NAME?</v>
      </c>
      <c r="BD36" s="37" t="e">
        <f ca="1"/>
        <v>#NAME?</v>
      </c>
      <c r="BE36" s="37" t="e">
        <f ca="1"/>
        <v>#NAME?</v>
      </c>
      <c r="BF36" s="37" t="e">
        <f ca="1"/>
        <v>#NAME?</v>
      </c>
      <c r="BG36" s="37" t="e">
        <f ca="1"/>
        <v>#NAME?</v>
      </c>
      <c r="BH36" s="90" t="e">
        <f ca="1"/>
        <v>#NAME?</v>
      </c>
      <c r="BI36" s="37"/>
      <c r="BU36" t="str">
        <v>Expert</v>
      </c>
      <c r="BV36" s="123" t="e">
        <f ca="1"/>
        <v>#NAME?</v>
      </c>
      <c r="BW36" s="37" t="e">
        <f ca="1"/>
        <v>#NAME?</v>
      </c>
      <c r="BX36" s="37" t="e">
        <f ca="1"/>
        <v>#NAME?</v>
      </c>
      <c r="BY36" s="90" t="e">
        <f ca="1"/>
        <v>#NAME?</v>
      </c>
      <c r="CG36">
        <f t="shared" si="3"/>
        <v>18</v>
      </c>
      <c r="CH36" s="123" t="e">
        <f ca="1"/>
        <v>#NAME?</v>
      </c>
      <c r="CI36" s="37" t="e">
        <f ca="1"/>
        <v>#NAME?</v>
      </c>
      <c r="CJ36" s="37" t="e">
        <f ca="1"/>
        <v>#NAME?</v>
      </c>
      <c r="CK36" s="90" t="e">
        <f ca="1"/>
        <v>#NAME?</v>
      </c>
      <c r="CY36">
        <f t="shared" si="4"/>
        <v>18</v>
      </c>
      <c r="CZ36" s="123" t="e">
        <f ca="1"/>
        <v>#NAME?</v>
      </c>
      <c r="DA36" s="37" t="e">
        <f ca="1"/>
        <v>#NAME?</v>
      </c>
      <c r="DB36" s="37" t="e">
        <f ca="1"/>
        <v>#NAME?</v>
      </c>
      <c r="DC36" s="90" t="e">
        <f ca="1"/>
        <v>#NAME?</v>
      </c>
      <c r="DQ36">
        <f t="shared" si="6"/>
        <v>11</v>
      </c>
      <c r="DR36" s="123" t="e">
        <f ca="1"/>
        <v>#NAME?</v>
      </c>
      <c r="DS36" s="37" t="e">
        <f ca="1"/>
        <v>#NAME?</v>
      </c>
      <c r="DT36" s="37" t="e">
        <f ca="1"/>
        <v>#NAME?</v>
      </c>
      <c r="DU36" s="90" t="e">
        <f ca="1"/>
        <v>#NAME?</v>
      </c>
      <c r="ED36" s="123" t="e">
        <f ca="1"/>
        <v>#NAME?</v>
      </c>
      <c r="EE36" s="37" t="e">
        <f ca="1"/>
        <v>#NAME?</v>
      </c>
      <c r="EF36" s="37" t="e">
        <f ca="1"/>
        <v>#NAME?</v>
      </c>
      <c r="EG36" s="90" t="e">
        <f ca="1"/>
        <v>#NAME?</v>
      </c>
    </row>
    <row r="37" spans="1:137" x14ac:dyDescent="0.25">
      <c r="A37" t="str">
        <f t="shared" si="9"/>
        <v>Charisma</v>
      </c>
      <c r="B37" s="123" t="e">
        <f t="shared" ca="1" si="10"/>
        <v>#NAME?</v>
      </c>
      <c r="C37" s="37" t="e">
        <f t="shared" ca="1" si="10"/>
        <v>#NAME?</v>
      </c>
      <c r="D37" s="37" t="e">
        <f t="shared" ca="1" si="10"/>
        <v>#NAME?</v>
      </c>
      <c r="E37" s="37" t="e">
        <f t="shared" ca="1" si="10"/>
        <v>#NAME?</v>
      </c>
      <c r="F37" s="37" t="e">
        <f t="shared" ca="1" si="10"/>
        <v>#NAME?</v>
      </c>
      <c r="G37" s="37" t="e">
        <f t="shared" ca="1" si="10"/>
        <v>#NAME?</v>
      </c>
      <c r="H37" s="37" t="e">
        <f t="shared" ca="1" si="10"/>
        <v>#NAME?</v>
      </c>
      <c r="I37" s="37" t="e">
        <f t="shared" ca="1" si="10"/>
        <v>#NAME?</v>
      </c>
      <c r="J37" s="90" t="e">
        <f t="shared" ca="1" si="10"/>
        <v>#NAME?</v>
      </c>
      <c r="K37" s="166" t="e">
        <f t="shared" ca="1" si="11"/>
        <v>#NAME?</v>
      </c>
      <c r="AC37" s="46" t="str">
        <v>Caring</v>
      </c>
      <c r="AD37" s="124" t="e">
        <f ca="1"/>
        <v>#NAME?</v>
      </c>
      <c r="AE37" s="3" t="e">
        <f ca="1"/>
        <v>#NAME?</v>
      </c>
      <c r="AF37" s="3" t="e">
        <f ca="1"/>
        <v>#NAME?</v>
      </c>
      <c r="AG37" s="3" t="e">
        <f ca="1"/>
        <v>#NAME?</v>
      </c>
      <c r="AH37" s="3" t="e">
        <f ca="1"/>
        <v>#NAME?</v>
      </c>
      <c r="AI37" s="3" t="e">
        <f ca="1"/>
        <v>#NAME?</v>
      </c>
      <c r="AJ37" s="3" t="e">
        <f ca="1"/>
        <v>#NAME?</v>
      </c>
      <c r="AK37" s="3" t="e">
        <f ca="1"/>
        <v>#NAME?</v>
      </c>
      <c r="AL37" s="179" t="e">
        <f ca="1"/>
        <v>#NAME?</v>
      </c>
      <c r="AN37" t="str">
        <v>Caring</v>
      </c>
      <c r="AO37" s="123" t="e">
        <f ca="1"/>
        <v>#NAME?</v>
      </c>
      <c r="AP37" s="37" t="e">
        <f ca="1"/>
        <v>#NAME?</v>
      </c>
      <c r="AQ37" s="37" t="e">
        <f ca="1"/>
        <v>#NAME?</v>
      </c>
      <c r="AR37" s="37" t="e">
        <f ca="1"/>
        <v>#NAME?</v>
      </c>
      <c r="AS37" s="37" t="e">
        <f ca="1"/>
        <v>#NAME?</v>
      </c>
      <c r="AT37" s="37" t="e">
        <f ca="1"/>
        <v>#NAME?</v>
      </c>
      <c r="AU37" s="37" t="e">
        <f ca="1"/>
        <v>#NAME?</v>
      </c>
      <c r="AV37" s="37" t="e">
        <f ca="1"/>
        <v>#NAME?</v>
      </c>
      <c r="AW37" s="90" t="e">
        <f ca="1"/>
        <v>#NAME?</v>
      </c>
      <c r="AY37" t="str">
        <v>Caring</v>
      </c>
      <c r="AZ37" s="123" t="e">
        <f ca="1"/>
        <v>#NAME?</v>
      </c>
      <c r="BA37" s="37" t="e">
        <f ca="1"/>
        <v>#NAME?</v>
      </c>
      <c r="BB37" s="37" t="e">
        <f ca="1"/>
        <v>#NAME?</v>
      </c>
      <c r="BC37" s="37" t="e">
        <f ca="1"/>
        <v>#NAME?</v>
      </c>
      <c r="BD37" s="37" t="e">
        <f ca="1"/>
        <v>#NAME?</v>
      </c>
      <c r="BE37" s="37" t="e">
        <f ca="1"/>
        <v>#NAME?</v>
      </c>
      <c r="BF37" s="37" t="e">
        <f ca="1"/>
        <v>#NAME?</v>
      </c>
      <c r="BG37" s="37" t="e">
        <f ca="1"/>
        <v>#NAME?</v>
      </c>
      <c r="BH37" s="90" t="e">
        <f ca="1"/>
        <v>#NAME?</v>
      </c>
      <c r="BI37" s="37"/>
      <c r="BU37" t="str">
        <v>Motivate</v>
      </c>
      <c r="BV37" s="123" t="e">
        <f ca="1"/>
        <v>#NAME?</v>
      </c>
      <c r="BW37" s="37" t="e">
        <f ca="1"/>
        <v>#NAME?</v>
      </c>
      <c r="BX37" s="37" t="e">
        <f ca="1"/>
        <v>#NAME?</v>
      </c>
      <c r="BY37" s="90" t="e">
        <f ca="1"/>
        <v>#NAME?</v>
      </c>
      <c r="CG37">
        <f t="shared" si="3"/>
        <v>19</v>
      </c>
      <c r="CH37" s="123" t="e">
        <f ca="1"/>
        <v>#NAME?</v>
      </c>
      <c r="CI37" s="37" t="e">
        <f ca="1"/>
        <v>#NAME?</v>
      </c>
      <c r="CJ37" s="37" t="e">
        <f ca="1"/>
        <v>#NAME?</v>
      </c>
      <c r="CK37" s="90" t="e">
        <f ca="1"/>
        <v>#NAME?</v>
      </c>
      <c r="CY37">
        <f t="shared" si="4"/>
        <v>19</v>
      </c>
      <c r="CZ37" s="123" t="e">
        <f ca="1"/>
        <v>#NAME?</v>
      </c>
      <c r="DA37" s="37" t="e">
        <f ca="1"/>
        <v>#NAME?</v>
      </c>
      <c r="DB37" s="37" t="e">
        <f ca="1"/>
        <v>#NAME?</v>
      </c>
      <c r="DC37" s="90" t="e">
        <f ca="1"/>
        <v>#NAME?</v>
      </c>
      <c r="DQ37">
        <f t="shared" si="6"/>
        <v>12</v>
      </c>
      <c r="DR37" s="123" t="e">
        <f ca="1"/>
        <v>#NAME?</v>
      </c>
      <c r="DS37" s="37" t="e">
        <f ca="1"/>
        <v>#NAME?</v>
      </c>
      <c r="DT37" s="37" t="e">
        <f ca="1"/>
        <v>#NAME?</v>
      </c>
      <c r="DU37" s="90" t="e">
        <f ca="1"/>
        <v>#NAME?</v>
      </c>
      <c r="ED37" s="123" t="e">
        <f ca="1"/>
        <v>#NAME?</v>
      </c>
      <c r="EE37" s="37" t="e">
        <f ca="1"/>
        <v>#NAME?</v>
      </c>
      <c r="EF37" s="37" t="e">
        <f ca="1"/>
        <v>#NAME?</v>
      </c>
      <c r="EG37" s="90" t="e">
        <f ca="1"/>
        <v>#NAME?</v>
      </c>
    </row>
    <row r="38" spans="1:137" x14ac:dyDescent="0.25">
      <c r="A38" t="str">
        <f t="shared" si="9"/>
        <v>Passion</v>
      </c>
      <c r="B38" s="123" t="e">
        <f ca="1">B26*SQRT(B$18)</f>
        <v>#NAME?</v>
      </c>
      <c r="C38" s="37" t="e">
        <f t="shared" ca="1" si="10"/>
        <v>#NAME?</v>
      </c>
      <c r="D38" s="37" t="e">
        <f t="shared" ca="1" si="10"/>
        <v>#NAME?</v>
      </c>
      <c r="E38" s="37" t="e">
        <f t="shared" ca="1" si="10"/>
        <v>#NAME?</v>
      </c>
      <c r="F38" s="37" t="e">
        <f t="shared" ca="1" si="10"/>
        <v>#NAME?</v>
      </c>
      <c r="G38" s="37" t="e">
        <f t="shared" ca="1" si="10"/>
        <v>#NAME?</v>
      </c>
      <c r="H38" s="37" t="e">
        <f t="shared" ca="1" si="10"/>
        <v>#NAME?</v>
      </c>
      <c r="I38" s="37" t="e">
        <f t="shared" ca="1" si="10"/>
        <v>#NAME?</v>
      </c>
      <c r="J38" s="90" t="e">
        <f t="shared" ca="1" si="10"/>
        <v>#NAME?</v>
      </c>
      <c r="K38" s="166" t="e">
        <f t="shared" ca="1" si="11"/>
        <v>#NAME?</v>
      </c>
      <c r="AC38" s="46" t="str">
        <v>Charisma</v>
      </c>
      <c r="AD38" s="124" t="e">
        <f ca="1"/>
        <v>#NAME?</v>
      </c>
      <c r="AE38" s="3" t="e">
        <f ca="1"/>
        <v>#NAME?</v>
      </c>
      <c r="AF38" s="3" t="e">
        <f ca="1"/>
        <v>#NAME?</v>
      </c>
      <c r="AG38" s="3" t="e">
        <f ca="1"/>
        <v>#NAME?</v>
      </c>
      <c r="AH38" s="3" t="e">
        <f ca="1"/>
        <v>#NAME?</v>
      </c>
      <c r="AI38" s="3" t="e">
        <f ca="1"/>
        <v>#NAME?</v>
      </c>
      <c r="AJ38" s="3" t="e">
        <f ca="1"/>
        <v>#NAME?</v>
      </c>
      <c r="AK38" s="3" t="e">
        <f ca="1"/>
        <v>#NAME?</v>
      </c>
      <c r="AL38" s="179" t="e">
        <f ca="1"/>
        <v>#NAME?</v>
      </c>
      <c r="AN38" t="str">
        <v>Charisma</v>
      </c>
      <c r="AO38" s="123" t="e">
        <f ca="1"/>
        <v>#NAME?</v>
      </c>
      <c r="AP38" s="37" t="e">
        <f ca="1"/>
        <v>#NAME?</v>
      </c>
      <c r="AQ38" s="37" t="e">
        <f ca="1"/>
        <v>#NAME?</v>
      </c>
      <c r="AR38" s="37" t="e">
        <f ca="1"/>
        <v>#NAME?</v>
      </c>
      <c r="AS38" s="37" t="e">
        <f ca="1"/>
        <v>#NAME?</v>
      </c>
      <c r="AT38" s="37" t="e">
        <f ca="1"/>
        <v>#NAME?</v>
      </c>
      <c r="AU38" s="37" t="e">
        <f ca="1"/>
        <v>#NAME?</v>
      </c>
      <c r="AV38" s="37" t="e">
        <f ca="1"/>
        <v>#NAME?</v>
      </c>
      <c r="AW38" s="90" t="e">
        <f ca="1"/>
        <v>#NAME?</v>
      </c>
      <c r="AY38" t="str">
        <v>Charisma</v>
      </c>
      <c r="AZ38" s="123" t="e">
        <f ca="1"/>
        <v>#NAME?</v>
      </c>
      <c r="BA38" s="37" t="e">
        <f ca="1"/>
        <v>#NAME?</v>
      </c>
      <c r="BB38" s="37" t="e">
        <f ca="1"/>
        <v>#NAME?</v>
      </c>
      <c r="BC38" s="37" t="e">
        <f ca="1"/>
        <v>#NAME?</v>
      </c>
      <c r="BD38" s="37" t="e">
        <f ca="1"/>
        <v>#NAME?</v>
      </c>
      <c r="BE38" s="37" t="e">
        <f ca="1"/>
        <v>#NAME?</v>
      </c>
      <c r="BF38" s="37" t="e">
        <f ca="1"/>
        <v>#NAME?</v>
      </c>
      <c r="BG38" s="37" t="e">
        <f ca="1"/>
        <v>#NAME?</v>
      </c>
      <c r="BH38" s="90" t="e">
        <f ca="1"/>
        <v>#NAME?</v>
      </c>
      <c r="BI38" s="37"/>
      <c r="BU38" t="str">
        <v>Caring</v>
      </c>
      <c r="BV38" s="123" t="e">
        <f ca="1"/>
        <v>#NAME?</v>
      </c>
      <c r="BW38" s="37" t="e">
        <f ca="1"/>
        <v>#NAME?</v>
      </c>
      <c r="BX38" s="37" t="e">
        <f ca="1"/>
        <v>#NAME?</v>
      </c>
      <c r="BY38" s="90" t="e">
        <f ca="1"/>
        <v>#NAME?</v>
      </c>
      <c r="CG38">
        <f t="shared" si="3"/>
        <v>20</v>
      </c>
      <c r="CH38" s="123" t="e">
        <f ca="1"/>
        <v>#NAME?</v>
      </c>
      <c r="CI38" s="37" t="e">
        <f ca="1"/>
        <v>#NAME?</v>
      </c>
      <c r="CJ38" s="37" t="e">
        <f ca="1"/>
        <v>#NAME?</v>
      </c>
      <c r="CK38" s="90" t="e">
        <f ca="1"/>
        <v>#NAME?</v>
      </c>
      <c r="CY38">
        <f t="shared" si="4"/>
        <v>20</v>
      </c>
      <c r="CZ38" s="123" t="e">
        <f ca="1"/>
        <v>#NAME?</v>
      </c>
      <c r="DA38" s="37" t="e">
        <f ca="1"/>
        <v>#NAME?</v>
      </c>
      <c r="DB38" s="37" t="e">
        <f ca="1"/>
        <v>#NAME?</v>
      </c>
      <c r="DC38" s="90" t="e">
        <f ca="1"/>
        <v>#NAME?</v>
      </c>
      <c r="DQ38">
        <f t="shared" si="6"/>
        <v>13</v>
      </c>
      <c r="DR38" s="123" t="e">
        <f ca="1"/>
        <v>#NAME?</v>
      </c>
      <c r="DS38" s="37" t="e">
        <f ca="1"/>
        <v>#NAME?</v>
      </c>
      <c r="DT38" s="37" t="e">
        <f ca="1"/>
        <v>#NAME?</v>
      </c>
      <c r="DU38" s="90" t="e">
        <f ca="1"/>
        <v>#NAME?</v>
      </c>
      <c r="ED38" s="123" t="e">
        <f ca="1"/>
        <v>#NAME?</v>
      </c>
      <c r="EE38" s="37" t="e">
        <f ca="1"/>
        <v>#NAME?</v>
      </c>
      <c r="EF38" s="37" t="e">
        <f ca="1"/>
        <v>#NAME?</v>
      </c>
      <c r="EG38" s="90" t="e">
        <f ca="1"/>
        <v>#NAME?</v>
      </c>
    </row>
    <row r="39" spans="1:137" x14ac:dyDescent="0.25">
      <c r="A39" t="str">
        <f t="shared" si="9"/>
        <v>Friendly</v>
      </c>
      <c r="B39" s="91" t="e">
        <f t="shared" ref="B39:J39" ca="1" si="12">B27*SQRT(B$18)</f>
        <v>#NAME?</v>
      </c>
      <c r="C39" s="92" t="e">
        <f t="shared" ca="1" si="12"/>
        <v>#NAME?</v>
      </c>
      <c r="D39" s="92" t="e">
        <f t="shared" ca="1" si="12"/>
        <v>#NAME?</v>
      </c>
      <c r="E39" s="92" t="e">
        <f t="shared" ca="1" si="12"/>
        <v>#NAME?</v>
      </c>
      <c r="F39" s="92" t="e">
        <f t="shared" ca="1" si="12"/>
        <v>#NAME?</v>
      </c>
      <c r="G39" s="92" t="e">
        <f t="shared" ca="1" si="12"/>
        <v>#NAME?</v>
      </c>
      <c r="H39" s="92" t="e">
        <f t="shared" ca="1" si="12"/>
        <v>#NAME?</v>
      </c>
      <c r="I39" s="92" t="e">
        <f t="shared" ca="1" si="12"/>
        <v>#NAME?</v>
      </c>
      <c r="J39" s="93" t="e">
        <f t="shared" ca="1" si="12"/>
        <v>#NAME?</v>
      </c>
      <c r="K39" s="171" t="e">
        <f t="shared" ca="1" si="11"/>
        <v>#NAME?</v>
      </c>
      <c r="AC39" s="46" t="str">
        <v>Passion</v>
      </c>
      <c r="AD39" s="124" t="e">
        <f ca="1"/>
        <v>#NAME?</v>
      </c>
      <c r="AE39" s="3" t="e">
        <f ca="1"/>
        <v>#NAME?</v>
      </c>
      <c r="AF39" s="3" t="e">
        <f ca="1"/>
        <v>#NAME?</v>
      </c>
      <c r="AG39" s="3" t="e">
        <f ca="1"/>
        <v>#NAME?</v>
      </c>
      <c r="AH39" s="3" t="e">
        <f ca="1"/>
        <v>#NAME?</v>
      </c>
      <c r="AI39" s="3" t="e">
        <f ca="1"/>
        <v>#NAME?</v>
      </c>
      <c r="AJ39" s="3" t="e">
        <f ca="1"/>
        <v>#NAME?</v>
      </c>
      <c r="AK39" s="3" t="e">
        <f ca="1"/>
        <v>#NAME?</v>
      </c>
      <c r="AL39" s="179" t="e">
        <f ca="1"/>
        <v>#NAME?</v>
      </c>
      <c r="AN39" t="str">
        <v>Passion</v>
      </c>
      <c r="AO39" s="123" t="e">
        <f ca="1"/>
        <v>#NAME?</v>
      </c>
      <c r="AP39" s="37" t="e">
        <f ca="1"/>
        <v>#NAME?</v>
      </c>
      <c r="AQ39" s="37" t="e">
        <f ca="1"/>
        <v>#NAME?</v>
      </c>
      <c r="AR39" s="37" t="e">
        <f ca="1"/>
        <v>#NAME?</v>
      </c>
      <c r="AS39" s="37" t="e">
        <f ca="1"/>
        <v>#NAME?</v>
      </c>
      <c r="AT39" s="37" t="e">
        <f ca="1"/>
        <v>#NAME?</v>
      </c>
      <c r="AU39" s="37" t="e">
        <f ca="1"/>
        <v>#NAME?</v>
      </c>
      <c r="AV39" s="37" t="e">
        <f ca="1"/>
        <v>#NAME?</v>
      </c>
      <c r="AW39" s="90" t="e">
        <f ca="1"/>
        <v>#NAME?</v>
      </c>
      <c r="AY39" t="str">
        <v>Passion</v>
      </c>
      <c r="AZ39" s="123" t="e">
        <f ca="1"/>
        <v>#NAME?</v>
      </c>
      <c r="BA39" s="37" t="e">
        <f ca="1"/>
        <v>#NAME?</v>
      </c>
      <c r="BB39" s="37" t="e">
        <f ca="1"/>
        <v>#NAME?</v>
      </c>
      <c r="BC39" s="37" t="e">
        <f ca="1"/>
        <v>#NAME?</v>
      </c>
      <c r="BD39" s="37" t="e">
        <f ca="1"/>
        <v>#NAME?</v>
      </c>
      <c r="BE39" s="37" t="e">
        <f ca="1"/>
        <v>#NAME?</v>
      </c>
      <c r="BF39" s="37" t="e">
        <f ca="1"/>
        <v>#NAME?</v>
      </c>
      <c r="BG39" s="37" t="e">
        <f ca="1"/>
        <v>#NAME?</v>
      </c>
      <c r="BH39" s="90" t="e">
        <f ca="1"/>
        <v>#NAME?</v>
      </c>
      <c r="BI39" s="37"/>
      <c r="BU39" t="str">
        <v>Charisma</v>
      </c>
      <c r="BV39" s="123" t="e">
        <f ca="1"/>
        <v>#NAME?</v>
      </c>
      <c r="BW39" s="37" t="e">
        <f ca="1"/>
        <v>#NAME?</v>
      </c>
      <c r="BX39" s="37" t="e">
        <f ca="1"/>
        <v>#NAME?</v>
      </c>
      <c r="BY39" s="90" t="e">
        <f ca="1"/>
        <v>#NAME?</v>
      </c>
      <c r="CG39">
        <f t="shared" si="3"/>
        <v>21</v>
      </c>
      <c r="CH39" s="123" t="e">
        <f ca="1"/>
        <v>#NAME?</v>
      </c>
      <c r="CI39" s="37" t="e">
        <f ca="1"/>
        <v>#NAME?</v>
      </c>
      <c r="CJ39" s="37" t="e">
        <f ca="1"/>
        <v>#NAME?</v>
      </c>
      <c r="CK39" s="90" t="e">
        <f ca="1"/>
        <v>#NAME?</v>
      </c>
      <c r="CY39">
        <f t="shared" si="4"/>
        <v>21</v>
      </c>
      <c r="CZ39" s="123" t="e">
        <f ca="1"/>
        <v>#NAME?</v>
      </c>
      <c r="DA39" s="37" t="e">
        <f ca="1"/>
        <v>#NAME?</v>
      </c>
      <c r="DB39" s="37" t="e">
        <f ca="1"/>
        <v>#NAME?</v>
      </c>
      <c r="DC39" s="90" t="e">
        <f ca="1"/>
        <v>#NAME?</v>
      </c>
      <c r="DQ39">
        <f t="shared" si="6"/>
        <v>14</v>
      </c>
      <c r="DR39" s="123" t="e">
        <f ca="1"/>
        <v>#NAME?</v>
      </c>
      <c r="DS39" s="37" t="e">
        <f ca="1"/>
        <v>#NAME?</v>
      </c>
      <c r="DT39" s="37" t="e">
        <f ca="1"/>
        <v>#NAME?</v>
      </c>
      <c r="DU39" s="90" t="e">
        <f ca="1"/>
        <v>#NAME?</v>
      </c>
      <c r="ED39" s="123" t="e">
        <f ca="1"/>
        <v>#NAME?</v>
      </c>
      <c r="EE39" s="37" t="e">
        <f ca="1"/>
        <v>#NAME?</v>
      </c>
      <c r="EF39" s="37" t="e">
        <f ca="1"/>
        <v>#NAME?</v>
      </c>
      <c r="EG39" s="90" t="e">
        <f ca="1"/>
        <v>#NAME?</v>
      </c>
    </row>
    <row r="40" spans="1:137" x14ac:dyDescent="0.25">
      <c r="AC40" s="46" t="str">
        <v>Friendly</v>
      </c>
      <c r="AD40" s="180" t="e">
        <f ca="1"/>
        <v>#NAME?</v>
      </c>
      <c r="AE40" s="181" t="e">
        <f ca="1"/>
        <v>#NAME?</v>
      </c>
      <c r="AF40" s="181" t="e">
        <f ca="1"/>
        <v>#NAME?</v>
      </c>
      <c r="AG40" s="181" t="e">
        <f ca="1"/>
        <v>#NAME?</v>
      </c>
      <c r="AH40" s="181" t="e">
        <f ca="1"/>
        <v>#NAME?</v>
      </c>
      <c r="AI40" s="181" t="e">
        <f ca="1"/>
        <v>#NAME?</v>
      </c>
      <c r="AJ40" s="181" t="e">
        <f ca="1"/>
        <v>#NAME?</v>
      </c>
      <c r="AK40" s="181" t="e">
        <f ca="1"/>
        <v>#NAME?</v>
      </c>
      <c r="AL40" s="182" t="e">
        <f ca="1"/>
        <v>#NAME?</v>
      </c>
      <c r="AN40" t="str">
        <v>Friendly</v>
      </c>
      <c r="AO40" s="91" t="e">
        <f ca="1"/>
        <v>#NAME?</v>
      </c>
      <c r="AP40" s="92" t="e">
        <f ca="1"/>
        <v>#NAME?</v>
      </c>
      <c r="AQ40" s="92" t="e">
        <f ca="1"/>
        <v>#NAME?</v>
      </c>
      <c r="AR40" s="92" t="e">
        <f ca="1"/>
        <v>#NAME?</v>
      </c>
      <c r="AS40" s="92" t="e">
        <f ca="1"/>
        <v>#NAME?</v>
      </c>
      <c r="AT40" s="92" t="e">
        <f ca="1"/>
        <v>#NAME?</v>
      </c>
      <c r="AU40" s="92" t="e">
        <f ca="1"/>
        <v>#NAME?</v>
      </c>
      <c r="AV40" s="92" t="e">
        <f ca="1"/>
        <v>#NAME?</v>
      </c>
      <c r="AW40" s="93" t="e">
        <f ca="1"/>
        <v>#NAME?</v>
      </c>
      <c r="AY40" t="str">
        <v>Friendly</v>
      </c>
      <c r="AZ40" s="91" t="e">
        <f ca="1"/>
        <v>#NAME?</v>
      </c>
      <c r="BA40" s="92" t="e">
        <f ca="1"/>
        <v>#NAME?</v>
      </c>
      <c r="BB40" s="92" t="e">
        <f ca="1"/>
        <v>#NAME?</v>
      </c>
      <c r="BC40" s="92" t="e">
        <f ca="1"/>
        <v>#NAME?</v>
      </c>
      <c r="BD40" s="92" t="e">
        <f ca="1"/>
        <v>#NAME?</v>
      </c>
      <c r="BE40" s="92" t="e">
        <f ca="1"/>
        <v>#NAME?</v>
      </c>
      <c r="BF40" s="92" t="e">
        <f ca="1"/>
        <v>#NAME?</v>
      </c>
      <c r="BG40" s="92" t="e">
        <f ca="1"/>
        <v>#NAME?</v>
      </c>
      <c r="BH40" s="93" t="e">
        <f ca="1"/>
        <v>#NAME?</v>
      </c>
      <c r="BI40" s="37"/>
      <c r="BU40" t="str">
        <v>Passion</v>
      </c>
      <c r="BV40" s="123" t="e">
        <f ca="1"/>
        <v>#NAME?</v>
      </c>
      <c r="BW40" s="37" t="e">
        <f ca="1"/>
        <v>#NAME?</v>
      </c>
      <c r="BX40" s="37" t="e">
        <f ca="1"/>
        <v>#NAME?</v>
      </c>
      <c r="BY40" s="90" t="e">
        <f ca="1"/>
        <v>#NAME?</v>
      </c>
      <c r="CG40">
        <f t="shared" si="3"/>
        <v>22</v>
      </c>
      <c r="CH40" s="123" t="e">
        <f ca="1"/>
        <v>#NAME?</v>
      </c>
      <c r="CI40" s="37" t="e">
        <f ca="1"/>
        <v>#NAME?</v>
      </c>
      <c r="CJ40" s="37" t="e">
        <f ca="1"/>
        <v>#NAME?</v>
      </c>
      <c r="CK40" s="90" t="e">
        <f ca="1"/>
        <v>#NAME?</v>
      </c>
      <c r="CY40">
        <f t="shared" si="4"/>
        <v>22</v>
      </c>
      <c r="CZ40" s="123" t="e">
        <f ca="1"/>
        <v>#NAME?</v>
      </c>
      <c r="DA40" s="37" t="e">
        <f ca="1"/>
        <v>#NAME?</v>
      </c>
      <c r="DB40" s="37" t="e">
        <f ca="1"/>
        <v>#NAME?</v>
      </c>
      <c r="DC40" s="90" t="e">
        <f ca="1"/>
        <v>#NAME?</v>
      </c>
      <c r="DQ40">
        <f t="shared" si="6"/>
        <v>15</v>
      </c>
      <c r="DR40" s="123" t="e">
        <f ca="1"/>
        <v>#NAME?</v>
      </c>
      <c r="DS40" s="37" t="e">
        <f ca="1"/>
        <v>#NAME?</v>
      </c>
      <c r="DT40" s="37" t="e">
        <f ca="1"/>
        <v>#NAME?</v>
      </c>
      <c r="DU40" s="90" t="e">
        <f ca="1"/>
        <v>#NAME?</v>
      </c>
      <c r="ED40" s="123" t="e">
        <f ca="1"/>
        <v>#NAME?</v>
      </c>
      <c r="EE40" s="37" t="e">
        <f ca="1"/>
        <v>#NAME?</v>
      </c>
      <c r="EF40" s="37" t="e">
        <f ca="1"/>
        <v>#NAME?</v>
      </c>
      <c r="EG40" s="90" t="e">
        <f ca="1"/>
        <v>#NAME?</v>
      </c>
    </row>
    <row r="41" spans="1:137" x14ac:dyDescent="0.25">
      <c r="A41" t="s">
        <v>441</v>
      </c>
      <c r="H41" t="s">
        <v>442</v>
      </c>
      <c r="BU41" t="str">
        <v>Friendly</v>
      </c>
      <c r="BV41" s="91" t="e">
        <f ca="1"/>
        <v>#NAME?</v>
      </c>
      <c r="BW41" s="92" t="e">
        <f ca="1"/>
        <v>#NAME?</v>
      </c>
      <c r="BX41" s="92" t="e">
        <f ca="1"/>
        <v>#NAME?</v>
      </c>
      <c r="BY41" s="93" t="e">
        <f ca="1"/>
        <v>#NAME?</v>
      </c>
      <c r="CG41">
        <f t="shared" si="3"/>
        <v>23</v>
      </c>
      <c r="CH41" s="123" t="e">
        <f ca="1"/>
        <v>#NAME?</v>
      </c>
      <c r="CI41" s="37" t="e">
        <f ca="1"/>
        <v>#NAME?</v>
      </c>
      <c r="CJ41" s="37" t="e">
        <f ca="1"/>
        <v>#NAME?</v>
      </c>
      <c r="CK41" s="90" t="e">
        <f ca="1"/>
        <v>#NAME?</v>
      </c>
      <c r="CY41">
        <f t="shared" si="4"/>
        <v>23</v>
      </c>
      <c r="CZ41" s="123" t="e">
        <f ca="1"/>
        <v>#NAME?</v>
      </c>
      <c r="DA41" s="37" t="e">
        <f ca="1"/>
        <v>#NAME?</v>
      </c>
      <c r="DB41" s="37" t="e">
        <f ca="1"/>
        <v>#NAME?</v>
      </c>
      <c r="DC41" s="90" t="e">
        <f ca="1"/>
        <v>#NAME?</v>
      </c>
      <c r="DQ41">
        <f t="shared" si="6"/>
        <v>16</v>
      </c>
      <c r="DR41" s="123" t="e">
        <f ca="1"/>
        <v>#NAME?</v>
      </c>
      <c r="DS41" s="37" t="e">
        <f ca="1"/>
        <v>#NAME?</v>
      </c>
      <c r="DT41" s="37" t="e">
        <f ca="1"/>
        <v>#NAME?</v>
      </c>
      <c r="DU41" s="90" t="e">
        <f ca="1"/>
        <v>#NAME?</v>
      </c>
      <c r="ED41" s="123" t="e">
        <f ca="1"/>
        <v>#NAME?</v>
      </c>
      <c r="EE41" s="37" t="e">
        <f ca="1"/>
        <v>#NAME?</v>
      </c>
      <c r="EF41" s="37" t="e">
        <f ca="1"/>
        <v>#NAME?</v>
      </c>
      <c r="EG41" s="90" t="e">
        <f ca="1"/>
        <v>#NAME?</v>
      </c>
    </row>
    <row r="42" spans="1:137" x14ac:dyDescent="0.25">
      <c r="AC42" t="s">
        <v>443</v>
      </c>
      <c r="AY42" t="s">
        <v>433</v>
      </c>
      <c r="AZ42" s="156">
        <f t="array" ref="AZ42:BH42">PCA!B4:J4</f>
        <v>2</v>
      </c>
      <c r="BA42" s="157">
        <v>8</v>
      </c>
      <c r="BB42" s="157">
        <v>1</v>
      </c>
      <c r="BC42" s="157">
        <v>4</v>
      </c>
      <c r="BD42" s="157">
        <v>7</v>
      </c>
      <c r="BE42" s="157">
        <v>5</v>
      </c>
      <c r="BF42" s="157">
        <v>4</v>
      </c>
      <c r="BG42" s="157">
        <v>4</v>
      </c>
      <c r="BH42" s="158">
        <v>8</v>
      </c>
      <c r="BI42" s="37"/>
      <c r="CG42">
        <f t="shared" si="3"/>
        <v>24</v>
      </c>
      <c r="CH42" s="123" t="e">
        <f ca="1"/>
        <v>#NAME?</v>
      </c>
      <c r="CI42" s="37" t="e">
        <f ca="1"/>
        <v>#NAME?</v>
      </c>
      <c r="CJ42" s="37" t="e">
        <f ca="1"/>
        <v>#NAME?</v>
      </c>
      <c r="CK42" s="90" t="e">
        <f ca="1"/>
        <v>#NAME?</v>
      </c>
      <c r="CY42">
        <f t="shared" si="4"/>
        <v>24</v>
      </c>
      <c r="CZ42" s="123" t="e">
        <f ca="1"/>
        <v>#NAME?</v>
      </c>
      <c r="DA42" s="37" t="e">
        <f ca="1"/>
        <v>#NAME?</v>
      </c>
      <c r="DB42" s="37" t="e">
        <f ca="1"/>
        <v>#NAME?</v>
      </c>
      <c r="DC42" s="90" t="e">
        <f ca="1"/>
        <v>#NAME?</v>
      </c>
      <c r="DQ42">
        <f t="shared" si="6"/>
        <v>17</v>
      </c>
      <c r="DR42" s="123" t="e">
        <f ca="1"/>
        <v>#NAME?</v>
      </c>
      <c r="DS42" s="37" t="e">
        <f ca="1"/>
        <v>#NAME?</v>
      </c>
      <c r="DT42" s="37" t="e">
        <f ca="1"/>
        <v>#NAME?</v>
      </c>
      <c r="DU42" s="90" t="e">
        <f ca="1"/>
        <v>#NAME?</v>
      </c>
      <c r="ED42" s="123" t="e">
        <f ca="1"/>
        <v>#NAME?</v>
      </c>
      <c r="EE42" s="37" t="e">
        <f ca="1"/>
        <v>#NAME?</v>
      </c>
      <c r="EF42" s="37" t="e">
        <f ca="1"/>
        <v>#NAME?</v>
      </c>
      <c r="EG42" s="90" t="e">
        <f ca="1"/>
        <v>#NAME?</v>
      </c>
    </row>
    <row r="43" spans="1:137" x14ac:dyDescent="0.25">
      <c r="B43">
        <v>1</v>
      </c>
      <c r="C43">
        <f>B43+1</f>
        <v>2</v>
      </c>
      <c r="D43">
        <f>C43+1</f>
        <v>3</v>
      </c>
      <c r="E43">
        <f>D43+1</f>
        <v>4</v>
      </c>
      <c r="F43" s="47" t="s">
        <v>373</v>
      </c>
      <c r="I43">
        <v>1</v>
      </c>
      <c r="J43">
        <f>I43+1</f>
        <v>2</v>
      </c>
      <c r="K43">
        <f>J43+1</f>
        <v>3</v>
      </c>
      <c r="L43">
        <f>K43+1</f>
        <v>4</v>
      </c>
      <c r="M43" s="47" t="s">
        <v>373</v>
      </c>
      <c r="P43" s="32" t="s">
        <v>373</v>
      </c>
      <c r="Q43" s="32" t="s">
        <v>444</v>
      </c>
      <c r="AY43" t="s">
        <v>34</v>
      </c>
      <c r="AZ43" s="123">
        <f t="array" ref="AZ43:BH43">PCA!B126:J126</f>
        <v>3.7083333333333335</v>
      </c>
      <c r="BA43" s="37">
        <v>8.1666666666666661</v>
      </c>
      <c r="BB43" s="37">
        <v>3.45</v>
      </c>
      <c r="BC43" s="37">
        <v>3.3833333333333333</v>
      </c>
      <c r="BD43" s="37">
        <v>6.708333333333333</v>
      </c>
      <c r="BE43" s="37">
        <v>6.0083333333333337</v>
      </c>
      <c r="BF43" s="37">
        <v>4.8416666666666668</v>
      </c>
      <c r="BG43" s="37">
        <v>4.7249999999999996</v>
      </c>
      <c r="BH43" s="90">
        <v>7.3</v>
      </c>
      <c r="BI43" s="37"/>
      <c r="BU43" t="s">
        <v>445</v>
      </c>
      <c r="CG43">
        <f t="shared" si="3"/>
        <v>25</v>
      </c>
      <c r="CH43" s="123" t="e">
        <f ca="1"/>
        <v>#NAME?</v>
      </c>
      <c r="CI43" s="37" t="e">
        <f ca="1"/>
        <v>#NAME?</v>
      </c>
      <c r="CJ43" s="37" t="e">
        <f ca="1"/>
        <v>#NAME?</v>
      </c>
      <c r="CK43" s="90" t="e">
        <f ca="1"/>
        <v>#NAME?</v>
      </c>
      <c r="CY43">
        <f t="shared" si="4"/>
        <v>25</v>
      </c>
      <c r="CZ43" s="123" t="e">
        <f ca="1"/>
        <v>#NAME?</v>
      </c>
      <c r="DA43" s="37" t="e">
        <f ca="1"/>
        <v>#NAME?</v>
      </c>
      <c r="DB43" s="37" t="e">
        <f ca="1"/>
        <v>#NAME?</v>
      </c>
      <c r="DC43" s="90" t="e">
        <f ca="1"/>
        <v>#NAME?</v>
      </c>
      <c r="DQ43">
        <f t="shared" si="6"/>
        <v>18</v>
      </c>
      <c r="DR43" s="123" t="e">
        <f ca="1"/>
        <v>#NAME?</v>
      </c>
      <c r="DS43" s="37" t="e">
        <f ca="1"/>
        <v>#NAME?</v>
      </c>
      <c r="DT43" s="37" t="e">
        <f ca="1"/>
        <v>#NAME?</v>
      </c>
      <c r="DU43" s="90" t="e">
        <f ca="1"/>
        <v>#NAME?</v>
      </c>
      <c r="ED43" s="123" t="e">
        <f ca="1"/>
        <v>#NAME?</v>
      </c>
      <c r="EE43" s="37" t="e">
        <f ca="1"/>
        <v>#NAME?</v>
      </c>
      <c r="EF43" s="37" t="e">
        <f ca="1"/>
        <v>#NAME?</v>
      </c>
      <c r="EG43" s="90" t="e">
        <f ca="1"/>
        <v>#NAME?</v>
      </c>
    </row>
    <row r="44" spans="1:137" x14ac:dyDescent="0.25">
      <c r="A44" t="str">
        <f>A31</f>
        <v>Expect</v>
      </c>
      <c r="B44" s="156" t="e">
        <f t="array" ref="B44:B52" ca="1">-B31:B39</f>
        <v>#NAME?</v>
      </c>
      <c r="C44" s="157" t="e">
        <f t="array" ref="C44:C52" ca="1">C31:C39</f>
        <v>#NAME?</v>
      </c>
      <c r="D44" s="157" t="e">
        <f t="array" ref="D44:D52" ca="1">D31:D39</f>
        <v>#NAME?</v>
      </c>
      <c r="E44" s="158" t="e">
        <f t="array" ref="E44:E52" ca="1">E31:E39</f>
        <v>#NAME?</v>
      </c>
      <c r="F44" s="172" t="e">
        <f ca="1">SUMSQ(B44:E44)</f>
        <v>#NAME?</v>
      </c>
      <c r="H44" t="str">
        <f t="array" ref="H44:H52">A44:A52</f>
        <v>Expect</v>
      </c>
      <c r="I44" s="156" t="e">
        <f t="array" aca="1" ref="I44:L52" ca="1">VARIMAX(B44:E52)</f>
        <v>#NAME?</v>
      </c>
      <c r="J44" s="157" t="e">
        <f ca="1"/>
        <v>#NAME?</v>
      </c>
      <c r="K44" s="157" t="e">
        <f ca="1"/>
        <v>#NAME?</v>
      </c>
      <c r="L44" s="158" t="e">
        <f ca="1"/>
        <v>#NAME?</v>
      </c>
      <c r="M44" s="172" t="e">
        <f t="shared" ref="M44:M52" ca="1" si="13">SUMSQ(I44:L44)</f>
        <v>#NAME?</v>
      </c>
      <c r="O44" t="str">
        <f t="array" ref="O44:O52">H44:H52</f>
        <v>Expect</v>
      </c>
      <c r="P44" s="156" t="e">
        <f ca="1">F44</f>
        <v>#NAME?</v>
      </c>
      <c r="Q44" s="158" t="e">
        <f ca="1">K31-P44</f>
        <v>#NAME?</v>
      </c>
      <c r="AC44" s="46"/>
      <c r="AD44" s="175" t="str">
        <f t="array" ref="AD44:AL44">AD31:AL31</f>
        <v>Expect</v>
      </c>
      <c r="AE44" s="175" t="str">
        <v>Entertain</v>
      </c>
      <c r="AF44" s="175" t="str">
        <v>Comm</v>
      </c>
      <c r="AG44" s="175" t="str">
        <v>Expert</v>
      </c>
      <c r="AH44" s="175" t="str">
        <v>Motivate</v>
      </c>
      <c r="AI44" s="175" t="str">
        <v>Caring</v>
      </c>
      <c r="AJ44" s="175" t="str">
        <v>Charisma</v>
      </c>
      <c r="AK44" s="175" t="str">
        <v>Passion</v>
      </c>
      <c r="AL44" s="175" t="str">
        <v>Friendly</v>
      </c>
      <c r="AY44" t="s">
        <v>434</v>
      </c>
      <c r="AZ44" s="91">
        <f>AZ42-AZ43</f>
        <v>-1.7083333333333335</v>
      </c>
      <c r="BA44" s="92">
        <f t="shared" ref="BA44:BH44" si="14">BA42-BA43</f>
        <v>-0.16666666666666607</v>
      </c>
      <c r="BB44" s="92">
        <f t="shared" si="14"/>
        <v>-2.4500000000000002</v>
      </c>
      <c r="BC44" s="92">
        <f t="shared" si="14"/>
        <v>0.6166666666666667</v>
      </c>
      <c r="BD44" s="92">
        <f t="shared" si="14"/>
        <v>0.29166666666666696</v>
      </c>
      <c r="BE44" s="92">
        <f t="shared" si="14"/>
        <v>-1.0083333333333337</v>
      </c>
      <c r="BF44" s="92">
        <f t="shared" si="14"/>
        <v>-0.84166666666666679</v>
      </c>
      <c r="BG44" s="92">
        <f t="shared" si="14"/>
        <v>-0.72499999999999964</v>
      </c>
      <c r="BH44" s="93">
        <f t="shared" si="14"/>
        <v>0.70000000000000018</v>
      </c>
      <c r="BI44" s="37"/>
      <c r="CG44">
        <f t="shared" si="3"/>
        <v>26</v>
      </c>
      <c r="CH44" s="123" t="e">
        <f ca="1"/>
        <v>#NAME?</v>
      </c>
      <c r="CI44" s="37" t="e">
        <f ca="1"/>
        <v>#NAME?</v>
      </c>
      <c r="CJ44" s="37" t="e">
        <f ca="1"/>
        <v>#NAME?</v>
      </c>
      <c r="CK44" s="90" t="e">
        <f ca="1"/>
        <v>#NAME?</v>
      </c>
      <c r="CY44">
        <f t="shared" si="4"/>
        <v>26</v>
      </c>
      <c r="CZ44" s="123" t="e">
        <f ca="1"/>
        <v>#NAME?</v>
      </c>
      <c r="DA44" s="37" t="e">
        <f ca="1"/>
        <v>#NAME?</v>
      </c>
      <c r="DB44" s="37" t="e">
        <f ca="1"/>
        <v>#NAME?</v>
      </c>
      <c r="DC44" s="90" t="e">
        <f ca="1"/>
        <v>#NAME?</v>
      </c>
      <c r="DQ44">
        <f t="shared" si="6"/>
        <v>19</v>
      </c>
      <c r="DR44" s="123" t="e">
        <f ca="1"/>
        <v>#NAME?</v>
      </c>
      <c r="DS44" s="37" t="e">
        <f ca="1"/>
        <v>#NAME?</v>
      </c>
      <c r="DT44" s="37" t="e">
        <f ca="1"/>
        <v>#NAME?</v>
      </c>
      <c r="DU44" s="90" t="e">
        <f ca="1"/>
        <v>#NAME?</v>
      </c>
      <c r="ED44" s="123" t="e">
        <f ca="1"/>
        <v>#NAME?</v>
      </c>
      <c r="EE44" s="37" t="e">
        <f ca="1"/>
        <v>#NAME?</v>
      </c>
      <c r="EF44" s="37" t="e">
        <f ca="1"/>
        <v>#NAME?</v>
      </c>
      <c r="EG44" s="90" t="e">
        <f ca="1"/>
        <v>#NAME?</v>
      </c>
    </row>
    <row r="45" spans="1:137" x14ac:dyDescent="0.25">
      <c r="A45" t="str">
        <f t="shared" ref="A45:A52" si="15">A32</f>
        <v>Entertain</v>
      </c>
      <c r="B45" s="123" t="e">
        <f ca="1"/>
        <v>#NAME?</v>
      </c>
      <c r="C45" s="37" t="e">
        <f ca="1"/>
        <v>#NAME?</v>
      </c>
      <c r="D45" s="37" t="e">
        <f ca="1"/>
        <v>#NAME?</v>
      </c>
      <c r="E45" s="90" t="e">
        <f ca="1"/>
        <v>#NAME?</v>
      </c>
      <c r="F45" s="173" t="e">
        <f t="shared" ref="F45:F52" ca="1" si="16">SUMSQ(B45:E45)</f>
        <v>#NAME?</v>
      </c>
      <c r="H45" t="str">
        <v>Entertain</v>
      </c>
      <c r="I45" s="123" t="e">
        <f ca="1"/>
        <v>#NAME?</v>
      </c>
      <c r="J45" s="37" t="e">
        <f ca="1"/>
        <v>#NAME?</v>
      </c>
      <c r="K45" s="37" t="e">
        <f ca="1"/>
        <v>#NAME?</v>
      </c>
      <c r="L45" s="90" t="e">
        <f ca="1"/>
        <v>#NAME?</v>
      </c>
      <c r="M45" s="173" t="e">
        <f t="shared" ca="1" si="13"/>
        <v>#NAME?</v>
      </c>
      <c r="O45" t="str">
        <v>Entertain</v>
      </c>
      <c r="P45" s="123" t="e">
        <f t="shared" ref="P45:P52" ca="1" si="17">F45</f>
        <v>#NAME?</v>
      </c>
      <c r="Q45" s="90" t="e">
        <f t="shared" ref="Q45:Q52" ca="1" si="18">K32-P45</f>
        <v>#NAME?</v>
      </c>
      <c r="AC45" s="46" t="str">
        <f t="array" ref="AC45:AC53">AC19:AC27</f>
        <v>Expect</v>
      </c>
      <c r="AD45" s="176" t="e">
        <f t="array" aca="1" ref="AD45:AL53" ca="1">MMULT(B44:E52,TRANSPOSE(B44:E52))</f>
        <v>#NAME?</v>
      </c>
      <c r="AE45" s="177" t="e">
        <f ca="1"/>
        <v>#NAME?</v>
      </c>
      <c r="AF45" s="177" t="e">
        <f ca="1"/>
        <v>#NAME?</v>
      </c>
      <c r="AG45" s="177" t="e">
        <f ca="1"/>
        <v>#NAME?</v>
      </c>
      <c r="AH45" s="177" t="e">
        <f ca="1"/>
        <v>#NAME?</v>
      </c>
      <c r="AI45" s="177" t="e">
        <f ca="1"/>
        <v>#NAME?</v>
      </c>
      <c r="AJ45" s="177" t="e">
        <f ca="1"/>
        <v>#NAME?</v>
      </c>
      <c r="AK45" s="177" t="e">
        <f ca="1"/>
        <v>#NAME?</v>
      </c>
      <c r="AL45" s="178" t="e">
        <f ca="1"/>
        <v>#NAME?</v>
      </c>
      <c r="BV45">
        <v>1</v>
      </c>
      <c r="BW45">
        <f>BV45+1</f>
        <v>2</v>
      </c>
      <c r="BX45">
        <f>BW45+1</f>
        <v>3</v>
      </c>
      <c r="BY45">
        <f>BX45+1</f>
        <v>4</v>
      </c>
      <c r="CG45">
        <f t="shared" si="3"/>
        <v>27</v>
      </c>
      <c r="CH45" s="123" t="e">
        <f ca="1"/>
        <v>#NAME?</v>
      </c>
      <c r="CI45" s="37" t="e">
        <f ca="1"/>
        <v>#NAME?</v>
      </c>
      <c r="CJ45" s="37" t="e">
        <f ca="1"/>
        <v>#NAME?</v>
      </c>
      <c r="CK45" s="90" t="e">
        <f ca="1"/>
        <v>#NAME?</v>
      </c>
      <c r="CY45">
        <f t="shared" si="4"/>
        <v>27</v>
      </c>
      <c r="CZ45" s="123" t="e">
        <f ca="1"/>
        <v>#NAME?</v>
      </c>
      <c r="DA45" s="37" t="e">
        <f ca="1"/>
        <v>#NAME?</v>
      </c>
      <c r="DB45" s="37" t="e">
        <f ca="1"/>
        <v>#NAME?</v>
      </c>
      <c r="DC45" s="90" t="e">
        <f ca="1"/>
        <v>#NAME?</v>
      </c>
      <c r="DQ45">
        <f t="shared" si="6"/>
        <v>20</v>
      </c>
      <c r="DR45" s="123" t="e">
        <f ca="1"/>
        <v>#NAME?</v>
      </c>
      <c r="DS45" s="37" t="e">
        <f ca="1"/>
        <v>#NAME?</v>
      </c>
      <c r="DT45" s="37" t="e">
        <f ca="1"/>
        <v>#NAME?</v>
      </c>
      <c r="DU45" s="90" t="e">
        <f ca="1"/>
        <v>#NAME?</v>
      </c>
      <c r="ED45" s="123" t="e">
        <f ca="1"/>
        <v>#NAME?</v>
      </c>
      <c r="EE45" s="37" t="e">
        <f ca="1"/>
        <v>#NAME?</v>
      </c>
      <c r="EF45" s="37" t="e">
        <f ca="1"/>
        <v>#NAME?</v>
      </c>
      <c r="EG45" s="90" t="e">
        <f ca="1"/>
        <v>#NAME?</v>
      </c>
    </row>
    <row r="46" spans="1:137" x14ac:dyDescent="0.25">
      <c r="A46" t="str">
        <f t="shared" si="15"/>
        <v>Comm</v>
      </c>
      <c r="B46" s="123" t="e">
        <f ca="1"/>
        <v>#NAME?</v>
      </c>
      <c r="C46" s="37" t="e">
        <f ca="1"/>
        <v>#NAME?</v>
      </c>
      <c r="D46" s="37" t="e">
        <f ca="1"/>
        <v>#NAME?</v>
      </c>
      <c r="E46" s="90" t="e">
        <f ca="1"/>
        <v>#NAME?</v>
      </c>
      <c r="F46" s="173" t="e">
        <f t="shared" ca="1" si="16"/>
        <v>#NAME?</v>
      </c>
      <c r="H46" t="str">
        <v>Comm</v>
      </c>
      <c r="I46" s="123" t="e">
        <f ca="1"/>
        <v>#NAME?</v>
      </c>
      <c r="J46" s="37" t="e">
        <f ca="1"/>
        <v>#NAME?</v>
      </c>
      <c r="K46" s="37" t="e">
        <f ca="1"/>
        <v>#NAME?</v>
      </c>
      <c r="L46" s="90" t="e">
        <f ca="1"/>
        <v>#NAME?</v>
      </c>
      <c r="M46" s="173" t="e">
        <f t="shared" ca="1" si="13"/>
        <v>#NAME?</v>
      </c>
      <c r="O46" t="str">
        <v>Comm</v>
      </c>
      <c r="P46" s="123" t="e">
        <f t="shared" ca="1" si="17"/>
        <v>#NAME?</v>
      </c>
      <c r="Q46" s="90" t="e">
        <f t="shared" ca="1" si="18"/>
        <v>#NAME?</v>
      </c>
      <c r="AC46" s="46" t="str">
        <v>Entertain</v>
      </c>
      <c r="AD46" s="124" t="e">
        <f ca="1"/>
        <v>#NAME?</v>
      </c>
      <c r="AE46" s="3" t="e">
        <f ca="1"/>
        <v>#NAME?</v>
      </c>
      <c r="AF46" s="3" t="e">
        <f ca="1"/>
        <v>#NAME?</v>
      </c>
      <c r="AG46" s="3" t="e">
        <f ca="1"/>
        <v>#NAME?</v>
      </c>
      <c r="AH46" s="3" t="e">
        <f ca="1"/>
        <v>#NAME?</v>
      </c>
      <c r="AI46" s="3" t="e">
        <f ca="1"/>
        <v>#NAME?</v>
      </c>
      <c r="AJ46" s="3" t="e">
        <f ca="1"/>
        <v>#NAME?</v>
      </c>
      <c r="AK46" s="3" t="e">
        <f ca="1"/>
        <v>#NAME?</v>
      </c>
      <c r="AL46" s="179" t="e">
        <f ca="1"/>
        <v>#NAME?</v>
      </c>
      <c r="AY46" t="s">
        <v>439</v>
      </c>
      <c r="AZ46" s="160" t="e">
        <f t="array" aca="1" ref="AZ46:BH46" ca="1">TRANSPOSE(MMULT(AZ32:BH40,TRANSPOSE(AZ44:BH44)))</f>
        <v>#NAME?</v>
      </c>
      <c r="BA46" s="161" t="e">
        <f ca="1"/>
        <v>#NAME?</v>
      </c>
      <c r="BB46" s="161" t="e">
        <f ca="1"/>
        <v>#NAME?</v>
      </c>
      <c r="BC46" s="161" t="e">
        <f ca="1"/>
        <v>#NAME?</v>
      </c>
      <c r="BD46" s="161" t="e">
        <f ca="1"/>
        <v>#NAME?</v>
      </c>
      <c r="BE46" s="161" t="e">
        <f ca="1"/>
        <v>#NAME?</v>
      </c>
      <c r="BF46" s="161" t="e">
        <f ca="1"/>
        <v>#NAME?</v>
      </c>
      <c r="BG46" s="161" t="e">
        <f ca="1"/>
        <v>#NAME?</v>
      </c>
      <c r="BH46" s="162" t="e">
        <f ca="1"/>
        <v>#NAME?</v>
      </c>
      <c r="BI46" s="37"/>
      <c r="BU46" t="str">
        <f t="array" ref="BU46:BU54">BU19:BU27</f>
        <v>Expect</v>
      </c>
      <c r="BV46" s="156" t="e">
        <f t="array" aca="1" ref="BV46:BY54" ca="1">MMULT(I44:L52,TRANSPOSE(MINVERSE(MMULT(TRANSPOSE(I44:L52),I44:L52))))</f>
        <v>#NAME?</v>
      </c>
      <c r="BW46" s="157" t="e">
        <f ca="1"/>
        <v>#NAME?</v>
      </c>
      <c r="BX46" s="157" t="e">
        <f ca="1"/>
        <v>#NAME?</v>
      </c>
      <c r="BY46" s="158" t="e">
        <f ca="1"/>
        <v>#NAME?</v>
      </c>
      <c r="CG46">
        <f t="shared" si="3"/>
        <v>28</v>
      </c>
      <c r="CH46" s="123" t="e">
        <f ca="1"/>
        <v>#NAME?</v>
      </c>
      <c r="CI46" s="37" t="e">
        <f ca="1"/>
        <v>#NAME?</v>
      </c>
      <c r="CJ46" s="37" t="e">
        <f ca="1"/>
        <v>#NAME?</v>
      </c>
      <c r="CK46" s="90" t="e">
        <f ca="1"/>
        <v>#NAME?</v>
      </c>
      <c r="CY46">
        <f t="shared" si="4"/>
        <v>28</v>
      </c>
      <c r="CZ46" s="123" t="e">
        <f ca="1"/>
        <v>#NAME?</v>
      </c>
      <c r="DA46" s="37" t="e">
        <f ca="1"/>
        <v>#NAME?</v>
      </c>
      <c r="DB46" s="37" t="e">
        <f ca="1"/>
        <v>#NAME?</v>
      </c>
      <c r="DC46" s="90" t="e">
        <f ca="1"/>
        <v>#NAME?</v>
      </c>
      <c r="DQ46">
        <f t="shared" si="6"/>
        <v>21</v>
      </c>
      <c r="DR46" s="123" t="e">
        <f ca="1"/>
        <v>#NAME?</v>
      </c>
      <c r="DS46" s="37" t="e">
        <f ca="1"/>
        <v>#NAME?</v>
      </c>
      <c r="DT46" s="37" t="e">
        <f ca="1"/>
        <v>#NAME?</v>
      </c>
      <c r="DU46" s="90" t="e">
        <f ca="1"/>
        <v>#NAME?</v>
      </c>
      <c r="ED46" s="123" t="e">
        <f ca="1"/>
        <v>#NAME?</v>
      </c>
      <c r="EE46" s="37" t="e">
        <f ca="1"/>
        <v>#NAME?</v>
      </c>
      <c r="EF46" s="37" t="e">
        <f ca="1"/>
        <v>#NAME?</v>
      </c>
      <c r="EG46" s="90" t="e">
        <f ca="1"/>
        <v>#NAME?</v>
      </c>
    </row>
    <row r="47" spans="1:137" x14ac:dyDescent="0.25">
      <c r="A47" t="str">
        <f t="shared" si="15"/>
        <v>Expert</v>
      </c>
      <c r="B47" s="123" t="e">
        <f ca="1"/>
        <v>#NAME?</v>
      </c>
      <c r="C47" s="37" t="e">
        <f ca="1"/>
        <v>#NAME?</v>
      </c>
      <c r="D47" s="37" t="e">
        <f ca="1"/>
        <v>#NAME?</v>
      </c>
      <c r="E47" s="90" t="e">
        <f ca="1"/>
        <v>#NAME?</v>
      </c>
      <c r="F47" s="173" t="e">
        <f t="shared" ca="1" si="16"/>
        <v>#NAME?</v>
      </c>
      <c r="H47" t="str">
        <v>Expert</v>
      </c>
      <c r="I47" s="123" t="e">
        <f ca="1"/>
        <v>#NAME?</v>
      </c>
      <c r="J47" s="37" t="e">
        <f ca="1"/>
        <v>#NAME?</v>
      </c>
      <c r="K47" s="37" t="e">
        <f ca="1"/>
        <v>#NAME?</v>
      </c>
      <c r="L47" s="90" t="e">
        <f ca="1"/>
        <v>#NAME?</v>
      </c>
      <c r="M47" s="173" t="e">
        <f t="shared" ca="1" si="13"/>
        <v>#NAME?</v>
      </c>
      <c r="O47" t="str">
        <v>Expert</v>
      </c>
      <c r="P47" s="123" t="e">
        <f t="shared" ca="1" si="17"/>
        <v>#NAME?</v>
      </c>
      <c r="Q47" s="90" t="e">
        <f t="shared" ca="1" si="18"/>
        <v>#NAME?</v>
      </c>
      <c r="AC47" s="46" t="str">
        <v>Comm</v>
      </c>
      <c r="AD47" s="124" t="e">
        <f ca="1"/>
        <v>#NAME?</v>
      </c>
      <c r="AE47" s="3" t="e">
        <f ca="1"/>
        <v>#NAME?</v>
      </c>
      <c r="AF47" s="3" t="e">
        <f ca="1"/>
        <v>#NAME?</v>
      </c>
      <c r="AG47" s="3" t="e">
        <f ca="1"/>
        <v>#NAME?</v>
      </c>
      <c r="AH47" s="3" t="e">
        <f ca="1"/>
        <v>#NAME?</v>
      </c>
      <c r="AI47" s="3" t="e">
        <f ca="1"/>
        <v>#NAME?</v>
      </c>
      <c r="AJ47" s="3" t="e">
        <f ca="1"/>
        <v>#NAME?</v>
      </c>
      <c r="AK47" s="3" t="e">
        <f ca="1"/>
        <v>#NAME?</v>
      </c>
      <c r="AL47" s="179" t="e">
        <f ca="1"/>
        <v>#NAME?</v>
      </c>
      <c r="BU47" t="str">
        <v>Entertain</v>
      </c>
      <c r="BV47" s="123" t="e">
        <f ca="1"/>
        <v>#NAME?</v>
      </c>
      <c r="BW47" s="37" t="e">
        <f ca="1"/>
        <v>#NAME?</v>
      </c>
      <c r="BX47" s="37" t="e">
        <f ca="1"/>
        <v>#NAME?</v>
      </c>
      <c r="BY47" s="90" t="e">
        <f ca="1"/>
        <v>#NAME?</v>
      </c>
      <c r="CG47">
        <f t="shared" si="3"/>
        <v>29</v>
      </c>
      <c r="CH47" s="123" t="e">
        <f ca="1"/>
        <v>#NAME?</v>
      </c>
      <c r="CI47" s="37" t="e">
        <f ca="1"/>
        <v>#NAME?</v>
      </c>
      <c r="CJ47" s="37" t="e">
        <f ca="1"/>
        <v>#NAME?</v>
      </c>
      <c r="CK47" s="90" t="e">
        <f ca="1"/>
        <v>#NAME?</v>
      </c>
      <c r="CY47">
        <f t="shared" si="4"/>
        <v>29</v>
      </c>
      <c r="CZ47" s="123" t="e">
        <f ca="1"/>
        <v>#NAME?</v>
      </c>
      <c r="DA47" s="37" t="e">
        <f ca="1"/>
        <v>#NAME?</v>
      </c>
      <c r="DB47" s="37" t="e">
        <f ca="1"/>
        <v>#NAME?</v>
      </c>
      <c r="DC47" s="90" t="e">
        <f ca="1"/>
        <v>#NAME?</v>
      </c>
      <c r="DQ47">
        <f t="shared" si="6"/>
        <v>22</v>
      </c>
      <c r="DR47" s="123" t="e">
        <f ca="1"/>
        <v>#NAME?</v>
      </c>
      <c r="DS47" s="37" t="e">
        <f ca="1"/>
        <v>#NAME?</v>
      </c>
      <c r="DT47" s="37" t="e">
        <f ca="1"/>
        <v>#NAME?</v>
      </c>
      <c r="DU47" s="90" t="e">
        <f ca="1"/>
        <v>#NAME?</v>
      </c>
      <c r="ED47" s="123" t="e">
        <f ca="1"/>
        <v>#NAME?</v>
      </c>
      <c r="EE47" s="37" t="e">
        <f ca="1"/>
        <v>#NAME?</v>
      </c>
      <c r="EF47" s="37" t="e">
        <f ca="1"/>
        <v>#NAME?</v>
      </c>
      <c r="EG47" s="90" t="e">
        <f ca="1"/>
        <v>#NAME?</v>
      </c>
    </row>
    <row r="48" spans="1:137" x14ac:dyDescent="0.25">
      <c r="A48" t="str">
        <f t="shared" si="15"/>
        <v>Motivate</v>
      </c>
      <c r="B48" s="123" t="e">
        <f ca="1"/>
        <v>#NAME?</v>
      </c>
      <c r="C48" s="37" t="e">
        <f ca="1"/>
        <v>#NAME?</v>
      </c>
      <c r="D48" s="37" t="e">
        <f ca="1"/>
        <v>#NAME?</v>
      </c>
      <c r="E48" s="90" t="e">
        <f ca="1"/>
        <v>#NAME?</v>
      </c>
      <c r="F48" s="173" t="e">
        <f t="shared" ca="1" si="16"/>
        <v>#NAME?</v>
      </c>
      <c r="H48" t="str">
        <v>Motivate</v>
      </c>
      <c r="I48" s="123" t="e">
        <f ca="1"/>
        <v>#NAME?</v>
      </c>
      <c r="J48" s="37" t="e">
        <f ca="1"/>
        <v>#NAME?</v>
      </c>
      <c r="K48" s="37" t="e">
        <f ca="1"/>
        <v>#NAME?</v>
      </c>
      <c r="L48" s="90" t="e">
        <f ca="1"/>
        <v>#NAME?</v>
      </c>
      <c r="M48" s="173" t="e">
        <f t="shared" ca="1" si="13"/>
        <v>#NAME?</v>
      </c>
      <c r="O48" t="str">
        <v>Motivate</v>
      </c>
      <c r="P48" s="123" t="e">
        <f t="shared" ca="1" si="17"/>
        <v>#NAME?</v>
      </c>
      <c r="Q48" s="90" t="e">
        <f t="shared" ca="1" si="18"/>
        <v>#NAME?</v>
      </c>
      <c r="AC48" s="46" t="str">
        <v>Expert</v>
      </c>
      <c r="AD48" s="124" t="e">
        <f ca="1"/>
        <v>#NAME?</v>
      </c>
      <c r="AE48" s="3" t="e">
        <f ca="1"/>
        <v>#NAME?</v>
      </c>
      <c r="AF48" s="3" t="e">
        <f ca="1"/>
        <v>#NAME?</v>
      </c>
      <c r="AG48" s="3" t="e">
        <f ca="1"/>
        <v>#NAME?</v>
      </c>
      <c r="AH48" s="3" t="e">
        <f ca="1"/>
        <v>#NAME?</v>
      </c>
      <c r="AI48" s="3" t="e">
        <f ca="1"/>
        <v>#NAME?</v>
      </c>
      <c r="AJ48" s="3" t="e">
        <f ca="1"/>
        <v>#NAME?</v>
      </c>
      <c r="AK48" s="3" t="e">
        <f ca="1"/>
        <v>#NAME?</v>
      </c>
      <c r="AL48" s="179" t="e">
        <f ca="1"/>
        <v>#NAME?</v>
      </c>
      <c r="BU48" t="str">
        <v>Comm</v>
      </c>
      <c r="BV48" s="123" t="e">
        <f ca="1"/>
        <v>#NAME?</v>
      </c>
      <c r="BW48" s="37" t="e">
        <f ca="1"/>
        <v>#NAME?</v>
      </c>
      <c r="BX48" s="37" t="e">
        <f ca="1"/>
        <v>#NAME?</v>
      </c>
      <c r="BY48" s="90" t="e">
        <f ca="1"/>
        <v>#NAME?</v>
      </c>
      <c r="CG48">
        <f t="shared" si="3"/>
        <v>30</v>
      </c>
      <c r="CH48" s="123" t="e">
        <f ca="1"/>
        <v>#NAME?</v>
      </c>
      <c r="CI48" s="37" t="e">
        <f ca="1"/>
        <v>#NAME?</v>
      </c>
      <c r="CJ48" s="37" t="e">
        <f ca="1"/>
        <v>#NAME?</v>
      </c>
      <c r="CK48" s="90" t="e">
        <f ca="1"/>
        <v>#NAME?</v>
      </c>
      <c r="CY48">
        <f t="shared" si="4"/>
        <v>30</v>
      </c>
      <c r="CZ48" s="123" t="e">
        <f ca="1"/>
        <v>#NAME?</v>
      </c>
      <c r="DA48" s="37" t="e">
        <f ca="1"/>
        <v>#NAME?</v>
      </c>
      <c r="DB48" s="37" t="e">
        <f ca="1"/>
        <v>#NAME?</v>
      </c>
      <c r="DC48" s="90" t="e">
        <f ca="1"/>
        <v>#NAME?</v>
      </c>
      <c r="DQ48">
        <f t="shared" si="6"/>
        <v>23</v>
      </c>
      <c r="DR48" s="123" t="e">
        <f ca="1"/>
        <v>#NAME?</v>
      </c>
      <c r="DS48" s="37" t="e">
        <f ca="1"/>
        <v>#NAME?</v>
      </c>
      <c r="DT48" s="37" t="e">
        <f ca="1"/>
        <v>#NAME?</v>
      </c>
      <c r="DU48" s="90" t="e">
        <f ca="1"/>
        <v>#NAME?</v>
      </c>
      <c r="ED48" s="123" t="e">
        <f ca="1"/>
        <v>#NAME?</v>
      </c>
      <c r="EE48" s="37" t="e">
        <f ca="1"/>
        <v>#NAME?</v>
      </c>
      <c r="EF48" s="37" t="e">
        <f ca="1"/>
        <v>#NAME?</v>
      </c>
      <c r="EG48" s="90" t="e">
        <f ca="1"/>
        <v>#NAME?</v>
      </c>
    </row>
    <row r="49" spans="1:137" x14ac:dyDescent="0.25">
      <c r="A49" t="str">
        <f t="shared" si="15"/>
        <v>Caring</v>
      </c>
      <c r="B49" s="123" t="e">
        <f ca="1"/>
        <v>#NAME?</v>
      </c>
      <c r="C49" s="37" t="e">
        <f ca="1"/>
        <v>#NAME?</v>
      </c>
      <c r="D49" s="37" t="e">
        <f ca="1"/>
        <v>#NAME?</v>
      </c>
      <c r="E49" s="90" t="e">
        <f ca="1"/>
        <v>#NAME?</v>
      </c>
      <c r="F49" s="173" t="e">
        <f t="shared" ca="1" si="16"/>
        <v>#NAME?</v>
      </c>
      <c r="H49" t="str">
        <v>Caring</v>
      </c>
      <c r="I49" s="123" t="e">
        <f ca="1"/>
        <v>#NAME?</v>
      </c>
      <c r="J49" s="37" t="e">
        <f ca="1"/>
        <v>#NAME?</v>
      </c>
      <c r="K49" s="37" t="e">
        <f ca="1"/>
        <v>#NAME?</v>
      </c>
      <c r="L49" s="90" t="e">
        <f ca="1"/>
        <v>#NAME?</v>
      </c>
      <c r="M49" s="173" t="e">
        <f t="shared" ca="1" si="13"/>
        <v>#NAME?</v>
      </c>
      <c r="O49" t="str">
        <v>Caring</v>
      </c>
      <c r="P49" s="123" t="e">
        <f t="shared" ca="1" si="17"/>
        <v>#NAME?</v>
      </c>
      <c r="Q49" s="90" t="e">
        <f t="shared" ca="1" si="18"/>
        <v>#NAME?</v>
      </c>
      <c r="AC49" s="46" t="str">
        <v>Motivate</v>
      </c>
      <c r="AD49" s="124" t="e">
        <f ca="1"/>
        <v>#NAME?</v>
      </c>
      <c r="AE49" s="3" t="e">
        <f ca="1"/>
        <v>#NAME?</v>
      </c>
      <c r="AF49" s="3" t="e">
        <f ca="1"/>
        <v>#NAME?</v>
      </c>
      <c r="AG49" s="3" t="e">
        <f ca="1"/>
        <v>#NAME?</v>
      </c>
      <c r="AH49" s="3" t="e">
        <f ca="1"/>
        <v>#NAME?</v>
      </c>
      <c r="AI49" s="3" t="e">
        <f ca="1"/>
        <v>#NAME?</v>
      </c>
      <c r="AJ49" s="3" t="e">
        <f ca="1"/>
        <v>#NAME?</v>
      </c>
      <c r="AK49" s="3" t="e">
        <f ca="1"/>
        <v>#NAME?</v>
      </c>
      <c r="AL49" s="179" t="e">
        <f ca="1"/>
        <v>#NAME?</v>
      </c>
      <c r="BU49" t="str">
        <v>Expert</v>
      </c>
      <c r="BV49" s="123" t="e">
        <f ca="1"/>
        <v>#NAME?</v>
      </c>
      <c r="BW49" s="37" t="e">
        <f ca="1"/>
        <v>#NAME?</v>
      </c>
      <c r="BX49" s="37" t="e">
        <f ca="1"/>
        <v>#NAME?</v>
      </c>
      <c r="BY49" s="90" t="e">
        <f ca="1"/>
        <v>#NAME?</v>
      </c>
      <c r="CG49">
        <f t="shared" si="3"/>
        <v>31</v>
      </c>
      <c r="CH49" s="123" t="e">
        <f ca="1"/>
        <v>#NAME?</v>
      </c>
      <c r="CI49" s="37" t="e">
        <f ca="1"/>
        <v>#NAME?</v>
      </c>
      <c r="CJ49" s="37" t="e">
        <f ca="1"/>
        <v>#NAME?</v>
      </c>
      <c r="CK49" s="90" t="e">
        <f ca="1"/>
        <v>#NAME?</v>
      </c>
      <c r="CY49">
        <f t="shared" si="4"/>
        <v>31</v>
      </c>
      <c r="CZ49" s="123" t="e">
        <f ca="1"/>
        <v>#NAME?</v>
      </c>
      <c r="DA49" s="37" t="e">
        <f ca="1"/>
        <v>#NAME?</v>
      </c>
      <c r="DB49" s="37" t="e">
        <f ca="1"/>
        <v>#NAME?</v>
      </c>
      <c r="DC49" s="90" t="e">
        <f ca="1"/>
        <v>#NAME?</v>
      </c>
      <c r="DQ49">
        <f t="shared" si="6"/>
        <v>24</v>
      </c>
      <c r="DR49" s="123" t="e">
        <f ca="1"/>
        <v>#NAME?</v>
      </c>
      <c r="DS49" s="37" t="e">
        <f ca="1"/>
        <v>#NAME?</v>
      </c>
      <c r="DT49" s="37" t="e">
        <f ca="1"/>
        <v>#NAME?</v>
      </c>
      <c r="DU49" s="90" t="e">
        <f ca="1"/>
        <v>#NAME?</v>
      </c>
      <c r="ED49" s="123" t="e">
        <f ca="1"/>
        <v>#NAME?</v>
      </c>
      <c r="EE49" s="37" t="e">
        <f ca="1"/>
        <v>#NAME?</v>
      </c>
      <c r="EF49" s="37" t="e">
        <f ca="1"/>
        <v>#NAME?</v>
      </c>
      <c r="EG49" s="90" t="e">
        <f ca="1"/>
        <v>#NAME?</v>
      </c>
    </row>
    <row r="50" spans="1:137" x14ac:dyDescent="0.25">
      <c r="A50" t="str">
        <f t="shared" si="15"/>
        <v>Charisma</v>
      </c>
      <c r="B50" s="123" t="e">
        <f ca="1"/>
        <v>#NAME?</v>
      </c>
      <c r="C50" s="37" t="e">
        <f ca="1"/>
        <v>#NAME?</v>
      </c>
      <c r="D50" s="37" t="e">
        <f ca="1"/>
        <v>#NAME?</v>
      </c>
      <c r="E50" s="90" t="e">
        <f ca="1"/>
        <v>#NAME?</v>
      </c>
      <c r="F50" s="173" t="e">
        <f t="shared" ca="1" si="16"/>
        <v>#NAME?</v>
      </c>
      <c r="H50" t="str">
        <v>Charisma</v>
      </c>
      <c r="I50" s="123" t="e">
        <f ca="1"/>
        <v>#NAME?</v>
      </c>
      <c r="J50" s="37" t="e">
        <f ca="1"/>
        <v>#NAME?</v>
      </c>
      <c r="K50" s="37" t="e">
        <f ca="1"/>
        <v>#NAME?</v>
      </c>
      <c r="L50" s="90" t="e">
        <f ca="1"/>
        <v>#NAME?</v>
      </c>
      <c r="M50" s="173" t="e">
        <f t="shared" ca="1" si="13"/>
        <v>#NAME?</v>
      </c>
      <c r="O50" t="str">
        <v>Charisma</v>
      </c>
      <c r="P50" s="123" t="e">
        <f t="shared" ca="1" si="17"/>
        <v>#NAME?</v>
      </c>
      <c r="Q50" s="90" t="e">
        <f t="shared" ca="1" si="18"/>
        <v>#NAME?</v>
      </c>
      <c r="AC50" s="46" t="str">
        <v>Caring</v>
      </c>
      <c r="AD50" s="124" t="e">
        <f ca="1"/>
        <v>#NAME?</v>
      </c>
      <c r="AE50" s="3" t="e">
        <f ca="1"/>
        <v>#NAME?</v>
      </c>
      <c r="AF50" s="3" t="e">
        <f ca="1"/>
        <v>#NAME?</v>
      </c>
      <c r="AG50" s="3" t="e">
        <f ca="1"/>
        <v>#NAME?</v>
      </c>
      <c r="AH50" s="3" t="e">
        <f ca="1"/>
        <v>#NAME?</v>
      </c>
      <c r="AI50" s="3" t="e">
        <f ca="1"/>
        <v>#NAME?</v>
      </c>
      <c r="AJ50" s="3" t="e">
        <f ca="1"/>
        <v>#NAME?</v>
      </c>
      <c r="AK50" s="3" t="e">
        <f ca="1"/>
        <v>#NAME?</v>
      </c>
      <c r="AL50" s="179" t="e">
        <f ca="1"/>
        <v>#NAME?</v>
      </c>
      <c r="BU50" t="str">
        <v>Motivate</v>
      </c>
      <c r="BV50" s="123" t="e">
        <f ca="1"/>
        <v>#NAME?</v>
      </c>
      <c r="BW50" s="37" t="e">
        <f ca="1"/>
        <v>#NAME?</v>
      </c>
      <c r="BX50" s="37" t="e">
        <f ca="1"/>
        <v>#NAME?</v>
      </c>
      <c r="BY50" s="90" t="e">
        <f ca="1"/>
        <v>#NAME?</v>
      </c>
      <c r="CG50">
        <f t="shared" si="3"/>
        <v>32</v>
      </c>
      <c r="CH50" s="123" t="e">
        <f ca="1"/>
        <v>#NAME?</v>
      </c>
      <c r="CI50" s="37" t="e">
        <f ca="1"/>
        <v>#NAME?</v>
      </c>
      <c r="CJ50" s="37" t="e">
        <f ca="1"/>
        <v>#NAME?</v>
      </c>
      <c r="CK50" s="90" t="e">
        <f ca="1"/>
        <v>#NAME?</v>
      </c>
      <c r="CY50">
        <f t="shared" si="4"/>
        <v>32</v>
      </c>
      <c r="CZ50" s="123" t="e">
        <f ca="1"/>
        <v>#NAME?</v>
      </c>
      <c r="DA50" s="37" t="e">
        <f ca="1"/>
        <v>#NAME?</v>
      </c>
      <c r="DB50" s="37" t="e">
        <f ca="1"/>
        <v>#NAME?</v>
      </c>
      <c r="DC50" s="90" t="e">
        <f ca="1"/>
        <v>#NAME?</v>
      </c>
      <c r="DQ50">
        <f t="shared" si="6"/>
        <v>25</v>
      </c>
      <c r="DR50" s="123" t="e">
        <f ca="1"/>
        <v>#NAME?</v>
      </c>
      <c r="DS50" s="37" t="e">
        <f ca="1"/>
        <v>#NAME?</v>
      </c>
      <c r="DT50" s="37" t="e">
        <f ca="1"/>
        <v>#NAME?</v>
      </c>
      <c r="DU50" s="90" t="e">
        <f ca="1"/>
        <v>#NAME?</v>
      </c>
      <c r="ED50" s="123" t="e">
        <f ca="1"/>
        <v>#NAME?</v>
      </c>
      <c r="EE50" s="37" t="e">
        <f ca="1"/>
        <v>#NAME?</v>
      </c>
      <c r="EF50" s="37" t="e">
        <f ca="1"/>
        <v>#NAME?</v>
      </c>
      <c r="EG50" s="90" t="e">
        <f ca="1"/>
        <v>#NAME?</v>
      </c>
    </row>
    <row r="51" spans="1:137" x14ac:dyDescent="0.25">
      <c r="A51" t="str">
        <f t="shared" si="15"/>
        <v>Passion</v>
      </c>
      <c r="B51" s="123" t="e">
        <f ca="1"/>
        <v>#NAME?</v>
      </c>
      <c r="C51" s="37" t="e">
        <f ca="1"/>
        <v>#NAME?</v>
      </c>
      <c r="D51" s="37" t="e">
        <f ca="1"/>
        <v>#NAME?</v>
      </c>
      <c r="E51" s="90" t="e">
        <f ca="1"/>
        <v>#NAME?</v>
      </c>
      <c r="F51" s="173" t="e">
        <f t="shared" ca="1" si="16"/>
        <v>#NAME?</v>
      </c>
      <c r="H51" t="str">
        <v>Passion</v>
      </c>
      <c r="I51" s="123" t="e">
        <f ca="1"/>
        <v>#NAME?</v>
      </c>
      <c r="J51" s="37" t="e">
        <f ca="1"/>
        <v>#NAME?</v>
      </c>
      <c r="K51" s="37" t="e">
        <f ca="1"/>
        <v>#NAME?</v>
      </c>
      <c r="L51" s="90" t="e">
        <f ca="1"/>
        <v>#NAME?</v>
      </c>
      <c r="M51" s="173" t="e">
        <f t="shared" ca="1" si="13"/>
        <v>#NAME?</v>
      </c>
      <c r="O51" t="str">
        <v>Passion</v>
      </c>
      <c r="P51" s="123" t="e">
        <f t="shared" ca="1" si="17"/>
        <v>#NAME?</v>
      </c>
      <c r="Q51" s="90" t="e">
        <f t="shared" ca="1" si="18"/>
        <v>#NAME?</v>
      </c>
      <c r="AC51" s="46" t="str">
        <v>Charisma</v>
      </c>
      <c r="AD51" s="124" t="e">
        <f ca="1"/>
        <v>#NAME?</v>
      </c>
      <c r="AE51" s="3" t="e">
        <f ca="1"/>
        <v>#NAME?</v>
      </c>
      <c r="AF51" s="3" t="e">
        <f ca="1"/>
        <v>#NAME?</v>
      </c>
      <c r="AG51" s="3" t="e">
        <f ca="1"/>
        <v>#NAME?</v>
      </c>
      <c r="AH51" s="3" t="e">
        <f ca="1"/>
        <v>#NAME?</v>
      </c>
      <c r="AI51" s="3" t="e">
        <f ca="1"/>
        <v>#NAME?</v>
      </c>
      <c r="AJ51" s="3" t="e">
        <f ca="1"/>
        <v>#NAME?</v>
      </c>
      <c r="AK51" s="3" t="e">
        <f ca="1"/>
        <v>#NAME?</v>
      </c>
      <c r="AL51" s="179" t="e">
        <f ca="1"/>
        <v>#NAME?</v>
      </c>
      <c r="BU51" t="str">
        <v>Caring</v>
      </c>
      <c r="BV51" s="123" t="e">
        <f ca="1"/>
        <v>#NAME?</v>
      </c>
      <c r="BW51" s="37" t="e">
        <f ca="1"/>
        <v>#NAME?</v>
      </c>
      <c r="BX51" s="37" t="e">
        <f ca="1"/>
        <v>#NAME?</v>
      </c>
      <c r="BY51" s="90" t="e">
        <f ca="1"/>
        <v>#NAME?</v>
      </c>
      <c r="CG51">
        <f t="shared" si="3"/>
        <v>33</v>
      </c>
      <c r="CH51" s="123" t="e">
        <f ca="1"/>
        <v>#NAME?</v>
      </c>
      <c r="CI51" s="37" t="e">
        <f ca="1"/>
        <v>#NAME?</v>
      </c>
      <c r="CJ51" s="37" t="e">
        <f ca="1"/>
        <v>#NAME?</v>
      </c>
      <c r="CK51" s="90" t="e">
        <f ca="1"/>
        <v>#NAME?</v>
      </c>
      <c r="CY51">
        <f t="shared" si="4"/>
        <v>33</v>
      </c>
      <c r="CZ51" s="123" t="e">
        <f ca="1"/>
        <v>#NAME?</v>
      </c>
      <c r="DA51" s="37" t="e">
        <f ca="1"/>
        <v>#NAME?</v>
      </c>
      <c r="DB51" s="37" t="e">
        <f ca="1"/>
        <v>#NAME?</v>
      </c>
      <c r="DC51" s="90" t="e">
        <f ca="1"/>
        <v>#NAME?</v>
      </c>
      <c r="DQ51">
        <f t="shared" si="6"/>
        <v>26</v>
      </c>
      <c r="DR51" s="123" t="e">
        <f ca="1"/>
        <v>#NAME?</v>
      </c>
      <c r="DS51" s="37" t="e">
        <f ca="1"/>
        <v>#NAME?</v>
      </c>
      <c r="DT51" s="37" t="e">
        <f ca="1"/>
        <v>#NAME?</v>
      </c>
      <c r="DU51" s="90" t="e">
        <f ca="1"/>
        <v>#NAME?</v>
      </c>
      <c r="ED51" s="123" t="e">
        <f ca="1"/>
        <v>#NAME?</v>
      </c>
      <c r="EE51" s="37" t="e">
        <f ca="1"/>
        <v>#NAME?</v>
      </c>
      <c r="EF51" s="37" t="e">
        <f ca="1"/>
        <v>#NAME?</v>
      </c>
      <c r="EG51" s="90" t="e">
        <f ca="1"/>
        <v>#NAME?</v>
      </c>
    </row>
    <row r="52" spans="1:137" x14ac:dyDescent="0.25">
      <c r="A52" t="str">
        <f t="shared" si="15"/>
        <v>Friendly</v>
      </c>
      <c r="B52" s="91" t="e">
        <f ca="1"/>
        <v>#NAME?</v>
      </c>
      <c r="C52" s="92" t="e">
        <f ca="1"/>
        <v>#NAME?</v>
      </c>
      <c r="D52" s="92" t="e">
        <f ca="1"/>
        <v>#NAME?</v>
      </c>
      <c r="E52" s="93" t="e">
        <f ca="1"/>
        <v>#NAME?</v>
      </c>
      <c r="F52" s="174" t="e">
        <f t="shared" ca="1" si="16"/>
        <v>#NAME?</v>
      </c>
      <c r="H52" t="str">
        <v>Friendly</v>
      </c>
      <c r="I52" s="91" t="e">
        <f ca="1"/>
        <v>#NAME?</v>
      </c>
      <c r="J52" s="92" t="e">
        <f ca="1"/>
        <v>#NAME?</v>
      </c>
      <c r="K52" s="92" t="e">
        <f ca="1"/>
        <v>#NAME?</v>
      </c>
      <c r="L52" s="93" t="e">
        <f ca="1"/>
        <v>#NAME?</v>
      </c>
      <c r="M52" s="174" t="e">
        <f t="shared" ca="1" si="13"/>
        <v>#NAME?</v>
      </c>
      <c r="O52" t="str">
        <v>Friendly</v>
      </c>
      <c r="P52" s="91" t="e">
        <f t="shared" ca="1" si="17"/>
        <v>#NAME?</v>
      </c>
      <c r="Q52" s="93" t="e">
        <f t="shared" ca="1" si="18"/>
        <v>#NAME?</v>
      </c>
      <c r="AC52" s="46" t="str">
        <v>Passion</v>
      </c>
      <c r="AD52" s="124" t="e">
        <f ca="1"/>
        <v>#NAME?</v>
      </c>
      <c r="AE52" s="3" t="e">
        <f ca="1"/>
        <v>#NAME?</v>
      </c>
      <c r="AF52" s="3" t="e">
        <f ca="1"/>
        <v>#NAME?</v>
      </c>
      <c r="AG52" s="3" t="e">
        <f ca="1"/>
        <v>#NAME?</v>
      </c>
      <c r="AH52" s="3" t="e">
        <f ca="1"/>
        <v>#NAME?</v>
      </c>
      <c r="AI52" s="3" t="e">
        <f ca="1"/>
        <v>#NAME?</v>
      </c>
      <c r="AJ52" s="3" t="e">
        <f ca="1"/>
        <v>#NAME?</v>
      </c>
      <c r="AK52" s="3" t="e">
        <f ca="1"/>
        <v>#NAME?</v>
      </c>
      <c r="AL52" s="179" t="e">
        <f ca="1"/>
        <v>#NAME?</v>
      </c>
      <c r="BU52" t="str">
        <v>Charisma</v>
      </c>
      <c r="BV52" s="123" t="e">
        <f ca="1"/>
        <v>#NAME?</v>
      </c>
      <c r="BW52" s="37" t="e">
        <f ca="1"/>
        <v>#NAME?</v>
      </c>
      <c r="BX52" s="37" t="e">
        <f ca="1"/>
        <v>#NAME?</v>
      </c>
      <c r="BY52" s="90" t="e">
        <f ca="1"/>
        <v>#NAME?</v>
      </c>
      <c r="CG52">
        <f t="shared" si="3"/>
        <v>34</v>
      </c>
      <c r="CH52" s="123" t="e">
        <f ca="1"/>
        <v>#NAME?</v>
      </c>
      <c r="CI52" s="37" t="e">
        <f ca="1"/>
        <v>#NAME?</v>
      </c>
      <c r="CJ52" s="37" t="e">
        <f ca="1"/>
        <v>#NAME?</v>
      </c>
      <c r="CK52" s="90" t="e">
        <f ca="1"/>
        <v>#NAME?</v>
      </c>
      <c r="CY52">
        <f t="shared" si="4"/>
        <v>34</v>
      </c>
      <c r="CZ52" s="123" t="e">
        <f ca="1"/>
        <v>#NAME?</v>
      </c>
      <c r="DA52" s="37" t="e">
        <f ca="1"/>
        <v>#NAME?</v>
      </c>
      <c r="DB52" s="37" t="e">
        <f ca="1"/>
        <v>#NAME?</v>
      </c>
      <c r="DC52" s="90" t="e">
        <f ca="1"/>
        <v>#NAME?</v>
      </c>
      <c r="DQ52">
        <f t="shared" si="6"/>
        <v>27</v>
      </c>
      <c r="DR52" s="123" t="e">
        <f ca="1"/>
        <v>#NAME?</v>
      </c>
      <c r="DS52" s="37" t="e">
        <f ca="1"/>
        <v>#NAME?</v>
      </c>
      <c r="DT52" s="37" t="e">
        <f ca="1"/>
        <v>#NAME?</v>
      </c>
      <c r="DU52" s="90" t="e">
        <f ca="1"/>
        <v>#NAME?</v>
      </c>
      <c r="ED52" s="123" t="e">
        <f ca="1"/>
        <v>#NAME?</v>
      </c>
      <c r="EE52" s="37" t="e">
        <f ca="1"/>
        <v>#NAME?</v>
      </c>
      <c r="EF52" s="37" t="e">
        <f ca="1"/>
        <v>#NAME?</v>
      </c>
      <c r="EG52" s="90" t="e">
        <f ca="1"/>
        <v>#NAME?</v>
      </c>
    </row>
    <row r="53" spans="1:137" x14ac:dyDescent="0.25">
      <c r="F53" s="60" t="e">
        <f ca="1">SUM(F44:F52)</f>
        <v>#NAME?</v>
      </c>
      <c r="M53" s="60" t="e">
        <f ca="1">SUM(M44:M52)</f>
        <v>#NAME?</v>
      </c>
      <c r="P53" s="185" t="e">
        <f ca="1">SUM(P44:P52)</f>
        <v>#NAME?</v>
      </c>
      <c r="Q53" s="60" t="e">
        <f ca="1">SUM(Q44:Q52)</f>
        <v>#NAME?</v>
      </c>
      <c r="AC53" s="46" t="str">
        <v>Friendly</v>
      </c>
      <c r="AD53" s="180" t="e">
        <f ca="1"/>
        <v>#NAME?</v>
      </c>
      <c r="AE53" s="181" t="e">
        <f ca="1"/>
        <v>#NAME?</v>
      </c>
      <c r="AF53" s="181" t="e">
        <f ca="1"/>
        <v>#NAME?</v>
      </c>
      <c r="AG53" s="181" t="e">
        <f ca="1"/>
        <v>#NAME?</v>
      </c>
      <c r="AH53" s="181" t="e">
        <f ca="1"/>
        <v>#NAME?</v>
      </c>
      <c r="AI53" s="181" t="e">
        <f ca="1"/>
        <v>#NAME?</v>
      </c>
      <c r="AJ53" s="181" t="e">
        <f ca="1"/>
        <v>#NAME?</v>
      </c>
      <c r="AK53" s="181" t="e">
        <f ca="1"/>
        <v>#NAME?</v>
      </c>
      <c r="AL53" s="182" t="e">
        <f ca="1"/>
        <v>#NAME?</v>
      </c>
      <c r="BU53" t="str">
        <v>Passion</v>
      </c>
      <c r="BV53" s="123" t="e">
        <f ca="1"/>
        <v>#NAME?</v>
      </c>
      <c r="BW53" s="37" t="e">
        <f ca="1"/>
        <v>#NAME?</v>
      </c>
      <c r="BX53" s="37" t="e">
        <f ca="1"/>
        <v>#NAME?</v>
      </c>
      <c r="BY53" s="90" t="e">
        <f ca="1"/>
        <v>#NAME?</v>
      </c>
      <c r="CG53">
        <f t="shared" si="3"/>
        <v>35</v>
      </c>
      <c r="CH53" s="123" t="e">
        <f ca="1"/>
        <v>#NAME?</v>
      </c>
      <c r="CI53" s="37" t="e">
        <f ca="1"/>
        <v>#NAME?</v>
      </c>
      <c r="CJ53" s="37" t="e">
        <f ca="1"/>
        <v>#NAME?</v>
      </c>
      <c r="CK53" s="90" t="e">
        <f ca="1"/>
        <v>#NAME?</v>
      </c>
      <c r="CY53">
        <f t="shared" si="4"/>
        <v>35</v>
      </c>
      <c r="CZ53" s="123" t="e">
        <f ca="1"/>
        <v>#NAME?</v>
      </c>
      <c r="DA53" s="37" t="e">
        <f ca="1"/>
        <v>#NAME?</v>
      </c>
      <c r="DB53" s="37" t="e">
        <f ca="1"/>
        <v>#NAME?</v>
      </c>
      <c r="DC53" s="90" t="e">
        <f ca="1"/>
        <v>#NAME?</v>
      </c>
      <c r="DQ53">
        <f t="shared" si="6"/>
        <v>28</v>
      </c>
      <c r="DR53" s="123" t="e">
        <f ca="1"/>
        <v>#NAME?</v>
      </c>
      <c r="DS53" s="37" t="e">
        <f ca="1"/>
        <v>#NAME?</v>
      </c>
      <c r="DT53" s="37" t="e">
        <f ca="1"/>
        <v>#NAME?</v>
      </c>
      <c r="DU53" s="90" t="e">
        <f ca="1"/>
        <v>#NAME?</v>
      </c>
      <c r="ED53" s="123" t="e">
        <f ca="1"/>
        <v>#NAME?</v>
      </c>
      <c r="EE53" s="37" t="e">
        <f ca="1"/>
        <v>#NAME?</v>
      </c>
      <c r="EF53" s="37" t="e">
        <f ca="1"/>
        <v>#NAME?</v>
      </c>
      <c r="EG53" s="90" t="e">
        <f ca="1"/>
        <v>#NAME?</v>
      </c>
    </row>
    <row r="54" spans="1:137" x14ac:dyDescent="0.25">
      <c r="BU54" t="str">
        <v>Friendly</v>
      </c>
      <c r="BV54" s="91" t="e">
        <f ca="1"/>
        <v>#NAME?</v>
      </c>
      <c r="BW54" s="92" t="e">
        <f ca="1"/>
        <v>#NAME?</v>
      </c>
      <c r="BX54" s="92" t="e">
        <f ca="1"/>
        <v>#NAME?</v>
      </c>
      <c r="BY54" s="93" t="e">
        <f ca="1"/>
        <v>#NAME?</v>
      </c>
      <c r="CG54">
        <f t="shared" si="3"/>
        <v>36</v>
      </c>
      <c r="CH54" s="123" t="e">
        <f ca="1"/>
        <v>#NAME?</v>
      </c>
      <c r="CI54" s="37" t="e">
        <f ca="1"/>
        <v>#NAME?</v>
      </c>
      <c r="CJ54" s="37" t="e">
        <f ca="1"/>
        <v>#NAME?</v>
      </c>
      <c r="CK54" s="90" t="e">
        <f ca="1"/>
        <v>#NAME?</v>
      </c>
      <c r="CY54">
        <f t="shared" si="4"/>
        <v>36</v>
      </c>
      <c r="CZ54" s="123" t="e">
        <f ca="1"/>
        <v>#NAME?</v>
      </c>
      <c r="DA54" s="37" t="e">
        <f ca="1"/>
        <v>#NAME?</v>
      </c>
      <c r="DB54" s="37" t="e">
        <f ca="1"/>
        <v>#NAME?</v>
      </c>
      <c r="DC54" s="90" t="e">
        <f ca="1"/>
        <v>#NAME?</v>
      </c>
      <c r="DQ54">
        <f t="shared" si="6"/>
        <v>29</v>
      </c>
      <c r="DR54" s="123" t="e">
        <f ca="1"/>
        <v>#NAME?</v>
      </c>
      <c r="DS54" s="37" t="e">
        <f ca="1"/>
        <v>#NAME?</v>
      </c>
      <c r="DT54" s="37" t="e">
        <f ca="1"/>
        <v>#NAME?</v>
      </c>
      <c r="DU54" s="90" t="e">
        <f ca="1"/>
        <v>#NAME?</v>
      </c>
      <c r="ED54" s="123" t="e">
        <f ca="1"/>
        <v>#NAME?</v>
      </c>
      <c r="EE54" s="37" t="e">
        <f ca="1"/>
        <v>#NAME?</v>
      </c>
      <c r="EF54" s="37" t="e">
        <f ca="1"/>
        <v>#NAME?</v>
      </c>
      <c r="EG54" s="90" t="e">
        <f ca="1"/>
        <v>#NAME?</v>
      </c>
    </row>
    <row r="55" spans="1:137" x14ac:dyDescent="0.25">
      <c r="A55" t="s">
        <v>446</v>
      </c>
      <c r="CG55">
        <f t="shared" si="3"/>
        <v>37</v>
      </c>
      <c r="CH55" s="123" t="e">
        <f ca="1"/>
        <v>#NAME?</v>
      </c>
      <c r="CI55" s="37" t="e">
        <f ca="1"/>
        <v>#NAME?</v>
      </c>
      <c r="CJ55" s="37" t="e">
        <f ca="1"/>
        <v>#NAME?</v>
      </c>
      <c r="CK55" s="90" t="e">
        <f ca="1"/>
        <v>#NAME?</v>
      </c>
      <c r="CY55">
        <f t="shared" si="4"/>
        <v>37</v>
      </c>
      <c r="CZ55" s="123" t="e">
        <f ca="1"/>
        <v>#NAME?</v>
      </c>
      <c r="DA55" s="37" t="e">
        <f ca="1"/>
        <v>#NAME?</v>
      </c>
      <c r="DB55" s="37" t="e">
        <f ca="1"/>
        <v>#NAME?</v>
      </c>
      <c r="DC55" s="90" t="e">
        <f ca="1"/>
        <v>#NAME?</v>
      </c>
      <c r="DQ55">
        <f t="shared" si="6"/>
        <v>30</v>
      </c>
      <c r="DR55" s="123" t="e">
        <f ca="1"/>
        <v>#NAME?</v>
      </c>
      <c r="DS55" s="37" t="e">
        <f ca="1"/>
        <v>#NAME?</v>
      </c>
      <c r="DT55" s="37" t="e">
        <f ca="1"/>
        <v>#NAME?</v>
      </c>
      <c r="DU55" s="90" t="e">
        <f ca="1"/>
        <v>#NAME?</v>
      </c>
      <c r="ED55" s="123" t="e">
        <f ca="1"/>
        <v>#NAME?</v>
      </c>
      <c r="EE55" s="37" t="e">
        <f ca="1"/>
        <v>#NAME?</v>
      </c>
      <c r="EF55" s="37" t="e">
        <f ca="1"/>
        <v>#NAME?</v>
      </c>
      <c r="EG55" s="90" t="e">
        <f ca="1"/>
        <v>#NAME?</v>
      </c>
    </row>
    <row r="56" spans="1:137" x14ac:dyDescent="0.25">
      <c r="CG56">
        <f t="shared" si="3"/>
        <v>38</v>
      </c>
      <c r="CH56" s="123" t="e">
        <f ca="1"/>
        <v>#NAME?</v>
      </c>
      <c r="CI56" s="37" t="e">
        <f ca="1"/>
        <v>#NAME?</v>
      </c>
      <c r="CJ56" s="37" t="e">
        <f ca="1"/>
        <v>#NAME?</v>
      </c>
      <c r="CK56" s="90" t="e">
        <f ca="1"/>
        <v>#NAME?</v>
      </c>
      <c r="CY56">
        <f t="shared" si="4"/>
        <v>38</v>
      </c>
      <c r="CZ56" s="123" t="e">
        <f ca="1"/>
        <v>#NAME?</v>
      </c>
      <c r="DA56" s="37" t="e">
        <f ca="1"/>
        <v>#NAME?</v>
      </c>
      <c r="DB56" s="37" t="e">
        <f ca="1"/>
        <v>#NAME?</v>
      </c>
      <c r="DC56" s="90" t="e">
        <f ca="1"/>
        <v>#NAME?</v>
      </c>
      <c r="DQ56">
        <f t="shared" si="6"/>
        <v>31</v>
      </c>
      <c r="DR56" s="123" t="e">
        <f ca="1"/>
        <v>#NAME?</v>
      </c>
      <c r="DS56" s="37" t="e">
        <f ca="1"/>
        <v>#NAME?</v>
      </c>
      <c r="DT56" s="37" t="e">
        <f ca="1"/>
        <v>#NAME?</v>
      </c>
      <c r="DU56" s="90" t="e">
        <f ca="1"/>
        <v>#NAME?</v>
      </c>
      <c r="ED56" s="123" t="e">
        <f ca="1"/>
        <v>#NAME?</v>
      </c>
      <c r="EE56" s="37" t="e">
        <f ca="1"/>
        <v>#NAME?</v>
      </c>
      <c r="EF56" s="37" t="e">
        <f ca="1"/>
        <v>#NAME?</v>
      </c>
      <c r="EG56" s="90" t="e">
        <f ca="1"/>
        <v>#NAME?</v>
      </c>
    </row>
    <row r="57" spans="1:137" x14ac:dyDescent="0.25">
      <c r="A57" s="156" t="e">
        <f t="array" ref="A57:D65" ca="1">B44:E52</f>
        <v>#NAME?</v>
      </c>
      <c r="B57" s="157" t="e">
        <f ca="1"/>
        <v>#NAME?</v>
      </c>
      <c r="C57" s="157" t="e">
        <f ca="1"/>
        <v>#NAME?</v>
      </c>
      <c r="D57" s="158" t="e">
        <f ca="1"/>
        <v>#NAME?</v>
      </c>
      <c r="E57" s="156" t="e">
        <f t="array" ref="E57:H65" ca="1">I44:L52</f>
        <v>#NAME?</v>
      </c>
      <c r="F57" s="157" t="e">
        <f ca="1"/>
        <v>#NAME?</v>
      </c>
      <c r="G57" s="157" t="e">
        <f ca="1"/>
        <v>#NAME?</v>
      </c>
      <c r="H57" s="158" t="e">
        <f ca="1"/>
        <v>#NAME?</v>
      </c>
      <c r="CG57">
        <f t="shared" si="3"/>
        <v>39</v>
      </c>
      <c r="CH57" s="123" t="e">
        <f ca="1"/>
        <v>#NAME?</v>
      </c>
      <c r="CI57" s="37" t="e">
        <f ca="1"/>
        <v>#NAME?</v>
      </c>
      <c r="CJ57" s="37" t="e">
        <f ca="1"/>
        <v>#NAME?</v>
      </c>
      <c r="CK57" s="90" t="e">
        <f ca="1"/>
        <v>#NAME?</v>
      </c>
      <c r="CY57">
        <f t="shared" si="4"/>
        <v>39</v>
      </c>
      <c r="CZ57" s="123" t="e">
        <f ca="1"/>
        <v>#NAME?</v>
      </c>
      <c r="DA57" s="37" t="e">
        <f ca="1"/>
        <v>#NAME?</v>
      </c>
      <c r="DB57" s="37" t="e">
        <f ca="1"/>
        <v>#NAME?</v>
      </c>
      <c r="DC57" s="90" t="e">
        <f ca="1"/>
        <v>#NAME?</v>
      </c>
      <c r="DQ57">
        <f t="shared" si="6"/>
        <v>32</v>
      </c>
      <c r="DR57" s="123" t="e">
        <f ca="1"/>
        <v>#NAME?</v>
      </c>
      <c r="DS57" s="37" t="e">
        <f ca="1"/>
        <v>#NAME?</v>
      </c>
      <c r="DT57" s="37" t="e">
        <f ca="1"/>
        <v>#NAME?</v>
      </c>
      <c r="DU57" s="90" t="e">
        <f ca="1"/>
        <v>#NAME?</v>
      </c>
      <c r="ED57" s="123" t="e">
        <f ca="1"/>
        <v>#NAME?</v>
      </c>
      <c r="EE57" s="37" t="e">
        <f ca="1"/>
        <v>#NAME?</v>
      </c>
      <c r="EF57" s="37" t="e">
        <f ca="1"/>
        <v>#NAME?</v>
      </c>
      <c r="EG57" s="90" t="e">
        <f ca="1"/>
        <v>#NAME?</v>
      </c>
    </row>
    <row r="58" spans="1:137" x14ac:dyDescent="0.25">
      <c r="A58" s="123" t="e">
        <f ca="1"/>
        <v>#NAME?</v>
      </c>
      <c r="B58" s="37" t="e">
        <f ca="1"/>
        <v>#NAME?</v>
      </c>
      <c r="C58" s="37" t="e">
        <f ca="1"/>
        <v>#NAME?</v>
      </c>
      <c r="D58" s="90" t="e">
        <f ca="1"/>
        <v>#NAME?</v>
      </c>
      <c r="E58" s="123" t="e">
        <f ca="1"/>
        <v>#NAME?</v>
      </c>
      <c r="F58" s="37" t="e">
        <f ca="1"/>
        <v>#NAME?</v>
      </c>
      <c r="G58" s="37" t="e">
        <f ca="1"/>
        <v>#NAME?</v>
      </c>
      <c r="H58" s="90" t="e">
        <f ca="1"/>
        <v>#NAME?</v>
      </c>
      <c r="CG58">
        <f t="shared" si="3"/>
        <v>40</v>
      </c>
      <c r="CH58" s="123" t="e">
        <f ca="1"/>
        <v>#NAME?</v>
      </c>
      <c r="CI58" s="37" t="e">
        <f ca="1"/>
        <v>#NAME?</v>
      </c>
      <c r="CJ58" s="37" t="e">
        <f ca="1"/>
        <v>#NAME?</v>
      </c>
      <c r="CK58" s="90" t="e">
        <f ca="1"/>
        <v>#NAME?</v>
      </c>
      <c r="CY58">
        <f t="shared" si="4"/>
        <v>40</v>
      </c>
      <c r="CZ58" s="123" t="e">
        <f ca="1"/>
        <v>#NAME?</v>
      </c>
      <c r="DA58" s="37" t="e">
        <f ca="1"/>
        <v>#NAME?</v>
      </c>
      <c r="DB58" s="37" t="e">
        <f ca="1"/>
        <v>#NAME?</v>
      </c>
      <c r="DC58" s="90" t="e">
        <f ca="1"/>
        <v>#NAME?</v>
      </c>
      <c r="DQ58">
        <f t="shared" si="6"/>
        <v>33</v>
      </c>
      <c r="DR58" s="123" t="e">
        <f ca="1"/>
        <v>#NAME?</v>
      </c>
      <c r="DS58" s="37" t="e">
        <f ca="1"/>
        <v>#NAME?</v>
      </c>
      <c r="DT58" s="37" t="e">
        <f ca="1"/>
        <v>#NAME?</v>
      </c>
      <c r="DU58" s="90" t="e">
        <f ca="1"/>
        <v>#NAME?</v>
      </c>
      <c r="ED58" s="123" t="e">
        <f ca="1"/>
        <v>#NAME?</v>
      </c>
      <c r="EE58" s="37" t="e">
        <f ca="1"/>
        <v>#NAME?</v>
      </c>
      <c r="EF58" s="37" t="e">
        <f ca="1"/>
        <v>#NAME?</v>
      </c>
      <c r="EG58" s="90" t="e">
        <f ca="1"/>
        <v>#NAME?</v>
      </c>
    </row>
    <row r="59" spans="1:137" x14ac:dyDescent="0.25">
      <c r="A59" s="123" t="e">
        <f ca="1"/>
        <v>#NAME?</v>
      </c>
      <c r="B59" s="37" t="e">
        <f ca="1"/>
        <v>#NAME?</v>
      </c>
      <c r="C59" s="37" t="e">
        <f ca="1"/>
        <v>#NAME?</v>
      </c>
      <c r="D59" s="90" t="e">
        <f ca="1"/>
        <v>#NAME?</v>
      </c>
      <c r="E59" s="123" t="e">
        <f ca="1"/>
        <v>#NAME?</v>
      </c>
      <c r="F59" s="37" t="e">
        <f ca="1"/>
        <v>#NAME?</v>
      </c>
      <c r="G59" s="37" t="e">
        <f ca="1"/>
        <v>#NAME?</v>
      </c>
      <c r="H59" s="90" t="e">
        <f ca="1"/>
        <v>#NAME?</v>
      </c>
      <c r="CG59">
        <f t="shared" si="3"/>
        <v>41</v>
      </c>
      <c r="CH59" s="123" t="e">
        <f ca="1"/>
        <v>#NAME?</v>
      </c>
      <c r="CI59" s="37" t="e">
        <f ca="1"/>
        <v>#NAME?</v>
      </c>
      <c r="CJ59" s="37" t="e">
        <f ca="1"/>
        <v>#NAME?</v>
      </c>
      <c r="CK59" s="90" t="e">
        <f ca="1"/>
        <v>#NAME?</v>
      </c>
      <c r="CY59">
        <f t="shared" si="4"/>
        <v>41</v>
      </c>
      <c r="CZ59" s="123" t="e">
        <f ca="1"/>
        <v>#NAME?</v>
      </c>
      <c r="DA59" s="37" t="e">
        <f ca="1"/>
        <v>#NAME?</v>
      </c>
      <c r="DB59" s="37" t="e">
        <f ca="1"/>
        <v>#NAME?</v>
      </c>
      <c r="DC59" s="90" t="e">
        <f ca="1"/>
        <v>#NAME?</v>
      </c>
      <c r="DQ59">
        <f t="shared" si="6"/>
        <v>34</v>
      </c>
      <c r="DR59" s="123" t="e">
        <f ca="1"/>
        <v>#NAME?</v>
      </c>
      <c r="DS59" s="37" t="e">
        <f ca="1"/>
        <v>#NAME?</v>
      </c>
      <c r="DT59" s="37" t="e">
        <f ca="1"/>
        <v>#NAME?</v>
      </c>
      <c r="DU59" s="90" t="e">
        <f ca="1"/>
        <v>#NAME?</v>
      </c>
      <c r="ED59" s="123" t="e">
        <f ca="1"/>
        <v>#NAME?</v>
      </c>
      <c r="EE59" s="37" t="e">
        <f ca="1"/>
        <v>#NAME?</v>
      </c>
      <c r="EF59" s="37" t="e">
        <f ca="1"/>
        <v>#NAME?</v>
      </c>
      <c r="EG59" s="90" t="e">
        <f ca="1"/>
        <v>#NAME?</v>
      </c>
    </row>
    <row r="60" spans="1:137" x14ac:dyDescent="0.25">
      <c r="A60" s="123" t="e">
        <f ca="1"/>
        <v>#NAME?</v>
      </c>
      <c r="B60" s="37" t="e">
        <f ca="1"/>
        <v>#NAME?</v>
      </c>
      <c r="C60" s="37" t="e">
        <f ca="1"/>
        <v>#NAME?</v>
      </c>
      <c r="D60" s="90" t="e">
        <f ca="1"/>
        <v>#NAME?</v>
      </c>
      <c r="E60" s="123" t="e">
        <f ca="1"/>
        <v>#NAME?</v>
      </c>
      <c r="F60" s="37" t="e">
        <f ca="1"/>
        <v>#NAME?</v>
      </c>
      <c r="G60" s="37" t="e">
        <f ca="1"/>
        <v>#NAME?</v>
      </c>
      <c r="H60" s="90" t="e">
        <f ca="1"/>
        <v>#NAME?</v>
      </c>
      <c r="CG60">
        <f t="shared" si="3"/>
        <v>42</v>
      </c>
      <c r="CH60" s="123" t="e">
        <f ca="1"/>
        <v>#NAME?</v>
      </c>
      <c r="CI60" s="37" t="e">
        <f ca="1"/>
        <v>#NAME?</v>
      </c>
      <c r="CJ60" s="37" t="e">
        <f ca="1"/>
        <v>#NAME?</v>
      </c>
      <c r="CK60" s="90" t="e">
        <f ca="1"/>
        <v>#NAME?</v>
      </c>
      <c r="CY60">
        <f t="shared" si="4"/>
        <v>42</v>
      </c>
      <c r="CZ60" s="123" t="e">
        <f ca="1"/>
        <v>#NAME?</v>
      </c>
      <c r="DA60" s="37" t="e">
        <f ca="1"/>
        <v>#NAME?</v>
      </c>
      <c r="DB60" s="37" t="e">
        <f ca="1"/>
        <v>#NAME?</v>
      </c>
      <c r="DC60" s="90" t="e">
        <f ca="1"/>
        <v>#NAME?</v>
      </c>
      <c r="DQ60">
        <f t="shared" si="6"/>
        <v>35</v>
      </c>
      <c r="DR60" s="123" t="e">
        <f ca="1"/>
        <v>#NAME?</v>
      </c>
      <c r="DS60" s="37" t="e">
        <f ca="1"/>
        <v>#NAME?</v>
      </c>
      <c r="DT60" s="37" t="e">
        <f ca="1"/>
        <v>#NAME?</v>
      </c>
      <c r="DU60" s="90" t="e">
        <f ca="1"/>
        <v>#NAME?</v>
      </c>
      <c r="ED60" s="123" t="e">
        <f ca="1"/>
        <v>#NAME?</v>
      </c>
      <c r="EE60" s="37" t="e">
        <f ca="1"/>
        <v>#NAME?</v>
      </c>
      <c r="EF60" s="37" t="e">
        <f ca="1"/>
        <v>#NAME?</v>
      </c>
      <c r="EG60" s="90" t="e">
        <f ca="1"/>
        <v>#NAME?</v>
      </c>
    </row>
    <row r="61" spans="1:137" x14ac:dyDescent="0.25">
      <c r="A61" s="123" t="e">
        <f ca="1"/>
        <v>#NAME?</v>
      </c>
      <c r="B61" s="37" t="e">
        <f ca="1"/>
        <v>#NAME?</v>
      </c>
      <c r="C61" s="37" t="e">
        <f ca="1"/>
        <v>#NAME?</v>
      </c>
      <c r="D61" s="90" t="e">
        <f ca="1"/>
        <v>#NAME?</v>
      </c>
      <c r="E61" s="123" t="e">
        <f ca="1"/>
        <v>#NAME?</v>
      </c>
      <c r="F61" s="37" t="e">
        <f ca="1"/>
        <v>#NAME?</v>
      </c>
      <c r="G61" s="37" t="e">
        <f ca="1"/>
        <v>#NAME?</v>
      </c>
      <c r="H61" s="90" t="e">
        <f ca="1"/>
        <v>#NAME?</v>
      </c>
      <c r="CG61">
        <f t="shared" si="3"/>
        <v>43</v>
      </c>
      <c r="CH61" s="123" t="e">
        <f ca="1"/>
        <v>#NAME?</v>
      </c>
      <c r="CI61" s="37" t="e">
        <f ca="1"/>
        <v>#NAME?</v>
      </c>
      <c r="CJ61" s="37" t="e">
        <f ca="1"/>
        <v>#NAME?</v>
      </c>
      <c r="CK61" s="90" t="e">
        <f ca="1"/>
        <v>#NAME?</v>
      </c>
      <c r="CY61">
        <f t="shared" si="4"/>
        <v>43</v>
      </c>
      <c r="CZ61" s="123" t="e">
        <f ca="1"/>
        <v>#NAME?</v>
      </c>
      <c r="DA61" s="37" t="e">
        <f ca="1"/>
        <v>#NAME?</v>
      </c>
      <c r="DB61" s="37" t="e">
        <f ca="1"/>
        <v>#NAME?</v>
      </c>
      <c r="DC61" s="90" t="e">
        <f ca="1"/>
        <v>#NAME?</v>
      </c>
      <c r="DQ61">
        <f t="shared" si="6"/>
        <v>36</v>
      </c>
      <c r="DR61" s="123" t="e">
        <f ca="1"/>
        <v>#NAME?</v>
      </c>
      <c r="DS61" s="37" t="e">
        <f ca="1"/>
        <v>#NAME?</v>
      </c>
      <c r="DT61" s="37" t="e">
        <f ca="1"/>
        <v>#NAME?</v>
      </c>
      <c r="DU61" s="90" t="e">
        <f ca="1"/>
        <v>#NAME?</v>
      </c>
      <c r="ED61" s="123" t="e">
        <f ca="1"/>
        <v>#NAME?</v>
      </c>
      <c r="EE61" s="37" t="e">
        <f ca="1"/>
        <v>#NAME?</v>
      </c>
      <c r="EF61" s="37" t="e">
        <f ca="1"/>
        <v>#NAME?</v>
      </c>
      <c r="EG61" s="90" t="e">
        <f ca="1"/>
        <v>#NAME?</v>
      </c>
    </row>
    <row r="62" spans="1:137" x14ac:dyDescent="0.25">
      <c r="A62" s="123" t="e">
        <f ca="1"/>
        <v>#NAME?</v>
      </c>
      <c r="B62" s="37" t="e">
        <f ca="1"/>
        <v>#NAME?</v>
      </c>
      <c r="C62" s="37" t="e">
        <f ca="1"/>
        <v>#NAME?</v>
      </c>
      <c r="D62" s="90" t="e">
        <f ca="1"/>
        <v>#NAME?</v>
      </c>
      <c r="E62" s="123" t="e">
        <f ca="1"/>
        <v>#NAME?</v>
      </c>
      <c r="F62" s="37" t="e">
        <f ca="1"/>
        <v>#NAME?</v>
      </c>
      <c r="G62" s="37" t="e">
        <f ca="1"/>
        <v>#NAME?</v>
      </c>
      <c r="H62" s="90" t="e">
        <f ca="1"/>
        <v>#NAME?</v>
      </c>
      <c r="CG62">
        <f t="shared" si="3"/>
        <v>44</v>
      </c>
      <c r="CH62" s="123" t="e">
        <f ca="1"/>
        <v>#NAME?</v>
      </c>
      <c r="CI62" s="37" t="e">
        <f ca="1"/>
        <v>#NAME?</v>
      </c>
      <c r="CJ62" s="37" t="e">
        <f ca="1"/>
        <v>#NAME?</v>
      </c>
      <c r="CK62" s="90" t="e">
        <f ca="1"/>
        <v>#NAME?</v>
      </c>
      <c r="CY62">
        <f t="shared" si="4"/>
        <v>44</v>
      </c>
      <c r="CZ62" s="123" t="e">
        <f ca="1"/>
        <v>#NAME?</v>
      </c>
      <c r="DA62" s="37" t="e">
        <f ca="1"/>
        <v>#NAME?</v>
      </c>
      <c r="DB62" s="37" t="e">
        <f ca="1"/>
        <v>#NAME?</v>
      </c>
      <c r="DC62" s="90" t="e">
        <f ca="1"/>
        <v>#NAME?</v>
      </c>
      <c r="DQ62">
        <f t="shared" si="6"/>
        <v>37</v>
      </c>
      <c r="DR62" s="123" t="e">
        <f ca="1"/>
        <v>#NAME?</v>
      </c>
      <c r="DS62" s="37" t="e">
        <f ca="1"/>
        <v>#NAME?</v>
      </c>
      <c r="DT62" s="37" t="e">
        <f ca="1"/>
        <v>#NAME?</v>
      </c>
      <c r="DU62" s="90" t="e">
        <f ca="1"/>
        <v>#NAME?</v>
      </c>
      <c r="ED62" s="123" t="e">
        <f ca="1"/>
        <v>#NAME?</v>
      </c>
      <c r="EE62" s="37" t="e">
        <f ca="1"/>
        <v>#NAME?</v>
      </c>
      <c r="EF62" s="37" t="e">
        <f ca="1"/>
        <v>#NAME?</v>
      </c>
      <c r="EG62" s="90" t="e">
        <f ca="1"/>
        <v>#NAME?</v>
      </c>
    </row>
    <row r="63" spans="1:137" x14ac:dyDescent="0.25">
      <c r="A63" s="123" t="e">
        <f ca="1"/>
        <v>#NAME?</v>
      </c>
      <c r="B63" s="37" t="e">
        <f ca="1"/>
        <v>#NAME?</v>
      </c>
      <c r="C63" s="37" t="e">
        <f ca="1"/>
        <v>#NAME?</v>
      </c>
      <c r="D63" s="90" t="e">
        <f ca="1"/>
        <v>#NAME?</v>
      </c>
      <c r="E63" s="123" t="e">
        <f ca="1"/>
        <v>#NAME?</v>
      </c>
      <c r="F63" s="37" t="e">
        <f ca="1"/>
        <v>#NAME?</v>
      </c>
      <c r="G63" s="37" t="e">
        <f ca="1"/>
        <v>#NAME?</v>
      </c>
      <c r="H63" s="90" t="e">
        <f ca="1"/>
        <v>#NAME?</v>
      </c>
      <c r="CG63">
        <f t="shared" si="3"/>
        <v>45</v>
      </c>
      <c r="CH63" s="123" t="e">
        <f ca="1"/>
        <v>#NAME?</v>
      </c>
      <c r="CI63" s="37" t="e">
        <f ca="1"/>
        <v>#NAME?</v>
      </c>
      <c r="CJ63" s="37" t="e">
        <f ca="1"/>
        <v>#NAME?</v>
      </c>
      <c r="CK63" s="90" t="e">
        <f ca="1"/>
        <v>#NAME?</v>
      </c>
      <c r="CY63">
        <f t="shared" si="4"/>
        <v>45</v>
      </c>
      <c r="CZ63" s="123" t="e">
        <f ca="1"/>
        <v>#NAME?</v>
      </c>
      <c r="DA63" s="37" t="e">
        <f ca="1"/>
        <v>#NAME?</v>
      </c>
      <c r="DB63" s="37" t="e">
        <f ca="1"/>
        <v>#NAME?</v>
      </c>
      <c r="DC63" s="90" t="e">
        <f ca="1"/>
        <v>#NAME?</v>
      </c>
      <c r="DQ63">
        <f t="shared" si="6"/>
        <v>38</v>
      </c>
      <c r="DR63" s="123" t="e">
        <f ca="1"/>
        <v>#NAME?</v>
      </c>
      <c r="DS63" s="37" t="e">
        <f ca="1"/>
        <v>#NAME?</v>
      </c>
      <c r="DT63" s="37" t="e">
        <f ca="1"/>
        <v>#NAME?</v>
      </c>
      <c r="DU63" s="90" t="e">
        <f ca="1"/>
        <v>#NAME?</v>
      </c>
      <c r="ED63" s="123" t="e">
        <f ca="1"/>
        <v>#NAME?</v>
      </c>
      <c r="EE63" s="37" t="e">
        <f ca="1"/>
        <v>#NAME?</v>
      </c>
      <c r="EF63" s="37" t="e">
        <f ca="1"/>
        <v>#NAME?</v>
      </c>
      <c r="EG63" s="90" t="e">
        <f ca="1"/>
        <v>#NAME?</v>
      </c>
    </row>
    <row r="64" spans="1:137" x14ac:dyDescent="0.25">
      <c r="A64" s="123" t="e">
        <f ca="1"/>
        <v>#NAME?</v>
      </c>
      <c r="B64" s="37" t="e">
        <f ca="1"/>
        <v>#NAME?</v>
      </c>
      <c r="C64" s="37" t="e">
        <f ca="1"/>
        <v>#NAME?</v>
      </c>
      <c r="D64" s="90" t="e">
        <f ca="1"/>
        <v>#NAME?</v>
      </c>
      <c r="E64" s="123" t="e">
        <f ca="1"/>
        <v>#NAME?</v>
      </c>
      <c r="F64" s="37" t="e">
        <f ca="1"/>
        <v>#NAME?</v>
      </c>
      <c r="G64" s="37" t="e">
        <f ca="1"/>
        <v>#NAME?</v>
      </c>
      <c r="H64" s="90" t="e">
        <f ca="1"/>
        <v>#NAME?</v>
      </c>
      <c r="CG64">
        <f t="shared" si="3"/>
        <v>46</v>
      </c>
      <c r="CH64" s="123" t="e">
        <f ca="1"/>
        <v>#NAME?</v>
      </c>
      <c r="CI64" s="37" t="e">
        <f ca="1"/>
        <v>#NAME?</v>
      </c>
      <c r="CJ64" s="37" t="e">
        <f ca="1"/>
        <v>#NAME?</v>
      </c>
      <c r="CK64" s="90" t="e">
        <f ca="1"/>
        <v>#NAME?</v>
      </c>
      <c r="CY64">
        <f t="shared" si="4"/>
        <v>46</v>
      </c>
      <c r="CZ64" s="123" t="e">
        <f ca="1"/>
        <v>#NAME?</v>
      </c>
      <c r="DA64" s="37" t="e">
        <f ca="1"/>
        <v>#NAME?</v>
      </c>
      <c r="DB64" s="37" t="e">
        <f ca="1"/>
        <v>#NAME?</v>
      </c>
      <c r="DC64" s="90" t="e">
        <f ca="1"/>
        <v>#NAME?</v>
      </c>
      <c r="DQ64">
        <f t="shared" si="6"/>
        <v>39</v>
      </c>
      <c r="DR64" s="123" t="e">
        <f ca="1"/>
        <v>#NAME?</v>
      </c>
      <c r="DS64" s="37" t="e">
        <f ca="1"/>
        <v>#NAME?</v>
      </c>
      <c r="DT64" s="37" t="e">
        <f ca="1"/>
        <v>#NAME?</v>
      </c>
      <c r="DU64" s="90" t="e">
        <f ca="1"/>
        <v>#NAME?</v>
      </c>
      <c r="ED64" s="123" t="e">
        <f ca="1"/>
        <v>#NAME?</v>
      </c>
      <c r="EE64" s="37" t="e">
        <f ca="1"/>
        <v>#NAME?</v>
      </c>
      <c r="EF64" s="37" t="e">
        <f ca="1"/>
        <v>#NAME?</v>
      </c>
      <c r="EG64" s="90" t="e">
        <f ca="1"/>
        <v>#NAME?</v>
      </c>
    </row>
    <row r="65" spans="1:137" x14ac:dyDescent="0.25">
      <c r="A65" s="91" t="e">
        <f ca="1"/>
        <v>#NAME?</v>
      </c>
      <c r="B65" s="92" t="e">
        <f ca="1"/>
        <v>#NAME?</v>
      </c>
      <c r="C65" s="92" t="e">
        <f ca="1"/>
        <v>#NAME?</v>
      </c>
      <c r="D65" s="93" t="e">
        <f ca="1"/>
        <v>#NAME?</v>
      </c>
      <c r="E65" s="91" t="e">
        <f ca="1"/>
        <v>#NAME?</v>
      </c>
      <c r="F65" s="92" t="e">
        <f ca="1"/>
        <v>#NAME?</v>
      </c>
      <c r="G65" s="92" t="e">
        <f ca="1"/>
        <v>#NAME?</v>
      </c>
      <c r="H65" s="93" t="e">
        <f ca="1"/>
        <v>#NAME?</v>
      </c>
      <c r="CG65">
        <f t="shared" si="3"/>
        <v>47</v>
      </c>
      <c r="CH65" s="123" t="e">
        <f ca="1"/>
        <v>#NAME?</v>
      </c>
      <c r="CI65" s="37" t="e">
        <f ca="1"/>
        <v>#NAME?</v>
      </c>
      <c r="CJ65" s="37" t="e">
        <f ca="1"/>
        <v>#NAME?</v>
      </c>
      <c r="CK65" s="90" t="e">
        <f ca="1"/>
        <v>#NAME?</v>
      </c>
      <c r="CY65">
        <f t="shared" si="4"/>
        <v>47</v>
      </c>
      <c r="CZ65" s="123" t="e">
        <f ca="1"/>
        <v>#NAME?</v>
      </c>
      <c r="DA65" s="37" t="e">
        <f ca="1"/>
        <v>#NAME?</v>
      </c>
      <c r="DB65" s="37" t="e">
        <f ca="1"/>
        <v>#NAME?</v>
      </c>
      <c r="DC65" s="90" t="e">
        <f ca="1"/>
        <v>#NAME?</v>
      </c>
      <c r="DQ65">
        <f t="shared" si="6"/>
        <v>40</v>
      </c>
      <c r="DR65" s="123" t="e">
        <f ca="1"/>
        <v>#NAME?</v>
      </c>
      <c r="DS65" s="37" t="e">
        <f ca="1"/>
        <v>#NAME?</v>
      </c>
      <c r="DT65" s="37" t="e">
        <f ca="1"/>
        <v>#NAME?</v>
      </c>
      <c r="DU65" s="90" t="e">
        <f ca="1"/>
        <v>#NAME?</v>
      </c>
      <c r="ED65" s="123" t="e">
        <f ca="1"/>
        <v>#NAME?</v>
      </c>
      <c r="EE65" s="37" t="e">
        <f ca="1"/>
        <v>#NAME?</v>
      </c>
      <c r="EF65" s="37" t="e">
        <f ca="1"/>
        <v>#NAME?</v>
      </c>
      <c r="EG65" s="90" t="e">
        <f ca="1"/>
        <v>#NAME?</v>
      </c>
    </row>
    <row r="66" spans="1:137" x14ac:dyDescent="0.25">
      <c r="J66" t="s">
        <v>625</v>
      </c>
      <c r="O66" t="s">
        <v>626</v>
      </c>
      <c r="CG66">
        <f t="shared" si="3"/>
        <v>48</v>
      </c>
      <c r="CH66" s="123" t="e">
        <f ca="1"/>
        <v>#NAME?</v>
      </c>
      <c r="CI66" s="37" t="e">
        <f ca="1"/>
        <v>#NAME?</v>
      </c>
      <c r="CJ66" s="37" t="e">
        <f ca="1"/>
        <v>#NAME?</v>
      </c>
      <c r="CK66" s="90" t="e">
        <f ca="1"/>
        <v>#NAME?</v>
      </c>
      <c r="CY66">
        <f t="shared" si="4"/>
        <v>48</v>
      </c>
      <c r="CZ66" s="123" t="e">
        <f ca="1"/>
        <v>#NAME?</v>
      </c>
      <c r="DA66" s="37" t="e">
        <f ca="1"/>
        <v>#NAME?</v>
      </c>
      <c r="DB66" s="37" t="e">
        <f ca="1"/>
        <v>#NAME?</v>
      </c>
      <c r="DC66" s="90" t="e">
        <f ca="1"/>
        <v>#NAME?</v>
      </c>
      <c r="DQ66">
        <f t="shared" si="6"/>
        <v>41</v>
      </c>
      <c r="DR66" s="123" t="e">
        <f ca="1"/>
        <v>#NAME?</v>
      </c>
      <c r="DS66" s="37" t="e">
        <f ca="1"/>
        <v>#NAME?</v>
      </c>
      <c r="DT66" s="37" t="e">
        <f ca="1"/>
        <v>#NAME?</v>
      </c>
      <c r="DU66" s="90" t="e">
        <f ca="1"/>
        <v>#NAME?</v>
      </c>
      <c r="ED66" s="123" t="e">
        <f ca="1"/>
        <v>#NAME?</v>
      </c>
      <c r="EE66" s="37" t="e">
        <f ca="1"/>
        <v>#NAME?</v>
      </c>
      <c r="EF66" s="37" t="e">
        <f ca="1"/>
        <v>#NAME?</v>
      </c>
      <c r="EG66" s="90" t="e">
        <f ca="1"/>
        <v>#NAME?</v>
      </c>
    </row>
    <row r="67" spans="1:137" x14ac:dyDescent="0.25">
      <c r="A67" s="156" t="e">
        <f t="array" aca="1" ref="A67:H75" ca="1">ELIM(A57:H65)</f>
        <v>#NAME?</v>
      </c>
      <c r="B67" s="157" t="e">
        <f ca="1"/>
        <v>#NAME?</v>
      </c>
      <c r="C67" s="157" t="e">
        <f ca="1"/>
        <v>#NAME?</v>
      </c>
      <c r="D67" s="158" t="e">
        <f ca="1"/>
        <v>#NAME?</v>
      </c>
      <c r="E67" s="156" t="e">
        <f ca="1"/>
        <v>#NAME?</v>
      </c>
      <c r="F67" s="157" t="e">
        <f ca="1"/>
        <v>#NAME?</v>
      </c>
      <c r="G67" s="157" t="e">
        <f ca="1"/>
        <v>#NAME?</v>
      </c>
      <c r="H67" s="158" t="e">
        <f ca="1"/>
        <v>#NAME?</v>
      </c>
      <c r="J67" s="217" t="e">
        <f t="array" aca="1" ref="J67:M70" ca="1">MMULT(TRANSPOSE(E67:H70),E67:H70)</f>
        <v>#NAME?</v>
      </c>
      <c r="K67" s="218" t="e">
        <f ca="1"/>
        <v>#NAME?</v>
      </c>
      <c r="L67" s="218" t="e">
        <f ca="1"/>
        <v>#NAME?</v>
      </c>
      <c r="M67" s="219" t="e">
        <f ca="1"/>
        <v>#NAME?</v>
      </c>
      <c r="O67" s="241" t="e">
        <f ca="1">MDETERM(E67:H70)</f>
        <v>#NAME?</v>
      </c>
      <c r="CG67">
        <f t="shared" si="3"/>
        <v>49</v>
      </c>
      <c r="CH67" s="123" t="e">
        <f ca="1"/>
        <v>#NAME?</v>
      </c>
      <c r="CI67" s="37" t="e">
        <f ca="1"/>
        <v>#NAME?</v>
      </c>
      <c r="CJ67" s="37" t="e">
        <f ca="1"/>
        <v>#NAME?</v>
      </c>
      <c r="CK67" s="90" t="e">
        <f ca="1"/>
        <v>#NAME?</v>
      </c>
      <c r="CY67">
        <f t="shared" si="4"/>
        <v>49</v>
      </c>
      <c r="CZ67" s="123" t="e">
        <f ca="1"/>
        <v>#NAME?</v>
      </c>
      <c r="DA67" s="37" t="e">
        <f ca="1"/>
        <v>#NAME?</v>
      </c>
      <c r="DB67" s="37" t="e">
        <f ca="1"/>
        <v>#NAME?</v>
      </c>
      <c r="DC67" s="90" t="e">
        <f ca="1"/>
        <v>#NAME?</v>
      </c>
      <c r="DQ67">
        <f t="shared" si="6"/>
        <v>42</v>
      </c>
      <c r="DR67" s="123" t="e">
        <f ca="1"/>
        <v>#NAME?</v>
      </c>
      <c r="DS67" s="37" t="e">
        <f ca="1"/>
        <v>#NAME?</v>
      </c>
      <c r="DT67" s="37" t="e">
        <f ca="1"/>
        <v>#NAME?</v>
      </c>
      <c r="DU67" s="90" t="e">
        <f ca="1"/>
        <v>#NAME?</v>
      </c>
      <c r="ED67" s="123" t="e">
        <f ca="1"/>
        <v>#NAME?</v>
      </c>
      <c r="EE67" s="37" t="e">
        <f ca="1"/>
        <v>#NAME?</v>
      </c>
      <c r="EF67" s="37" t="e">
        <f ca="1"/>
        <v>#NAME?</v>
      </c>
      <c r="EG67" s="90" t="e">
        <f ca="1"/>
        <v>#NAME?</v>
      </c>
    </row>
    <row r="68" spans="1:137" x14ac:dyDescent="0.25">
      <c r="A68" s="123" t="e">
        <f ca="1"/>
        <v>#NAME?</v>
      </c>
      <c r="B68" s="37" t="e">
        <f ca="1"/>
        <v>#NAME?</v>
      </c>
      <c r="C68" s="37" t="e">
        <f ca="1"/>
        <v>#NAME?</v>
      </c>
      <c r="D68" s="90" t="e">
        <f ca="1"/>
        <v>#NAME?</v>
      </c>
      <c r="E68" s="123" t="e">
        <f ca="1"/>
        <v>#NAME?</v>
      </c>
      <c r="F68" s="37" t="e">
        <f ca="1"/>
        <v>#NAME?</v>
      </c>
      <c r="G68" s="37" t="e">
        <f ca="1"/>
        <v>#NAME?</v>
      </c>
      <c r="H68" s="90" t="e">
        <f ca="1"/>
        <v>#NAME?</v>
      </c>
      <c r="J68" s="123" t="e">
        <f ca="1"/>
        <v>#NAME?</v>
      </c>
      <c r="K68" s="37" t="e">
        <f ca="1"/>
        <v>#NAME?</v>
      </c>
      <c r="L68" s="37" t="e">
        <f ca="1"/>
        <v>#NAME?</v>
      </c>
      <c r="M68" s="90" t="e">
        <f ca="1"/>
        <v>#NAME?</v>
      </c>
      <c r="CG68">
        <f t="shared" si="3"/>
        <v>50</v>
      </c>
      <c r="CH68" s="123" t="e">
        <f ca="1"/>
        <v>#NAME?</v>
      </c>
      <c r="CI68" s="37" t="e">
        <f ca="1"/>
        <v>#NAME?</v>
      </c>
      <c r="CJ68" s="37" t="e">
        <f ca="1"/>
        <v>#NAME?</v>
      </c>
      <c r="CK68" s="90" t="e">
        <f ca="1"/>
        <v>#NAME?</v>
      </c>
      <c r="CY68">
        <f t="shared" si="4"/>
        <v>50</v>
      </c>
      <c r="CZ68" s="123" t="e">
        <f ca="1"/>
        <v>#NAME?</v>
      </c>
      <c r="DA68" s="37" t="e">
        <f ca="1"/>
        <v>#NAME?</v>
      </c>
      <c r="DB68" s="37" t="e">
        <f ca="1"/>
        <v>#NAME?</v>
      </c>
      <c r="DC68" s="90" t="e">
        <f ca="1"/>
        <v>#NAME?</v>
      </c>
      <c r="DQ68">
        <f t="shared" si="6"/>
        <v>43</v>
      </c>
      <c r="DR68" s="123" t="e">
        <f ca="1"/>
        <v>#NAME?</v>
      </c>
      <c r="DS68" s="37" t="e">
        <f ca="1"/>
        <v>#NAME?</v>
      </c>
      <c r="DT68" s="37" t="e">
        <f ca="1"/>
        <v>#NAME?</v>
      </c>
      <c r="DU68" s="90" t="e">
        <f ca="1"/>
        <v>#NAME?</v>
      </c>
      <c r="ED68" s="123" t="e">
        <f ca="1"/>
        <v>#NAME?</v>
      </c>
      <c r="EE68" s="37" t="e">
        <f ca="1"/>
        <v>#NAME?</v>
      </c>
      <c r="EF68" s="37" t="e">
        <f ca="1"/>
        <v>#NAME?</v>
      </c>
      <c r="EG68" s="90" t="e">
        <f ca="1"/>
        <v>#NAME?</v>
      </c>
    </row>
    <row r="69" spans="1:137" x14ac:dyDescent="0.25">
      <c r="A69" s="123" t="e">
        <f ca="1"/>
        <v>#NAME?</v>
      </c>
      <c r="B69" s="37" t="e">
        <f ca="1"/>
        <v>#NAME?</v>
      </c>
      <c r="C69" s="37" t="e">
        <f ca="1"/>
        <v>#NAME?</v>
      </c>
      <c r="D69" s="90" t="e">
        <f ca="1"/>
        <v>#NAME?</v>
      </c>
      <c r="E69" s="123" t="e">
        <f ca="1"/>
        <v>#NAME?</v>
      </c>
      <c r="F69" s="37" t="e">
        <f ca="1"/>
        <v>#NAME?</v>
      </c>
      <c r="G69" s="37" t="e">
        <f ca="1"/>
        <v>#NAME?</v>
      </c>
      <c r="H69" s="90" t="e">
        <f ca="1"/>
        <v>#NAME?</v>
      </c>
      <c r="J69" s="123" t="e">
        <f ca="1"/>
        <v>#NAME?</v>
      </c>
      <c r="K69" s="37" t="e">
        <f ca="1"/>
        <v>#NAME?</v>
      </c>
      <c r="L69" s="37" t="e">
        <f ca="1"/>
        <v>#NAME?</v>
      </c>
      <c r="M69" s="90" t="e">
        <f ca="1"/>
        <v>#NAME?</v>
      </c>
      <c r="CG69">
        <f t="shared" si="3"/>
        <v>51</v>
      </c>
      <c r="CH69" s="123" t="e">
        <f ca="1"/>
        <v>#NAME?</v>
      </c>
      <c r="CI69" s="37" t="e">
        <f ca="1"/>
        <v>#NAME?</v>
      </c>
      <c r="CJ69" s="37" t="e">
        <f ca="1"/>
        <v>#NAME?</v>
      </c>
      <c r="CK69" s="90" t="e">
        <f ca="1"/>
        <v>#NAME?</v>
      </c>
      <c r="CY69">
        <f t="shared" si="4"/>
        <v>51</v>
      </c>
      <c r="CZ69" s="123" t="e">
        <f ca="1"/>
        <v>#NAME?</v>
      </c>
      <c r="DA69" s="37" t="e">
        <f ca="1"/>
        <v>#NAME?</v>
      </c>
      <c r="DB69" s="37" t="e">
        <f ca="1"/>
        <v>#NAME?</v>
      </c>
      <c r="DC69" s="90" t="e">
        <f ca="1"/>
        <v>#NAME?</v>
      </c>
      <c r="DQ69">
        <f t="shared" si="6"/>
        <v>44</v>
      </c>
      <c r="DR69" s="123" t="e">
        <f ca="1"/>
        <v>#NAME?</v>
      </c>
      <c r="DS69" s="37" t="e">
        <f ca="1"/>
        <v>#NAME?</v>
      </c>
      <c r="DT69" s="37" t="e">
        <f ca="1"/>
        <v>#NAME?</v>
      </c>
      <c r="DU69" s="90" t="e">
        <f ca="1"/>
        <v>#NAME?</v>
      </c>
      <c r="ED69" s="123" t="e">
        <f ca="1"/>
        <v>#NAME?</v>
      </c>
      <c r="EE69" s="37" t="e">
        <f ca="1"/>
        <v>#NAME?</v>
      </c>
      <c r="EF69" s="37" t="e">
        <f ca="1"/>
        <v>#NAME?</v>
      </c>
      <c r="EG69" s="90" t="e">
        <f ca="1"/>
        <v>#NAME?</v>
      </c>
    </row>
    <row r="70" spans="1:137" x14ac:dyDescent="0.25">
      <c r="A70" s="123" t="e">
        <f ca="1"/>
        <v>#NAME?</v>
      </c>
      <c r="B70" s="37" t="e">
        <f ca="1"/>
        <v>#NAME?</v>
      </c>
      <c r="C70" s="37" t="e">
        <f ca="1"/>
        <v>#NAME?</v>
      </c>
      <c r="D70" s="90" t="e">
        <f ca="1"/>
        <v>#NAME?</v>
      </c>
      <c r="E70" s="91" t="e">
        <f ca="1"/>
        <v>#NAME?</v>
      </c>
      <c r="F70" s="92" t="e">
        <f ca="1"/>
        <v>#NAME?</v>
      </c>
      <c r="G70" s="92" t="e">
        <f ca="1"/>
        <v>#NAME?</v>
      </c>
      <c r="H70" s="93" t="e">
        <f ca="1"/>
        <v>#NAME?</v>
      </c>
      <c r="J70" s="91" t="e">
        <f ca="1"/>
        <v>#NAME?</v>
      </c>
      <c r="K70" s="92" t="e">
        <f ca="1"/>
        <v>#NAME?</v>
      </c>
      <c r="L70" s="92" t="e">
        <f ca="1"/>
        <v>#NAME?</v>
      </c>
      <c r="M70" s="93" t="e">
        <f ca="1"/>
        <v>#NAME?</v>
      </c>
      <c r="CG70">
        <f t="shared" si="3"/>
        <v>52</v>
      </c>
      <c r="CH70" s="123" t="e">
        <f ca="1"/>
        <v>#NAME?</v>
      </c>
      <c r="CI70" s="37" t="e">
        <f ca="1"/>
        <v>#NAME?</v>
      </c>
      <c r="CJ70" s="37" t="e">
        <f ca="1"/>
        <v>#NAME?</v>
      </c>
      <c r="CK70" s="90" t="e">
        <f ca="1"/>
        <v>#NAME?</v>
      </c>
      <c r="CY70">
        <f t="shared" si="4"/>
        <v>52</v>
      </c>
      <c r="CZ70" s="123" t="e">
        <f ca="1"/>
        <v>#NAME?</v>
      </c>
      <c r="DA70" s="37" t="e">
        <f ca="1"/>
        <v>#NAME?</v>
      </c>
      <c r="DB70" s="37" t="e">
        <f ca="1"/>
        <v>#NAME?</v>
      </c>
      <c r="DC70" s="90" t="e">
        <f ca="1"/>
        <v>#NAME?</v>
      </c>
      <c r="DQ70">
        <f t="shared" si="6"/>
        <v>45</v>
      </c>
      <c r="DR70" s="123" t="e">
        <f ca="1"/>
        <v>#NAME?</v>
      </c>
      <c r="DS70" s="37" t="e">
        <f ca="1"/>
        <v>#NAME?</v>
      </c>
      <c r="DT70" s="37" t="e">
        <f ca="1"/>
        <v>#NAME?</v>
      </c>
      <c r="DU70" s="90" t="e">
        <f ca="1"/>
        <v>#NAME?</v>
      </c>
      <c r="ED70" s="123" t="e">
        <f ca="1"/>
        <v>#NAME?</v>
      </c>
      <c r="EE70" s="37" t="e">
        <f ca="1"/>
        <v>#NAME?</v>
      </c>
      <c r="EF70" s="37" t="e">
        <f ca="1"/>
        <v>#NAME?</v>
      </c>
      <c r="EG70" s="90" t="e">
        <f ca="1"/>
        <v>#NAME?</v>
      </c>
    </row>
    <row r="71" spans="1:137" x14ac:dyDescent="0.25">
      <c r="A71" s="123" t="e">
        <f ca="1"/>
        <v>#NAME?</v>
      </c>
      <c r="B71" s="37" t="e">
        <f ca="1"/>
        <v>#NAME?</v>
      </c>
      <c r="C71" s="37" t="e">
        <f ca="1"/>
        <v>#NAME?</v>
      </c>
      <c r="D71" s="90" t="e">
        <f ca="1"/>
        <v>#NAME?</v>
      </c>
      <c r="E71" s="123" t="e">
        <f ca="1"/>
        <v>#NAME?</v>
      </c>
      <c r="F71" s="37" t="e">
        <f ca="1"/>
        <v>#NAME?</v>
      </c>
      <c r="G71" s="37" t="e">
        <f ca="1"/>
        <v>#NAME?</v>
      </c>
      <c r="H71" s="90" t="e">
        <f ca="1"/>
        <v>#NAME?</v>
      </c>
      <c r="CG71">
        <f t="shared" si="3"/>
        <v>53</v>
      </c>
      <c r="CH71" s="123" t="e">
        <f ca="1"/>
        <v>#NAME?</v>
      </c>
      <c r="CI71" s="37" t="e">
        <f ca="1"/>
        <v>#NAME?</v>
      </c>
      <c r="CJ71" s="37" t="e">
        <f ca="1"/>
        <v>#NAME?</v>
      </c>
      <c r="CK71" s="90" t="e">
        <f ca="1"/>
        <v>#NAME?</v>
      </c>
      <c r="CY71">
        <f t="shared" si="4"/>
        <v>53</v>
      </c>
      <c r="CZ71" s="123" t="e">
        <f ca="1"/>
        <v>#NAME?</v>
      </c>
      <c r="DA71" s="37" t="e">
        <f ca="1"/>
        <v>#NAME?</v>
      </c>
      <c r="DB71" s="37" t="e">
        <f ca="1"/>
        <v>#NAME?</v>
      </c>
      <c r="DC71" s="90" t="e">
        <f ca="1"/>
        <v>#NAME?</v>
      </c>
      <c r="DQ71">
        <f t="shared" si="6"/>
        <v>46</v>
      </c>
      <c r="DR71" s="123" t="e">
        <f ca="1"/>
        <v>#NAME?</v>
      </c>
      <c r="DS71" s="37" t="e">
        <f ca="1"/>
        <v>#NAME?</v>
      </c>
      <c r="DT71" s="37" t="e">
        <f ca="1"/>
        <v>#NAME?</v>
      </c>
      <c r="DU71" s="90" t="e">
        <f ca="1"/>
        <v>#NAME?</v>
      </c>
      <c r="ED71" s="123" t="e">
        <f ca="1"/>
        <v>#NAME?</v>
      </c>
      <c r="EE71" s="37" t="e">
        <f ca="1"/>
        <v>#NAME?</v>
      </c>
      <c r="EF71" s="37" t="e">
        <f ca="1"/>
        <v>#NAME?</v>
      </c>
      <c r="EG71" s="90" t="e">
        <f ca="1"/>
        <v>#NAME?</v>
      </c>
    </row>
    <row r="72" spans="1:137" x14ac:dyDescent="0.25">
      <c r="A72" s="123" t="e">
        <f ca="1"/>
        <v>#NAME?</v>
      </c>
      <c r="B72" s="37" t="e">
        <f ca="1"/>
        <v>#NAME?</v>
      </c>
      <c r="C72" s="37" t="e">
        <f ca="1"/>
        <v>#NAME?</v>
      </c>
      <c r="D72" s="90" t="e">
        <f ca="1"/>
        <v>#NAME?</v>
      </c>
      <c r="E72" s="123" t="e">
        <f ca="1"/>
        <v>#NAME?</v>
      </c>
      <c r="F72" s="37" t="e">
        <f ca="1"/>
        <v>#NAME?</v>
      </c>
      <c r="G72" s="37" t="e">
        <f ca="1"/>
        <v>#NAME?</v>
      </c>
      <c r="H72" s="90" t="e">
        <f ca="1"/>
        <v>#NAME?</v>
      </c>
      <c r="CG72">
        <f t="shared" si="3"/>
        <v>54</v>
      </c>
      <c r="CH72" s="123" t="e">
        <f ca="1"/>
        <v>#NAME?</v>
      </c>
      <c r="CI72" s="37" t="e">
        <f ca="1"/>
        <v>#NAME?</v>
      </c>
      <c r="CJ72" s="37" t="e">
        <f ca="1"/>
        <v>#NAME?</v>
      </c>
      <c r="CK72" s="90" t="e">
        <f ca="1"/>
        <v>#NAME?</v>
      </c>
      <c r="CY72">
        <f t="shared" si="4"/>
        <v>54</v>
      </c>
      <c r="CZ72" s="123" t="e">
        <f ca="1"/>
        <v>#NAME?</v>
      </c>
      <c r="DA72" s="37" t="e">
        <f ca="1"/>
        <v>#NAME?</v>
      </c>
      <c r="DB72" s="37" t="e">
        <f ca="1"/>
        <v>#NAME?</v>
      </c>
      <c r="DC72" s="90" t="e">
        <f ca="1"/>
        <v>#NAME?</v>
      </c>
      <c r="DQ72">
        <f t="shared" si="6"/>
        <v>47</v>
      </c>
      <c r="DR72" s="123" t="e">
        <f ca="1"/>
        <v>#NAME?</v>
      </c>
      <c r="DS72" s="37" t="e">
        <f ca="1"/>
        <v>#NAME?</v>
      </c>
      <c r="DT72" s="37" t="e">
        <f ca="1"/>
        <v>#NAME?</v>
      </c>
      <c r="DU72" s="90" t="e">
        <f ca="1"/>
        <v>#NAME?</v>
      </c>
      <c r="ED72" s="123" t="e">
        <f ca="1"/>
        <v>#NAME?</v>
      </c>
      <c r="EE72" s="37" t="e">
        <f ca="1"/>
        <v>#NAME?</v>
      </c>
      <c r="EF72" s="37" t="e">
        <f ca="1"/>
        <v>#NAME?</v>
      </c>
      <c r="EG72" s="90" t="e">
        <f ca="1"/>
        <v>#NAME?</v>
      </c>
    </row>
    <row r="73" spans="1:137" x14ac:dyDescent="0.25">
      <c r="A73" s="123" t="e">
        <f ca="1"/>
        <v>#NAME?</v>
      </c>
      <c r="B73" s="37" t="e">
        <f ca="1"/>
        <v>#NAME?</v>
      </c>
      <c r="C73" s="37" t="e">
        <f ca="1"/>
        <v>#NAME?</v>
      </c>
      <c r="D73" s="90" t="e">
        <f ca="1"/>
        <v>#NAME?</v>
      </c>
      <c r="E73" s="123" t="e">
        <f ca="1"/>
        <v>#NAME?</v>
      </c>
      <c r="F73" s="37" t="e">
        <f ca="1"/>
        <v>#NAME?</v>
      </c>
      <c r="G73" s="37" t="e">
        <f ca="1"/>
        <v>#NAME?</v>
      </c>
      <c r="H73" s="90" t="e">
        <f ca="1"/>
        <v>#NAME?</v>
      </c>
      <c r="CG73">
        <f t="shared" si="3"/>
        <v>55</v>
      </c>
      <c r="CH73" s="123" t="e">
        <f ca="1"/>
        <v>#NAME?</v>
      </c>
      <c r="CI73" s="37" t="e">
        <f ca="1"/>
        <v>#NAME?</v>
      </c>
      <c r="CJ73" s="37" t="e">
        <f ca="1"/>
        <v>#NAME?</v>
      </c>
      <c r="CK73" s="90" t="e">
        <f ca="1"/>
        <v>#NAME?</v>
      </c>
      <c r="CY73">
        <f t="shared" si="4"/>
        <v>55</v>
      </c>
      <c r="CZ73" s="123" t="e">
        <f ca="1"/>
        <v>#NAME?</v>
      </c>
      <c r="DA73" s="37" t="e">
        <f ca="1"/>
        <v>#NAME?</v>
      </c>
      <c r="DB73" s="37" t="e">
        <f ca="1"/>
        <v>#NAME?</v>
      </c>
      <c r="DC73" s="90" t="e">
        <f ca="1"/>
        <v>#NAME?</v>
      </c>
      <c r="DQ73">
        <f t="shared" si="6"/>
        <v>48</v>
      </c>
      <c r="DR73" s="123" t="e">
        <f ca="1"/>
        <v>#NAME?</v>
      </c>
      <c r="DS73" s="37" t="e">
        <f ca="1"/>
        <v>#NAME?</v>
      </c>
      <c r="DT73" s="37" t="e">
        <f ca="1"/>
        <v>#NAME?</v>
      </c>
      <c r="DU73" s="90" t="e">
        <f ca="1"/>
        <v>#NAME?</v>
      </c>
      <c r="ED73" s="123" t="e">
        <f ca="1"/>
        <v>#NAME?</v>
      </c>
      <c r="EE73" s="37" t="e">
        <f ca="1"/>
        <v>#NAME?</v>
      </c>
      <c r="EF73" s="37" t="e">
        <f ca="1"/>
        <v>#NAME?</v>
      </c>
      <c r="EG73" s="90" t="e">
        <f ca="1"/>
        <v>#NAME?</v>
      </c>
    </row>
    <row r="74" spans="1:137" x14ac:dyDescent="0.25">
      <c r="A74" s="123" t="e">
        <f ca="1"/>
        <v>#NAME?</v>
      </c>
      <c r="B74" s="37" t="e">
        <f ca="1"/>
        <v>#NAME?</v>
      </c>
      <c r="C74" s="37" t="e">
        <f ca="1"/>
        <v>#NAME?</v>
      </c>
      <c r="D74" s="90" t="e">
        <f ca="1"/>
        <v>#NAME?</v>
      </c>
      <c r="E74" s="123" t="e">
        <f ca="1"/>
        <v>#NAME?</v>
      </c>
      <c r="F74" s="37" t="e">
        <f ca="1"/>
        <v>#NAME?</v>
      </c>
      <c r="G74" s="37" t="e">
        <f ca="1"/>
        <v>#NAME?</v>
      </c>
      <c r="H74" s="90" t="e">
        <f ca="1"/>
        <v>#NAME?</v>
      </c>
      <c r="CG74">
        <f t="shared" si="3"/>
        <v>56</v>
      </c>
      <c r="CH74" s="123" t="e">
        <f ca="1"/>
        <v>#NAME?</v>
      </c>
      <c r="CI74" s="37" t="e">
        <f ca="1"/>
        <v>#NAME?</v>
      </c>
      <c r="CJ74" s="37" t="e">
        <f ca="1"/>
        <v>#NAME?</v>
      </c>
      <c r="CK74" s="90" t="e">
        <f ca="1"/>
        <v>#NAME?</v>
      </c>
      <c r="CY74">
        <f t="shared" si="4"/>
        <v>56</v>
      </c>
      <c r="CZ74" s="123" t="e">
        <f ca="1"/>
        <v>#NAME?</v>
      </c>
      <c r="DA74" s="37" t="e">
        <f ca="1"/>
        <v>#NAME?</v>
      </c>
      <c r="DB74" s="37" t="e">
        <f ca="1"/>
        <v>#NAME?</v>
      </c>
      <c r="DC74" s="90" t="e">
        <f ca="1"/>
        <v>#NAME?</v>
      </c>
      <c r="DQ74">
        <f t="shared" si="6"/>
        <v>49</v>
      </c>
      <c r="DR74" s="123" t="e">
        <f ca="1"/>
        <v>#NAME?</v>
      </c>
      <c r="DS74" s="37" t="e">
        <f ca="1"/>
        <v>#NAME?</v>
      </c>
      <c r="DT74" s="37" t="e">
        <f ca="1"/>
        <v>#NAME?</v>
      </c>
      <c r="DU74" s="90" t="e">
        <f ca="1"/>
        <v>#NAME?</v>
      </c>
      <c r="ED74" s="123" t="e">
        <f ca="1"/>
        <v>#NAME?</v>
      </c>
      <c r="EE74" s="37" t="e">
        <f ca="1"/>
        <v>#NAME?</v>
      </c>
      <c r="EF74" s="37" t="e">
        <f ca="1"/>
        <v>#NAME?</v>
      </c>
      <c r="EG74" s="90" t="e">
        <f ca="1"/>
        <v>#NAME?</v>
      </c>
    </row>
    <row r="75" spans="1:137" x14ac:dyDescent="0.25">
      <c r="A75" s="91" t="e">
        <f ca="1"/>
        <v>#NAME?</v>
      </c>
      <c r="B75" s="92" t="e">
        <f ca="1"/>
        <v>#NAME?</v>
      </c>
      <c r="C75" s="92" t="e">
        <f ca="1"/>
        <v>#NAME?</v>
      </c>
      <c r="D75" s="93" t="e">
        <f ca="1"/>
        <v>#NAME?</v>
      </c>
      <c r="E75" s="91" t="e">
        <f ca="1"/>
        <v>#NAME?</v>
      </c>
      <c r="F75" s="92" t="e">
        <f ca="1"/>
        <v>#NAME?</v>
      </c>
      <c r="G75" s="92" t="e">
        <f ca="1"/>
        <v>#NAME?</v>
      </c>
      <c r="H75" s="93" t="e">
        <f ca="1"/>
        <v>#NAME?</v>
      </c>
      <c r="CG75">
        <f t="shared" si="3"/>
        <v>57</v>
      </c>
      <c r="CH75" s="123" t="e">
        <f ca="1"/>
        <v>#NAME?</v>
      </c>
      <c r="CI75" s="37" t="e">
        <f ca="1"/>
        <v>#NAME?</v>
      </c>
      <c r="CJ75" s="37" t="e">
        <f ca="1"/>
        <v>#NAME?</v>
      </c>
      <c r="CK75" s="90" t="e">
        <f ca="1"/>
        <v>#NAME?</v>
      </c>
      <c r="CY75">
        <f t="shared" si="4"/>
        <v>57</v>
      </c>
      <c r="CZ75" s="123" t="e">
        <f ca="1"/>
        <v>#NAME?</v>
      </c>
      <c r="DA75" s="37" t="e">
        <f ca="1"/>
        <v>#NAME?</v>
      </c>
      <c r="DB75" s="37" t="e">
        <f ca="1"/>
        <v>#NAME?</v>
      </c>
      <c r="DC75" s="90" t="e">
        <f ca="1"/>
        <v>#NAME?</v>
      </c>
      <c r="DQ75">
        <f t="shared" si="6"/>
        <v>50</v>
      </c>
      <c r="DR75" s="123" t="e">
        <f ca="1"/>
        <v>#NAME?</v>
      </c>
      <c r="DS75" s="37" t="e">
        <f ca="1"/>
        <v>#NAME?</v>
      </c>
      <c r="DT75" s="37" t="e">
        <f ca="1"/>
        <v>#NAME?</v>
      </c>
      <c r="DU75" s="90" t="e">
        <f ca="1"/>
        <v>#NAME?</v>
      </c>
      <c r="ED75" s="123" t="e">
        <f ca="1"/>
        <v>#NAME?</v>
      </c>
      <c r="EE75" s="37" t="e">
        <f ca="1"/>
        <v>#NAME?</v>
      </c>
      <c r="EF75" s="37" t="e">
        <f ca="1"/>
        <v>#NAME?</v>
      </c>
      <c r="EG75" s="90" t="e">
        <f ca="1"/>
        <v>#NAME?</v>
      </c>
    </row>
    <row r="76" spans="1:137" x14ac:dyDescent="0.25">
      <c r="CG76">
        <f t="shared" si="3"/>
        <v>58</v>
      </c>
      <c r="CH76" s="123" t="e">
        <f ca="1"/>
        <v>#NAME?</v>
      </c>
      <c r="CI76" s="37" t="e">
        <f ca="1"/>
        <v>#NAME?</v>
      </c>
      <c r="CJ76" s="37" t="e">
        <f ca="1"/>
        <v>#NAME?</v>
      </c>
      <c r="CK76" s="90" t="e">
        <f ca="1"/>
        <v>#NAME?</v>
      </c>
      <c r="CY76">
        <f t="shared" si="4"/>
        <v>58</v>
      </c>
      <c r="CZ76" s="123" t="e">
        <f ca="1"/>
        <v>#NAME?</v>
      </c>
      <c r="DA76" s="37" t="e">
        <f ca="1"/>
        <v>#NAME?</v>
      </c>
      <c r="DB76" s="37" t="e">
        <f ca="1"/>
        <v>#NAME?</v>
      </c>
      <c r="DC76" s="90" t="e">
        <f ca="1"/>
        <v>#NAME?</v>
      </c>
      <c r="DQ76">
        <f t="shared" si="6"/>
        <v>51</v>
      </c>
      <c r="DR76" s="123" t="e">
        <f ca="1"/>
        <v>#NAME?</v>
      </c>
      <c r="DS76" s="37" t="e">
        <f ca="1"/>
        <v>#NAME?</v>
      </c>
      <c r="DT76" s="37" t="e">
        <f ca="1"/>
        <v>#NAME?</v>
      </c>
      <c r="DU76" s="90" t="e">
        <f ca="1"/>
        <v>#NAME?</v>
      </c>
      <c r="ED76" s="123" t="e">
        <f ca="1"/>
        <v>#NAME?</v>
      </c>
      <c r="EE76" s="37" t="e">
        <f ca="1"/>
        <v>#NAME?</v>
      </c>
      <c r="EF76" s="37" t="e">
        <f ca="1"/>
        <v>#NAME?</v>
      </c>
      <c r="EG76" s="90" t="e">
        <f ca="1"/>
        <v>#NAME?</v>
      </c>
    </row>
    <row r="77" spans="1:137" x14ac:dyDescent="0.25">
      <c r="A77" t="s">
        <v>447</v>
      </c>
      <c r="CG77">
        <f t="shared" si="3"/>
        <v>59</v>
      </c>
      <c r="CH77" s="123" t="e">
        <f ca="1"/>
        <v>#NAME?</v>
      </c>
      <c r="CI77" s="37" t="e">
        <f ca="1"/>
        <v>#NAME?</v>
      </c>
      <c r="CJ77" s="37" t="e">
        <f ca="1"/>
        <v>#NAME?</v>
      </c>
      <c r="CK77" s="90" t="e">
        <f ca="1"/>
        <v>#NAME?</v>
      </c>
      <c r="CY77">
        <f t="shared" si="4"/>
        <v>59</v>
      </c>
      <c r="CZ77" s="123" t="e">
        <f ca="1"/>
        <v>#NAME?</v>
      </c>
      <c r="DA77" s="37" t="e">
        <f ca="1"/>
        <v>#NAME?</v>
      </c>
      <c r="DB77" s="37" t="e">
        <f ca="1"/>
        <v>#NAME?</v>
      </c>
      <c r="DC77" s="90" t="e">
        <f ca="1"/>
        <v>#NAME?</v>
      </c>
      <c r="DQ77">
        <f t="shared" si="6"/>
        <v>52</v>
      </c>
      <c r="DR77" s="123" t="e">
        <f ca="1"/>
        <v>#NAME?</v>
      </c>
      <c r="DS77" s="37" t="e">
        <f ca="1"/>
        <v>#NAME?</v>
      </c>
      <c r="DT77" s="37" t="e">
        <f ca="1"/>
        <v>#NAME?</v>
      </c>
      <c r="DU77" s="90" t="e">
        <f ca="1"/>
        <v>#NAME?</v>
      </c>
      <c r="ED77" s="123" t="e">
        <f ca="1"/>
        <v>#NAME?</v>
      </c>
      <c r="EE77" s="37" t="e">
        <f ca="1"/>
        <v>#NAME?</v>
      </c>
      <c r="EF77" s="37" t="e">
        <f ca="1"/>
        <v>#NAME?</v>
      </c>
      <c r="EG77" s="90" t="e">
        <f ca="1"/>
        <v>#NAME?</v>
      </c>
    </row>
    <row r="78" spans="1:137" x14ac:dyDescent="0.25">
      <c r="CG78">
        <f t="shared" si="3"/>
        <v>60</v>
      </c>
      <c r="CH78" s="123" t="e">
        <f ca="1"/>
        <v>#NAME?</v>
      </c>
      <c r="CI78" s="37" t="e">
        <f ca="1"/>
        <v>#NAME?</v>
      </c>
      <c r="CJ78" s="37" t="e">
        <f ca="1"/>
        <v>#NAME?</v>
      </c>
      <c r="CK78" s="90" t="e">
        <f ca="1"/>
        <v>#NAME?</v>
      </c>
      <c r="CY78">
        <f t="shared" si="4"/>
        <v>60</v>
      </c>
      <c r="CZ78" s="123" t="e">
        <f ca="1"/>
        <v>#NAME?</v>
      </c>
      <c r="DA78" s="37" t="e">
        <f ca="1"/>
        <v>#NAME?</v>
      </c>
      <c r="DB78" s="37" t="e">
        <f ca="1"/>
        <v>#NAME?</v>
      </c>
      <c r="DC78" s="90" t="e">
        <f ca="1"/>
        <v>#NAME?</v>
      </c>
      <c r="DQ78">
        <f t="shared" si="6"/>
        <v>53</v>
      </c>
      <c r="DR78" s="123" t="e">
        <f ca="1"/>
        <v>#NAME?</v>
      </c>
      <c r="DS78" s="37" t="e">
        <f ca="1"/>
        <v>#NAME?</v>
      </c>
      <c r="DT78" s="37" t="e">
        <f ca="1"/>
        <v>#NAME?</v>
      </c>
      <c r="DU78" s="90" t="e">
        <f ca="1"/>
        <v>#NAME?</v>
      </c>
      <c r="ED78" s="123" t="e">
        <f ca="1"/>
        <v>#NAME?</v>
      </c>
      <c r="EE78" s="37" t="e">
        <f ca="1"/>
        <v>#NAME?</v>
      </c>
      <c r="EF78" s="37" t="e">
        <f ca="1"/>
        <v>#NAME?</v>
      </c>
      <c r="EG78" s="90" t="e">
        <f ca="1"/>
        <v>#NAME?</v>
      </c>
    </row>
    <row r="79" spans="1:137" x14ac:dyDescent="0.25">
      <c r="A79" t="s">
        <v>448</v>
      </c>
      <c r="CG79">
        <f t="shared" si="3"/>
        <v>61</v>
      </c>
      <c r="CH79" s="123" t="e">
        <f ca="1"/>
        <v>#NAME?</v>
      </c>
      <c r="CI79" s="37" t="e">
        <f ca="1"/>
        <v>#NAME?</v>
      </c>
      <c r="CJ79" s="37" t="e">
        <f ca="1"/>
        <v>#NAME?</v>
      </c>
      <c r="CK79" s="90" t="e">
        <f ca="1"/>
        <v>#NAME?</v>
      </c>
      <c r="CY79">
        <f t="shared" si="4"/>
        <v>61</v>
      </c>
      <c r="CZ79" s="123" t="e">
        <f ca="1"/>
        <v>#NAME?</v>
      </c>
      <c r="DA79" s="37" t="e">
        <f ca="1"/>
        <v>#NAME?</v>
      </c>
      <c r="DB79" s="37" t="e">
        <f ca="1"/>
        <v>#NAME?</v>
      </c>
      <c r="DC79" s="90" t="e">
        <f ca="1"/>
        <v>#NAME?</v>
      </c>
      <c r="DQ79">
        <f t="shared" si="6"/>
        <v>54</v>
      </c>
      <c r="DR79" s="123" t="e">
        <f ca="1"/>
        <v>#NAME?</v>
      </c>
      <c r="DS79" s="37" t="e">
        <f ca="1"/>
        <v>#NAME?</v>
      </c>
      <c r="DT79" s="37" t="e">
        <f ca="1"/>
        <v>#NAME?</v>
      </c>
      <c r="DU79" s="90" t="e">
        <f ca="1"/>
        <v>#NAME?</v>
      </c>
      <c r="ED79" s="123" t="e">
        <f ca="1"/>
        <v>#NAME?</v>
      </c>
      <c r="EE79" s="37" t="e">
        <f ca="1"/>
        <v>#NAME?</v>
      </c>
      <c r="EF79" s="37" t="e">
        <f ca="1"/>
        <v>#NAME?</v>
      </c>
      <c r="EG79" s="90" t="e">
        <f ca="1"/>
        <v>#NAME?</v>
      </c>
    </row>
    <row r="80" spans="1:137" x14ac:dyDescent="0.25">
      <c r="CG80">
        <f t="shared" si="3"/>
        <v>62</v>
      </c>
      <c r="CH80" s="123" t="e">
        <f ca="1"/>
        <v>#NAME?</v>
      </c>
      <c r="CI80" s="37" t="e">
        <f ca="1"/>
        <v>#NAME?</v>
      </c>
      <c r="CJ80" s="37" t="e">
        <f ca="1"/>
        <v>#NAME?</v>
      </c>
      <c r="CK80" s="90" t="e">
        <f ca="1"/>
        <v>#NAME?</v>
      </c>
      <c r="CY80">
        <f t="shared" si="4"/>
        <v>62</v>
      </c>
      <c r="CZ80" s="123" t="e">
        <f ca="1"/>
        <v>#NAME?</v>
      </c>
      <c r="DA80" s="37" t="e">
        <f ca="1"/>
        <v>#NAME?</v>
      </c>
      <c r="DB80" s="37" t="e">
        <f ca="1"/>
        <v>#NAME?</v>
      </c>
      <c r="DC80" s="90" t="e">
        <f ca="1"/>
        <v>#NAME?</v>
      </c>
      <c r="DQ80">
        <f t="shared" si="6"/>
        <v>55</v>
      </c>
      <c r="DR80" s="123" t="e">
        <f ca="1"/>
        <v>#NAME?</v>
      </c>
      <c r="DS80" s="37" t="e">
        <f ca="1"/>
        <v>#NAME?</v>
      </c>
      <c r="DT80" s="37" t="e">
        <f ca="1"/>
        <v>#NAME?</v>
      </c>
      <c r="DU80" s="90" t="e">
        <f ca="1"/>
        <v>#NAME?</v>
      </c>
      <c r="ED80" s="123" t="e">
        <f ca="1"/>
        <v>#NAME?</v>
      </c>
      <c r="EE80" s="37" t="e">
        <f ca="1"/>
        <v>#NAME?</v>
      </c>
      <c r="EF80" s="37" t="e">
        <f ca="1"/>
        <v>#NAME?</v>
      </c>
      <c r="EG80" s="90" t="e">
        <f ca="1"/>
        <v>#NAME?</v>
      </c>
    </row>
    <row r="81" spans="1:137" ht="17.25" x14ac:dyDescent="0.25">
      <c r="A81" t="s">
        <v>208</v>
      </c>
      <c r="E81" t="s">
        <v>449</v>
      </c>
      <c r="G81" t="s">
        <v>450</v>
      </c>
      <c r="CG81">
        <f t="shared" si="3"/>
        <v>63</v>
      </c>
      <c r="CH81" s="123" t="e">
        <f ca="1"/>
        <v>#NAME?</v>
      </c>
      <c r="CI81" s="37" t="e">
        <f ca="1"/>
        <v>#NAME?</v>
      </c>
      <c r="CJ81" s="37" t="e">
        <f ca="1"/>
        <v>#NAME?</v>
      </c>
      <c r="CK81" s="90" t="e">
        <f ca="1"/>
        <v>#NAME?</v>
      </c>
      <c r="CY81">
        <f t="shared" si="4"/>
        <v>63</v>
      </c>
      <c r="CZ81" s="123" t="e">
        <f ca="1"/>
        <v>#NAME?</v>
      </c>
      <c r="DA81" s="37" t="e">
        <f ca="1"/>
        <v>#NAME?</v>
      </c>
      <c r="DB81" s="37" t="e">
        <f ca="1"/>
        <v>#NAME?</v>
      </c>
      <c r="DC81" s="90" t="e">
        <f ca="1"/>
        <v>#NAME?</v>
      </c>
      <c r="DQ81">
        <f t="shared" si="6"/>
        <v>56</v>
      </c>
      <c r="DR81" s="123" t="e">
        <f ca="1"/>
        <v>#NAME?</v>
      </c>
      <c r="DS81" s="37" t="e">
        <f ca="1"/>
        <v>#NAME?</v>
      </c>
      <c r="DT81" s="37" t="e">
        <f ca="1"/>
        <v>#NAME?</v>
      </c>
      <c r="DU81" s="90" t="e">
        <f ca="1"/>
        <v>#NAME?</v>
      </c>
      <c r="ED81" s="123" t="e">
        <f ca="1"/>
        <v>#NAME?</v>
      </c>
      <c r="EE81" s="37" t="e">
        <f ca="1"/>
        <v>#NAME?</v>
      </c>
      <c r="EF81" s="37" t="e">
        <f ca="1"/>
        <v>#NAME?</v>
      </c>
      <c r="EG81" s="90" t="e">
        <f ca="1"/>
        <v>#NAME?</v>
      </c>
    </row>
    <row r="82" spans="1:137" x14ac:dyDescent="0.25">
      <c r="A82" s="156" t="e">
        <f t="array" ref="A82:D90" ca="1">B44:E52</f>
        <v>#NAME?</v>
      </c>
      <c r="B82" s="157" t="e">
        <f ca="1"/>
        <v>#NAME?</v>
      </c>
      <c r="C82" s="157" t="e">
        <f ca="1"/>
        <v>#NAME?</v>
      </c>
      <c r="D82" s="158" t="e">
        <f ca="1"/>
        <v>#NAME?</v>
      </c>
      <c r="E82" s="172" t="e">
        <f ca="1">SUMSQ(A82:D82)</f>
        <v>#NAME?</v>
      </c>
      <c r="G82" s="156" t="e">
        <f ca="1">(A82/$E82)^2</f>
        <v>#NAME?</v>
      </c>
      <c r="H82" s="157" t="e">
        <f t="shared" ref="H82:J90" ca="1" si="19">(B82/$E82)^2</f>
        <v>#NAME?</v>
      </c>
      <c r="I82" s="157" t="e">
        <f t="shared" ca="1" si="19"/>
        <v>#NAME?</v>
      </c>
      <c r="J82" s="158" t="e">
        <f t="shared" ca="1" si="19"/>
        <v>#NAME?</v>
      </c>
      <c r="CG82">
        <f t="shared" si="3"/>
        <v>64</v>
      </c>
      <c r="CH82" s="123" t="e">
        <f ca="1"/>
        <v>#NAME?</v>
      </c>
      <c r="CI82" s="37" t="e">
        <f ca="1"/>
        <v>#NAME?</v>
      </c>
      <c r="CJ82" s="37" t="e">
        <f ca="1"/>
        <v>#NAME?</v>
      </c>
      <c r="CK82" s="90" t="e">
        <f ca="1"/>
        <v>#NAME?</v>
      </c>
      <c r="CY82">
        <f t="shared" si="4"/>
        <v>64</v>
      </c>
      <c r="CZ82" s="123" t="e">
        <f ca="1"/>
        <v>#NAME?</v>
      </c>
      <c r="DA82" s="37" t="e">
        <f ca="1"/>
        <v>#NAME?</v>
      </c>
      <c r="DB82" s="37" t="e">
        <f ca="1"/>
        <v>#NAME?</v>
      </c>
      <c r="DC82" s="90" t="e">
        <f ca="1"/>
        <v>#NAME?</v>
      </c>
      <c r="DQ82">
        <f t="shared" si="6"/>
        <v>57</v>
      </c>
      <c r="DR82" s="123" t="e">
        <f ca="1"/>
        <v>#NAME?</v>
      </c>
      <c r="DS82" s="37" t="e">
        <f ca="1"/>
        <v>#NAME?</v>
      </c>
      <c r="DT82" s="37" t="e">
        <f ca="1"/>
        <v>#NAME?</v>
      </c>
      <c r="DU82" s="90" t="e">
        <f ca="1"/>
        <v>#NAME?</v>
      </c>
      <c r="ED82" s="123" t="e">
        <f ca="1"/>
        <v>#NAME?</v>
      </c>
      <c r="EE82" s="37" t="e">
        <f ca="1"/>
        <v>#NAME?</v>
      </c>
      <c r="EF82" s="37" t="e">
        <f ca="1"/>
        <v>#NAME?</v>
      </c>
      <c r="EG82" s="90" t="e">
        <f ca="1"/>
        <v>#NAME?</v>
      </c>
    </row>
    <row r="83" spans="1:137" x14ac:dyDescent="0.25">
      <c r="A83" s="123" t="e">
        <f ca="1"/>
        <v>#NAME?</v>
      </c>
      <c r="B83" s="37" t="e">
        <f ca="1"/>
        <v>#NAME?</v>
      </c>
      <c r="C83" s="37" t="e">
        <f ca="1"/>
        <v>#NAME?</v>
      </c>
      <c r="D83" s="90" t="e">
        <f ca="1"/>
        <v>#NAME?</v>
      </c>
      <c r="E83" s="173" t="e">
        <f t="shared" ref="E83:E90" ca="1" si="20">SUMSQ(A83:D83)</f>
        <v>#NAME?</v>
      </c>
      <c r="G83" s="123" t="e">
        <f t="shared" ref="G83:G90" ca="1" si="21">(A83/$E83)^2</f>
        <v>#NAME?</v>
      </c>
      <c r="H83" s="37" t="e">
        <f t="shared" ca="1" si="19"/>
        <v>#NAME?</v>
      </c>
      <c r="I83" s="37" t="e">
        <f t="shared" ca="1" si="19"/>
        <v>#NAME?</v>
      </c>
      <c r="J83" s="90" t="e">
        <f t="shared" ca="1" si="19"/>
        <v>#NAME?</v>
      </c>
      <c r="CG83">
        <f t="shared" si="3"/>
        <v>65</v>
      </c>
      <c r="CH83" s="123" t="e">
        <f ca="1"/>
        <v>#NAME?</v>
      </c>
      <c r="CI83" s="37" t="e">
        <f ca="1"/>
        <v>#NAME?</v>
      </c>
      <c r="CJ83" s="37" t="e">
        <f ca="1"/>
        <v>#NAME?</v>
      </c>
      <c r="CK83" s="90" t="e">
        <f ca="1"/>
        <v>#NAME?</v>
      </c>
      <c r="CY83">
        <f t="shared" si="4"/>
        <v>65</v>
      </c>
      <c r="CZ83" s="123" t="e">
        <f ca="1"/>
        <v>#NAME?</v>
      </c>
      <c r="DA83" s="37" t="e">
        <f ca="1"/>
        <v>#NAME?</v>
      </c>
      <c r="DB83" s="37" t="e">
        <f ca="1"/>
        <v>#NAME?</v>
      </c>
      <c r="DC83" s="90" t="e">
        <f ca="1"/>
        <v>#NAME?</v>
      </c>
      <c r="DQ83">
        <f t="shared" si="6"/>
        <v>58</v>
      </c>
      <c r="DR83" s="123" t="e">
        <f ca="1"/>
        <v>#NAME?</v>
      </c>
      <c r="DS83" s="37" t="e">
        <f ca="1"/>
        <v>#NAME?</v>
      </c>
      <c r="DT83" s="37" t="e">
        <f ca="1"/>
        <v>#NAME?</v>
      </c>
      <c r="DU83" s="90" t="e">
        <f ca="1"/>
        <v>#NAME?</v>
      </c>
      <c r="ED83" s="123" t="e">
        <f ca="1"/>
        <v>#NAME?</v>
      </c>
      <c r="EE83" s="37" t="e">
        <f ca="1"/>
        <v>#NAME?</v>
      </c>
      <c r="EF83" s="37" t="e">
        <f ca="1"/>
        <v>#NAME?</v>
      </c>
      <c r="EG83" s="90" t="e">
        <f ca="1"/>
        <v>#NAME?</v>
      </c>
    </row>
    <row r="84" spans="1:137" x14ac:dyDescent="0.25">
      <c r="A84" s="123" t="e">
        <f ca="1"/>
        <v>#NAME?</v>
      </c>
      <c r="B84" s="37" t="e">
        <f ca="1"/>
        <v>#NAME?</v>
      </c>
      <c r="C84" s="37" t="e">
        <f ca="1"/>
        <v>#NAME?</v>
      </c>
      <c r="D84" s="90" t="e">
        <f ca="1"/>
        <v>#NAME?</v>
      </c>
      <c r="E84" s="173" t="e">
        <f t="shared" ca="1" si="20"/>
        <v>#NAME?</v>
      </c>
      <c r="G84" s="123" t="e">
        <f t="shared" ca="1" si="21"/>
        <v>#NAME?</v>
      </c>
      <c r="H84" s="37" t="e">
        <f t="shared" ca="1" si="19"/>
        <v>#NAME?</v>
      </c>
      <c r="I84" s="37" t="e">
        <f t="shared" ca="1" si="19"/>
        <v>#NAME?</v>
      </c>
      <c r="J84" s="90" t="e">
        <f t="shared" ca="1" si="19"/>
        <v>#NAME?</v>
      </c>
      <c r="CG84">
        <f t="shared" si="3"/>
        <v>66</v>
      </c>
      <c r="CH84" s="123" t="e">
        <f ca="1"/>
        <v>#NAME?</v>
      </c>
      <c r="CI84" s="37" t="e">
        <f ca="1"/>
        <v>#NAME?</v>
      </c>
      <c r="CJ84" s="37" t="e">
        <f ca="1"/>
        <v>#NAME?</v>
      </c>
      <c r="CK84" s="90" t="e">
        <f ca="1"/>
        <v>#NAME?</v>
      </c>
      <c r="CY84">
        <f t="shared" si="4"/>
        <v>66</v>
      </c>
      <c r="CZ84" s="123" t="e">
        <f ca="1"/>
        <v>#NAME?</v>
      </c>
      <c r="DA84" s="37" t="e">
        <f ca="1"/>
        <v>#NAME?</v>
      </c>
      <c r="DB84" s="37" t="e">
        <f ca="1"/>
        <v>#NAME?</v>
      </c>
      <c r="DC84" s="90" t="e">
        <f ca="1"/>
        <v>#NAME?</v>
      </c>
      <c r="DQ84">
        <f t="shared" si="6"/>
        <v>59</v>
      </c>
      <c r="DR84" s="123" t="e">
        <f ca="1"/>
        <v>#NAME?</v>
      </c>
      <c r="DS84" s="37" t="e">
        <f ca="1"/>
        <v>#NAME?</v>
      </c>
      <c r="DT84" s="37" t="e">
        <f ca="1"/>
        <v>#NAME?</v>
      </c>
      <c r="DU84" s="90" t="e">
        <f ca="1"/>
        <v>#NAME?</v>
      </c>
      <c r="ED84" s="123" t="e">
        <f ca="1"/>
        <v>#NAME?</v>
      </c>
      <c r="EE84" s="37" t="e">
        <f ca="1"/>
        <v>#NAME?</v>
      </c>
      <c r="EF84" s="37" t="e">
        <f ca="1"/>
        <v>#NAME?</v>
      </c>
      <c r="EG84" s="90" t="e">
        <f ca="1"/>
        <v>#NAME?</v>
      </c>
    </row>
    <row r="85" spans="1:137" x14ac:dyDescent="0.25">
      <c r="A85" s="123" t="e">
        <f ca="1"/>
        <v>#NAME?</v>
      </c>
      <c r="B85" s="37" t="e">
        <f ca="1"/>
        <v>#NAME?</v>
      </c>
      <c r="C85" s="37" t="e">
        <f ca="1"/>
        <v>#NAME?</v>
      </c>
      <c r="D85" s="90" t="e">
        <f ca="1"/>
        <v>#NAME?</v>
      </c>
      <c r="E85" s="173" t="e">
        <f t="shared" ca="1" si="20"/>
        <v>#NAME?</v>
      </c>
      <c r="G85" s="123" t="e">
        <f t="shared" ca="1" si="21"/>
        <v>#NAME?</v>
      </c>
      <c r="H85" s="37" t="e">
        <f t="shared" ca="1" si="19"/>
        <v>#NAME?</v>
      </c>
      <c r="I85" s="37" t="e">
        <f t="shared" ca="1" si="19"/>
        <v>#NAME?</v>
      </c>
      <c r="J85" s="90" t="e">
        <f t="shared" ca="1" si="19"/>
        <v>#NAME?</v>
      </c>
      <c r="CG85">
        <f t="shared" ref="CG85:CG138" si="22">CG84+1</f>
        <v>67</v>
      </c>
      <c r="CH85" s="123" t="e">
        <f ca="1"/>
        <v>#NAME?</v>
      </c>
      <c r="CI85" s="37" t="e">
        <f ca="1"/>
        <v>#NAME?</v>
      </c>
      <c r="CJ85" s="37" t="e">
        <f ca="1"/>
        <v>#NAME?</v>
      </c>
      <c r="CK85" s="90" t="e">
        <f ca="1"/>
        <v>#NAME?</v>
      </c>
      <c r="CY85">
        <f t="shared" ref="CY85:CY138" si="23">CY84+1</f>
        <v>67</v>
      </c>
      <c r="CZ85" s="123" t="e">
        <f ca="1"/>
        <v>#NAME?</v>
      </c>
      <c r="DA85" s="37" t="e">
        <f ca="1"/>
        <v>#NAME?</v>
      </c>
      <c r="DB85" s="37" t="e">
        <f ca="1"/>
        <v>#NAME?</v>
      </c>
      <c r="DC85" s="90" t="e">
        <f ca="1"/>
        <v>#NAME?</v>
      </c>
      <c r="DQ85">
        <f t="shared" si="6"/>
        <v>60</v>
      </c>
      <c r="DR85" s="123" t="e">
        <f ca="1"/>
        <v>#NAME?</v>
      </c>
      <c r="DS85" s="37" t="e">
        <f ca="1"/>
        <v>#NAME?</v>
      </c>
      <c r="DT85" s="37" t="e">
        <f ca="1"/>
        <v>#NAME?</v>
      </c>
      <c r="DU85" s="90" t="e">
        <f ca="1"/>
        <v>#NAME?</v>
      </c>
      <c r="ED85" s="123" t="e">
        <f ca="1"/>
        <v>#NAME?</v>
      </c>
      <c r="EE85" s="37" t="e">
        <f ca="1"/>
        <v>#NAME?</v>
      </c>
      <c r="EF85" s="37" t="e">
        <f ca="1"/>
        <v>#NAME?</v>
      </c>
      <c r="EG85" s="90" t="e">
        <f ca="1"/>
        <v>#NAME?</v>
      </c>
    </row>
    <row r="86" spans="1:137" x14ac:dyDescent="0.25">
      <c r="A86" s="123" t="e">
        <f ca="1"/>
        <v>#NAME?</v>
      </c>
      <c r="B86" s="37" t="e">
        <f ca="1"/>
        <v>#NAME?</v>
      </c>
      <c r="C86" s="37" t="e">
        <f ca="1"/>
        <v>#NAME?</v>
      </c>
      <c r="D86" s="90" t="e">
        <f ca="1"/>
        <v>#NAME?</v>
      </c>
      <c r="E86" s="173" t="e">
        <f t="shared" ca="1" si="20"/>
        <v>#NAME?</v>
      </c>
      <c r="G86" s="123" t="e">
        <f t="shared" ca="1" si="21"/>
        <v>#NAME?</v>
      </c>
      <c r="H86" s="37" t="e">
        <f t="shared" ca="1" si="19"/>
        <v>#NAME?</v>
      </c>
      <c r="I86" s="37" t="e">
        <f t="shared" ca="1" si="19"/>
        <v>#NAME?</v>
      </c>
      <c r="J86" s="90" t="e">
        <f t="shared" ca="1" si="19"/>
        <v>#NAME?</v>
      </c>
      <c r="CG86">
        <f t="shared" si="22"/>
        <v>68</v>
      </c>
      <c r="CH86" s="123" t="e">
        <f ca="1"/>
        <v>#NAME?</v>
      </c>
      <c r="CI86" s="37" t="e">
        <f ca="1"/>
        <v>#NAME?</v>
      </c>
      <c r="CJ86" s="37" t="e">
        <f ca="1"/>
        <v>#NAME?</v>
      </c>
      <c r="CK86" s="90" t="e">
        <f ca="1"/>
        <v>#NAME?</v>
      </c>
      <c r="CY86">
        <f t="shared" si="23"/>
        <v>68</v>
      </c>
      <c r="CZ86" s="123" t="e">
        <f ca="1"/>
        <v>#NAME?</v>
      </c>
      <c r="DA86" s="37" t="e">
        <f ca="1"/>
        <v>#NAME?</v>
      </c>
      <c r="DB86" s="37" t="e">
        <f ca="1"/>
        <v>#NAME?</v>
      </c>
      <c r="DC86" s="90" t="e">
        <f ca="1"/>
        <v>#NAME?</v>
      </c>
      <c r="DQ86">
        <f t="shared" si="6"/>
        <v>61</v>
      </c>
      <c r="DR86" s="123" t="e">
        <f ca="1"/>
        <v>#NAME?</v>
      </c>
      <c r="DS86" s="37" t="e">
        <f ca="1"/>
        <v>#NAME?</v>
      </c>
      <c r="DT86" s="37" t="e">
        <f ca="1"/>
        <v>#NAME?</v>
      </c>
      <c r="DU86" s="90" t="e">
        <f ca="1"/>
        <v>#NAME?</v>
      </c>
      <c r="ED86" s="123" t="e">
        <f ca="1"/>
        <v>#NAME?</v>
      </c>
      <c r="EE86" s="37" t="e">
        <f ca="1"/>
        <v>#NAME?</v>
      </c>
      <c r="EF86" s="37" t="e">
        <f ca="1"/>
        <v>#NAME?</v>
      </c>
      <c r="EG86" s="90" t="e">
        <f ca="1"/>
        <v>#NAME?</v>
      </c>
    </row>
    <row r="87" spans="1:137" x14ac:dyDescent="0.25">
      <c r="A87" s="123" t="e">
        <f ca="1"/>
        <v>#NAME?</v>
      </c>
      <c r="B87" s="37" t="e">
        <f ca="1"/>
        <v>#NAME?</v>
      </c>
      <c r="C87" s="37" t="e">
        <f ca="1"/>
        <v>#NAME?</v>
      </c>
      <c r="D87" s="90" t="e">
        <f ca="1"/>
        <v>#NAME?</v>
      </c>
      <c r="E87" s="173" t="e">
        <f t="shared" ca="1" si="20"/>
        <v>#NAME?</v>
      </c>
      <c r="G87" s="123" t="e">
        <f t="shared" ca="1" si="21"/>
        <v>#NAME?</v>
      </c>
      <c r="H87" s="37" t="e">
        <f t="shared" ca="1" si="19"/>
        <v>#NAME?</v>
      </c>
      <c r="I87" s="37" t="e">
        <f t="shared" ca="1" si="19"/>
        <v>#NAME?</v>
      </c>
      <c r="J87" s="90" t="e">
        <f t="shared" ca="1" si="19"/>
        <v>#NAME?</v>
      </c>
      <c r="CG87">
        <f t="shared" si="22"/>
        <v>69</v>
      </c>
      <c r="CH87" s="123" t="e">
        <f ca="1"/>
        <v>#NAME?</v>
      </c>
      <c r="CI87" s="37" t="e">
        <f ca="1"/>
        <v>#NAME?</v>
      </c>
      <c r="CJ87" s="37" t="e">
        <f ca="1"/>
        <v>#NAME?</v>
      </c>
      <c r="CK87" s="90" t="e">
        <f ca="1"/>
        <v>#NAME?</v>
      </c>
      <c r="CY87">
        <f t="shared" si="23"/>
        <v>69</v>
      </c>
      <c r="CZ87" s="123" t="e">
        <f ca="1"/>
        <v>#NAME?</v>
      </c>
      <c r="DA87" s="37" t="e">
        <f ca="1"/>
        <v>#NAME?</v>
      </c>
      <c r="DB87" s="37" t="e">
        <f ca="1"/>
        <v>#NAME?</v>
      </c>
      <c r="DC87" s="90" t="e">
        <f ca="1"/>
        <v>#NAME?</v>
      </c>
      <c r="DQ87">
        <f t="shared" si="6"/>
        <v>62</v>
      </c>
      <c r="DR87" s="123" t="e">
        <f ca="1"/>
        <v>#NAME?</v>
      </c>
      <c r="DS87" s="37" t="e">
        <f ca="1"/>
        <v>#NAME?</v>
      </c>
      <c r="DT87" s="37" t="e">
        <f ca="1"/>
        <v>#NAME?</v>
      </c>
      <c r="DU87" s="90" t="e">
        <f ca="1"/>
        <v>#NAME?</v>
      </c>
      <c r="ED87" s="123" t="e">
        <f ca="1"/>
        <v>#NAME?</v>
      </c>
      <c r="EE87" s="37" t="e">
        <f ca="1"/>
        <v>#NAME?</v>
      </c>
      <c r="EF87" s="37" t="e">
        <f ca="1"/>
        <v>#NAME?</v>
      </c>
      <c r="EG87" s="90" t="e">
        <f ca="1"/>
        <v>#NAME?</v>
      </c>
    </row>
    <row r="88" spans="1:137" x14ac:dyDescent="0.25">
      <c r="A88" s="123" t="e">
        <f ca="1"/>
        <v>#NAME?</v>
      </c>
      <c r="B88" s="37" t="e">
        <f ca="1"/>
        <v>#NAME?</v>
      </c>
      <c r="C88" s="37" t="e">
        <f ca="1"/>
        <v>#NAME?</v>
      </c>
      <c r="D88" s="90" t="e">
        <f ca="1"/>
        <v>#NAME?</v>
      </c>
      <c r="E88" s="173" t="e">
        <f t="shared" ca="1" si="20"/>
        <v>#NAME?</v>
      </c>
      <c r="G88" s="123" t="e">
        <f t="shared" ca="1" si="21"/>
        <v>#NAME?</v>
      </c>
      <c r="H88" s="37" t="e">
        <f t="shared" ca="1" si="19"/>
        <v>#NAME?</v>
      </c>
      <c r="I88" s="37" t="e">
        <f t="shared" ca="1" si="19"/>
        <v>#NAME?</v>
      </c>
      <c r="J88" s="90" t="e">
        <f t="shared" ca="1" si="19"/>
        <v>#NAME?</v>
      </c>
      <c r="CG88">
        <f t="shared" si="22"/>
        <v>70</v>
      </c>
      <c r="CH88" s="123" t="e">
        <f ca="1"/>
        <v>#NAME?</v>
      </c>
      <c r="CI88" s="37" t="e">
        <f ca="1"/>
        <v>#NAME?</v>
      </c>
      <c r="CJ88" s="37" t="e">
        <f ca="1"/>
        <v>#NAME?</v>
      </c>
      <c r="CK88" s="90" t="e">
        <f ca="1"/>
        <v>#NAME?</v>
      </c>
      <c r="CY88">
        <f t="shared" si="23"/>
        <v>70</v>
      </c>
      <c r="CZ88" s="123" t="e">
        <f ca="1"/>
        <v>#NAME?</v>
      </c>
      <c r="DA88" s="37" t="e">
        <f ca="1"/>
        <v>#NAME?</v>
      </c>
      <c r="DB88" s="37" t="e">
        <f ca="1"/>
        <v>#NAME?</v>
      </c>
      <c r="DC88" s="90" t="e">
        <f ca="1"/>
        <v>#NAME?</v>
      </c>
      <c r="DQ88">
        <f t="shared" si="6"/>
        <v>63</v>
      </c>
      <c r="DR88" s="123" t="e">
        <f ca="1"/>
        <v>#NAME?</v>
      </c>
      <c r="DS88" s="37" t="e">
        <f ca="1"/>
        <v>#NAME?</v>
      </c>
      <c r="DT88" s="37" t="e">
        <f ca="1"/>
        <v>#NAME?</v>
      </c>
      <c r="DU88" s="90" t="e">
        <f ca="1"/>
        <v>#NAME?</v>
      </c>
      <c r="ED88" s="123" t="e">
        <f ca="1"/>
        <v>#NAME?</v>
      </c>
      <c r="EE88" s="37" t="e">
        <f ca="1"/>
        <v>#NAME?</v>
      </c>
      <c r="EF88" s="37" t="e">
        <f ca="1"/>
        <v>#NAME?</v>
      </c>
      <c r="EG88" s="90" t="e">
        <f ca="1"/>
        <v>#NAME?</v>
      </c>
    </row>
    <row r="89" spans="1:137" x14ac:dyDescent="0.25">
      <c r="A89" s="123" t="e">
        <f ca="1"/>
        <v>#NAME?</v>
      </c>
      <c r="B89" s="37" t="e">
        <f ca="1"/>
        <v>#NAME?</v>
      </c>
      <c r="C89" s="37" t="e">
        <f ca="1"/>
        <v>#NAME?</v>
      </c>
      <c r="D89" s="90" t="e">
        <f ca="1"/>
        <v>#NAME?</v>
      </c>
      <c r="E89" s="173" t="e">
        <f t="shared" ca="1" si="20"/>
        <v>#NAME?</v>
      </c>
      <c r="G89" s="123" t="e">
        <f t="shared" ca="1" si="21"/>
        <v>#NAME?</v>
      </c>
      <c r="H89" s="37" t="e">
        <f t="shared" ca="1" si="19"/>
        <v>#NAME?</v>
      </c>
      <c r="I89" s="37" t="e">
        <f t="shared" ca="1" si="19"/>
        <v>#NAME?</v>
      </c>
      <c r="J89" s="90" t="e">
        <f t="shared" ca="1" si="19"/>
        <v>#NAME?</v>
      </c>
      <c r="CG89">
        <f t="shared" si="22"/>
        <v>71</v>
      </c>
      <c r="CH89" s="123" t="e">
        <f ca="1"/>
        <v>#NAME?</v>
      </c>
      <c r="CI89" s="37" t="e">
        <f ca="1"/>
        <v>#NAME?</v>
      </c>
      <c r="CJ89" s="37" t="e">
        <f ca="1"/>
        <v>#NAME?</v>
      </c>
      <c r="CK89" s="90" t="e">
        <f ca="1"/>
        <v>#NAME?</v>
      </c>
      <c r="CY89">
        <f t="shared" si="23"/>
        <v>71</v>
      </c>
      <c r="CZ89" s="123" t="e">
        <f ca="1"/>
        <v>#NAME?</v>
      </c>
      <c r="DA89" s="37" t="e">
        <f ca="1"/>
        <v>#NAME?</v>
      </c>
      <c r="DB89" s="37" t="e">
        <f ca="1"/>
        <v>#NAME?</v>
      </c>
      <c r="DC89" s="90" t="e">
        <f ca="1"/>
        <v>#NAME?</v>
      </c>
      <c r="DQ89">
        <f t="shared" si="6"/>
        <v>64</v>
      </c>
      <c r="DR89" s="123" t="e">
        <f ca="1"/>
        <v>#NAME?</v>
      </c>
      <c r="DS89" s="37" t="e">
        <f ca="1"/>
        <v>#NAME?</v>
      </c>
      <c r="DT89" s="37" t="e">
        <f ca="1"/>
        <v>#NAME?</v>
      </c>
      <c r="DU89" s="90" t="e">
        <f ca="1"/>
        <v>#NAME?</v>
      </c>
      <c r="ED89" s="123" t="e">
        <f ca="1"/>
        <v>#NAME?</v>
      </c>
      <c r="EE89" s="37" t="e">
        <f ca="1"/>
        <v>#NAME?</v>
      </c>
      <c r="EF89" s="37" t="e">
        <f ca="1"/>
        <v>#NAME?</v>
      </c>
      <c r="EG89" s="90" t="e">
        <f ca="1"/>
        <v>#NAME?</v>
      </c>
    </row>
    <row r="90" spans="1:137" x14ac:dyDescent="0.25">
      <c r="A90" s="91" t="e">
        <f ca="1"/>
        <v>#NAME?</v>
      </c>
      <c r="B90" s="92" t="e">
        <f ca="1"/>
        <v>#NAME?</v>
      </c>
      <c r="C90" s="92" t="e">
        <f ca="1"/>
        <v>#NAME?</v>
      </c>
      <c r="D90" s="93" t="e">
        <f ca="1"/>
        <v>#NAME?</v>
      </c>
      <c r="E90" s="174" t="e">
        <f t="shared" ca="1" si="20"/>
        <v>#NAME?</v>
      </c>
      <c r="G90" s="91" t="e">
        <f t="shared" ca="1" si="21"/>
        <v>#NAME?</v>
      </c>
      <c r="H90" s="92" t="e">
        <f t="shared" ca="1" si="19"/>
        <v>#NAME?</v>
      </c>
      <c r="I90" s="92" t="e">
        <f t="shared" ca="1" si="19"/>
        <v>#NAME?</v>
      </c>
      <c r="J90" s="93" t="e">
        <f t="shared" ca="1" si="19"/>
        <v>#NAME?</v>
      </c>
      <c r="CG90">
        <f t="shared" si="22"/>
        <v>72</v>
      </c>
      <c r="CH90" s="123" t="e">
        <f ca="1"/>
        <v>#NAME?</v>
      </c>
      <c r="CI90" s="37" t="e">
        <f ca="1"/>
        <v>#NAME?</v>
      </c>
      <c r="CJ90" s="37" t="e">
        <f ca="1"/>
        <v>#NAME?</v>
      </c>
      <c r="CK90" s="90" t="e">
        <f ca="1"/>
        <v>#NAME?</v>
      </c>
      <c r="CY90">
        <f t="shared" si="23"/>
        <v>72</v>
      </c>
      <c r="CZ90" s="123" t="e">
        <f ca="1"/>
        <v>#NAME?</v>
      </c>
      <c r="DA90" s="37" t="e">
        <f ca="1"/>
        <v>#NAME?</v>
      </c>
      <c r="DB90" s="37" t="e">
        <f ca="1"/>
        <v>#NAME?</v>
      </c>
      <c r="DC90" s="90" t="e">
        <f ca="1"/>
        <v>#NAME?</v>
      </c>
      <c r="DQ90">
        <f t="shared" si="6"/>
        <v>65</v>
      </c>
      <c r="DR90" s="123" t="e">
        <f ca="1"/>
        <v>#NAME?</v>
      </c>
      <c r="DS90" s="37" t="e">
        <f ca="1"/>
        <v>#NAME?</v>
      </c>
      <c r="DT90" s="37" t="e">
        <f ca="1"/>
        <v>#NAME?</v>
      </c>
      <c r="DU90" s="90" t="e">
        <f ca="1"/>
        <v>#NAME?</v>
      </c>
      <c r="ED90" s="123" t="e">
        <f ca="1"/>
        <v>#NAME?</v>
      </c>
      <c r="EE90" s="37" t="e">
        <f ca="1"/>
        <v>#NAME?</v>
      </c>
      <c r="EF90" s="37" t="e">
        <f ca="1"/>
        <v>#NAME?</v>
      </c>
      <c r="EG90" s="90" t="e">
        <f ca="1"/>
        <v>#NAME?</v>
      </c>
    </row>
    <row r="91" spans="1:137" x14ac:dyDescent="0.25">
      <c r="A91">
        <f ca="1">COUNT(A82:A90)</f>
        <v>0</v>
      </c>
      <c r="E91" t="e">
        <f ca="1">SUM(E82:E90)</f>
        <v>#NAME?</v>
      </c>
      <c r="F91" s="47" t="s">
        <v>451</v>
      </c>
      <c r="G91" s="156" t="e">
        <f ca="1">SUM(G82:G90)</f>
        <v>#NAME?</v>
      </c>
      <c r="H91" s="157" t="e">
        <f ca="1">SUM(H82:H90)</f>
        <v>#NAME?</v>
      </c>
      <c r="I91" s="157" t="e">
        <f ca="1">SUM(I82:I90)</f>
        <v>#NAME?</v>
      </c>
      <c r="J91" s="158" t="e">
        <f ca="1">SUM(J82:J90)</f>
        <v>#NAME?</v>
      </c>
      <c r="CG91">
        <f t="shared" si="22"/>
        <v>73</v>
      </c>
      <c r="CH91" s="123" t="e">
        <f ca="1"/>
        <v>#NAME?</v>
      </c>
      <c r="CI91" s="37" t="e">
        <f ca="1"/>
        <v>#NAME?</v>
      </c>
      <c r="CJ91" s="37" t="e">
        <f ca="1"/>
        <v>#NAME?</v>
      </c>
      <c r="CK91" s="90" t="e">
        <f ca="1"/>
        <v>#NAME?</v>
      </c>
      <c r="CY91">
        <f t="shared" si="23"/>
        <v>73</v>
      </c>
      <c r="CZ91" s="123" t="e">
        <f ca="1"/>
        <v>#NAME?</v>
      </c>
      <c r="DA91" s="37" t="e">
        <f ca="1"/>
        <v>#NAME?</v>
      </c>
      <c r="DB91" s="37" t="e">
        <f ca="1"/>
        <v>#NAME?</v>
      </c>
      <c r="DC91" s="90" t="e">
        <f ca="1"/>
        <v>#NAME?</v>
      </c>
      <c r="DQ91">
        <f t="shared" si="6"/>
        <v>66</v>
      </c>
      <c r="DR91" s="123" t="e">
        <f ca="1"/>
        <v>#NAME?</v>
      </c>
      <c r="DS91" s="37" t="e">
        <f ca="1"/>
        <v>#NAME?</v>
      </c>
      <c r="DT91" s="37" t="e">
        <f ca="1"/>
        <v>#NAME?</v>
      </c>
      <c r="DU91" s="90" t="e">
        <f ca="1"/>
        <v>#NAME?</v>
      </c>
      <c r="ED91" s="123" t="e">
        <f ca="1"/>
        <v>#NAME?</v>
      </c>
      <c r="EE91" s="37" t="e">
        <f ca="1"/>
        <v>#NAME?</v>
      </c>
      <c r="EF91" s="37" t="e">
        <f ca="1"/>
        <v>#NAME?</v>
      </c>
      <c r="EG91" s="90" t="e">
        <f ca="1"/>
        <v>#NAME?</v>
      </c>
    </row>
    <row r="92" spans="1:137" x14ac:dyDescent="0.25">
      <c r="F92" s="47" t="s">
        <v>452</v>
      </c>
      <c r="G92" s="123" t="e">
        <f ca="1">SUMSQ(G82:G90)</f>
        <v>#NAME?</v>
      </c>
      <c r="H92" s="37" t="e">
        <f ca="1">SUMSQ(H82:H90)</f>
        <v>#NAME?</v>
      </c>
      <c r="I92" s="37" t="e">
        <f ca="1">SUMSQ(I82:I90)</f>
        <v>#NAME?</v>
      </c>
      <c r="J92" s="90" t="e">
        <f ca="1">SUMSQ(J82:J90)</f>
        <v>#NAME?</v>
      </c>
      <c r="CG92">
        <f t="shared" si="22"/>
        <v>74</v>
      </c>
      <c r="CH92" s="123" t="e">
        <f ca="1"/>
        <v>#NAME?</v>
      </c>
      <c r="CI92" s="37" t="e">
        <f ca="1"/>
        <v>#NAME?</v>
      </c>
      <c r="CJ92" s="37" t="e">
        <f ca="1"/>
        <v>#NAME?</v>
      </c>
      <c r="CK92" s="90" t="e">
        <f ca="1"/>
        <v>#NAME?</v>
      </c>
      <c r="CY92">
        <f t="shared" si="23"/>
        <v>74</v>
      </c>
      <c r="CZ92" s="123" t="e">
        <f ca="1"/>
        <v>#NAME?</v>
      </c>
      <c r="DA92" s="37" t="e">
        <f ca="1"/>
        <v>#NAME?</v>
      </c>
      <c r="DB92" s="37" t="e">
        <f ca="1"/>
        <v>#NAME?</v>
      </c>
      <c r="DC92" s="90" t="e">
        <f ca="1"/>
        <v>#NAME?</v>
      </c>
      <c r="DQ92">
        <f t="shared" ref="DQ92:DQ145" si="24">DQ91+1</f>
        <v>67</v>
      </c>
      <c r="DR92" s="123" t="e">
        <f ca="1"/>
        <v>#NAME?</v>
      </c>
      <c r="DS92" s="37" t="e">
        <f ca="1"/>
        <v>#NAME?</v>
      </c>
      <c r="DT92" s="37" t="e">
        <f ca="1"/>
        <v>#NAME?</v>
      </c>
      <c r="DU92" s="90" t="e">
        <f ca="1"/>
        <v>#NAME?</v>
      </c>
      <c r="ED92" s="123" t="e">
        <f ca="1"/>
        <v>#NAME?</v>
      </c>
      <c r="EE92" s="37" t="e">
        <f ca="1"/>
        <v>#NAME?</v>
      </c>
      <c r="EF92" s="37" t="e">
        <f ca="1"/>
        <v>#NAME?</v>
      </c>
      <c r="EG92" s="90" t="e">
        <f ca="1"/>
        <v>#NAME?</v>
      </c>
    </row>
    <row r="93" spans="1:137" x14ac:dyDescent="0.25">
      <c r="F93" s="47" t="s">
        <v>453</v>
      </c>
      <c r="G93" s="91" t="e">
        <f ca="1">G92-(G91/$A91)^2</f>
        <v>#NAME?</v>
      </c>
      <c r="H93" s="92" t="e">
        <f ca="1">H92-(H91/$A91)^2</f>
        <v>#NAME?</v>
      </c>
      <c r="I93" s="92" t="e">
        <f ca="1">I92-(I91/$A91)^2</f>
        <v>#NAME?</v>
      </c>
      <c r="J93" s="93" t="e">
        <f ca="1">J92-(J91/$A91)^2</f>
        <v>#NAME?</v>
      </c>
      <c r="K93" s="60" t="e">
        <f ca="1">SUM(G93:J93)</f>
        <v>#NAME?</v>
      </c>
      <c r="CG93">
        <f t="shared" si="22"/>
        <v>75</v>
      </c>
      <c r="CH93" s="123" t="e">
        <f ca="1"/>
        <v>#NAME?</v>
      </c>
      <c r="CI93" s="37" t="e">
        <f ca="1"/>
        <v>#NAME?</v>
      </c>
      <c r="CJ93" s="37" t="e">
        <f ca="1"/>
        <v>#NAME?</v>
      </c>
      <c r="CK93" s="90" t="e">
        <f ca="1"/>
        <v>#NAME?</v>
      </c>
      <c r="CY93">
        <f t="shared" si="23"/>
        <v>75</v>
      </c>
      <c r="CZ93" s="123" t="e">
        <f ca="1"/>
        <v>#NAME?</v>
      </c>
      <c r="DA93" s="37" t="e">
        <f ca="1"/>
        <v>#NAME?</v>
      </c>
      <c r="DB93" s="37" t="e">
        <f ca="1"/>
        <v>#NAME?</v>
      </c>
      <c r="DC93" s="90" t="e">
        <f ca="1"/>
        <v>#NAME?</v>
      </c>
      <c r="DQ93">
        <f t="shared" si="24"/>
        <v>68</v>
      </c>
      <c r="DR93" s="123" t="e">
        <f ca="1"/>
        <v>#NAME?</v>
      </c>
      <c r="DS93" s="37" t="e">
        <f ca="1"/>
        <v>#NAME?</v>
      </c>
      <c r="DT93" s="37" t="e">
        <f ca="1"/>
        <v>#NAME?</v>
      </c>
      <c r="DU93" s="90" t="e">
        <f ca="1"/>
        <v>#NAME?</v>
      </c>
      <c r="ED93" s="123" t="e">
        <f ca="1"/>
        <v>#NAME?</v>
      </c>
      <c r="EE93" s="37" t="e">
        <f ca="1"/>
        <v>#NAME?</v>
      </c>
      <c r="EF93" s="37" t="e">
        <f ca="1"/>
        <v>#NAME?</v>
      </c>
      <c r="EG93" s="90" t="e">
        <f ca="1"/>
        <v>#NAME?</v>
      </c>
    </row>
    <row r="94" spans="1:137" x14ac:dyDescent="0.25">
      <c r="J94" s="47" t="s">
        <v>202</v>
      </c>
      <c r="K94" s="159" t="e">
        <f ca="1">K93/A91</f>
        <v>#NAME?</v>
      </c>
      <c r="CG94">
        <f t="shared" si="22"/>
        <v>76</v>
      </c>
      <c r="CH94" s="123" t="e">
        <f ca="1"/>
        <v>#NAME?</v>
      </c>
      <c r="CI94" s="37" t="e">
        <f ca="1"/>
        <v>#NAME?</v>
      </c>
      <c r="CJ94" s="37" t="e">
        <f ca="1"/>
        <v>#NAME?</v>
      </c>
      <c r="CK94" s="90" t="e">
        <f ca="1"/>
        <v>#NAME?</v>
      </c>
      <c r="CY94">
        <f t="shared" si="23"/>
        <v>76</v>
      </c>
      <c r="CZ94" s="123" t="e">
        <f ca="1"/>
        <v>#NAME?</v>
      </c>
      <c r="DA94" s="37" t="e">
        <f ca="1"/>
        <v>#NAME?</v>
      </c>
      <c r="DB94" s="37" t="e">
        <f ca="1"/>
        <v>#NAME?</v>
      </c>
      <c r="DC94" s="90" t="e">
        <f ca="1"/>
        <v>#NAME?</v>
      </c>
      <c r="DQ94">
        <f t="shared" si="24"/>
        <v>69</v>
      </c>
      <c r="DR94" s="123" t="e">
        <f ca="1"/>
        <v>#NAME?</v>
      </c>
      <c r="DS94" s="37" t="e">
        <f ca="1"/>
        <v>#NAME?</v>
      </c>
      <c r="DT94" s="37" t="e">
        <f ca="1"/>
        <v>#NAME?</v>
      </c>
      <c r="DU94" s="90" t="e">
        <f ca="1"/>
        <v>#NAME?</v>
      </c>
      <c r="ED94" s="123" t="e">
        <f ca="1"/>
        <v>#NAME?</v>
      </c>
      <c r="EE94" s="37" t="e">
        <f ca="1"/>
        <v>#NAME?</v>
      </c>
      <c r="EF94" s="37" t="e">
        <f ca="1"/>
        <v>#NAME?</v>
      </c>
      <c r="EG94" s="90" t="e">
        <f ca="1"/>
        <v>#NAME?</v>
      </c>
    </row>
    <row r="95" spans="1:137" x14ac:dyDescent="0.25">
      <c r="CG95">
        <f t="shared" si="22"/>
        <v>77</v>
      </c>
      <c r="CH95" s="123" t="e">
        <f ca="1"/>
        <v>#NAME?</v>
      </c>
      <c r="CI95" s="37" t="e">
        <f ca="1"/>
        <v>#NAME?</v>
      </c>
      <c r="CJ95" s="37" t="e">
        <f ca="1"/>
        <v>#NAME?</v>
      </c>
      <c r="CK95" s="90" t="e">
        <f ca="1"/>
        <v>#NAME?</v>
      </c>
      <c r="CY95">
        <f t="shared" si="23"/>
        <v>77</v>
      </c>
      <c r="CZ95" s="123" t="e">
        <f ca="1"/>
        <v>#NAME?</v>
      </c>
      <c r="DA95" s="37" t="e">
        <f ca="1"/>
        <v>#NAME?</v>
      </c>
      <c r="DB95" s="37" t="e">
        <f ca="1"/>
        <v>#NAME?</v>
      </c>
      <c r="DC95" s="90" t="e">
        <f ca="1"/>
        <v>#NAME?</v>
      </c>
      <c r="DQ95">
        <f t="shared" si="24"/>
        <v>70</v>
      </c>
      <c r="DR95" s="123" t="e">
        <f ca="1"/>
        <v>#NAME?</v>
      </c>
      <c r="DS95" s="37" t="e">
        <f ca="1"/>
        <v>#NAME?</v>
      </c>
      <c r="DT95" s="37" t="e">
        <f ca="1"/>
        <v>#NAME?</v>
      </c>
      <c r="DU95" s="90" t="e">
        <f ca="1"/>
        <v>#NAME?</v>
      </c>
      <c r="ED95" s="123" t="e">
        <f ca="1"/>
        <v>#NAME?</v>
      </c>
      <c r="EE95" s="37" t="e">
        <f ca="1"/>
        <v>#NAME?</v>
      </c>
      <c r="EF95" s="37" t="e">
        <f ca="1"/>
        <v>#NAME?</v>
      </c>
      <c r="EG95" s="90" t="e">
        <f ca="1"/>
        <v>#NAME?</v>
      </c>
    </row>
    <row r="96" spans="1:137" x14ac:dyDescent="0.25">
      <c r="A96" t="s">
        <v>454</v>
      </c>
      <c r="CG96">
        <f t="shared" si="22"/>
        <v>78</v>
      </c>
      <c r="CH96" s="123" t="e">
        <f ca="1"/>
        <v>#NAME?</v>
      </c>
      <c r="CI96" s="37" t="e">
        <f ca="1"/>
        <v>#NAME?</v>
      </c>
      <c r="CJ96" s="37" t="e">
        <f ca="1"/>
        <v>#NAME?</v>
      </c>
      <c r="CK96" s="90" t="e">
        <f ca="1"/>
        <v>#NAME?</v>
      </c>
      <c r="CY96">
        <f t="shared" si="23"/>
        <v>78</v>
      </c>
      <c r="CZ96" s="123" t="e">
        <f ca="1"/>
        <v>#NAME?</v>
      </c>
      <c r="DA96" s="37" t="e">
        <f ca="1"/>
        <v>#NAME?</v>
      </c>
      <c r="DB96" s="37" t="e">
        <f ca="1"/>
        <v>#NAME?</v>
      </c>
      <c r="DC96" s="90" t="e">
        <f ca="1"/>
        <v>#NAME?</v>
      </c>
      <c r="DQ96">
        <f t="shared" si="24"/>
        <v>71</v>
      </c>
      <c r="DR96" s="123" t="e">
        <f ca="1"/>
        <v>#NAME?</v>
      </c>
      <c r="DS96" s="37" t="e">
        <f ca="1"/>
        <v>#NAME?</v>
      </c>
      <c r="DT96" s="37" t="e">
        <f ca="1"/>
        <v>#NAME?</v>
      </c>
      <c r="DU96" s="90" t="e">
        <f ca="1"/>
        <v>#NAME?</v>
      </c>
      <c r="ED96" s="123" t="e">
        <f ca="1"/>
        <v>#NAME?</v>
      </c>
      <c r="EE96" s="37" t="e">
        <f ca="1"/>
        <v>#NAME?</v>
      </c>
      <c r="EF96" s="37" t="e">
        <f ca="1"/>
        <v>#NAME?</v>
      </c>
      <c r="EG96" s="90" t="e">
        <f ca="1"/>
        <v>#NAME?</v>
      </c>
    </row>
    <row r="97" spans="1:137" x14ac:dyDescent="0.25">
      <c r="CG97">
        <f t="shared" si="22"/>
        <v>79</v>
      </c>
      <c r="CH97" s="123" t="e">
        <f ca="1"/>
        <v>#NAME?</v>
      </c>
      <c r="CI97" s="37" t="e">
        <f ca="1"/>
        <v>#NAME?</v>
      </c>
      <c r="CJ97" s="37" t="e">
        <f ca="1"/>
        <v>#NAME?</v>
      </c>
      <c r="CK97" s="90" t="e">
        <f ca="1"/>
        <v>#NAME?</v>
      </c>
      <c r="CY97">
        <f t="shared" si="23"/>
        <v>79</v>
      </c>
      <c r="CZ97" s="123" t="e">
        <f ca="1"/>
        <v>#NAME?</v>
      </c>
      <c r="DA97" s="37" t="e">
        <f ca="1"/>
        <v>#NAME?</v>
      </c>
      <c r="DB97" s="37" t="e">
        <f ca="1"/>
        <v>#NAME?</v>
      </c>
      <c r="DC97" s="90" t="e">
        <f ca="1"/>
        <v>#NAME?</v>
      </c>
      <c r="DQ97">
        <f t="shared" si="24"/>
        <v>72</v>
      </c>
      <c r="DR97" s="123" t="e">
        <f ca="1"/>
        <v>#NAME?</v>
      </c>
      <c r="DS97" s="37" t="e">
        <f ca="1"/>
        <v>#NAME?</v>
      </c>
      <c r="DT97" s="37" t="e">
        <f ca="1"/>
        <v>#NAME?</v>
      </c>
      <c r="DU97" s="90" t="e">
        <f ca="1"/>
        <v>#NAME?</v>
      </c>
      <c r="ED97" s="123" t="e">
        <f ca="1"/>
        <v>#NAME?</v>
      </c>
      <c r="EE97" s="37" t="e">
        <f ca="1"/>
        <v>#NAME?</v>
      </c>
      <c r="EF97" s="37" t="e">
        <f ca="1"/>
        <v>#NAME?</v>
      </c>
      <c r="EG97" s="90" t="e">
        <f ca="1"/>
        <v>#NAME?</v>
      </c>
    </row>
    <row r="98" spans="1:137" ht="17.25" x14ac:dyDescent="0.25">
      <c r="A98" t="s">
        <v>208</v>
      </c>
      <c r="E98" t="s">
        <v>449</v>
      </c>
      <c r="G98" t="s">
        <v>450</v>
      </c>
      <c r="CG98">
        <f t="shared" si="22"/>
        <v>80</v>
      </c>
      <c r="CH98" s="123" t="e">
        <f ca="1"/>
        <v>#NAME?</v>
      </c>
      <c r="CI98" s="37" t="e">
        <f ca="1"/>
        <v>#NAME?</v>
      </c>
      <c r="CJ98" s="37" t="e">
        <f ca="1"/>
        <v>#NAME?</v>
      </c>
      <c r="CK98" s="90" t="e">
        <f ca="1"/>
        <v>#NAME?</v>
      </c>
      <c r="CY98">
        <f t="shared" si="23"/>
        <v>80</v>
      </c>
      <c r="CZ98" s="123" t="e">
        <f ca="1"/>
        <v>#NAME?</v>
      </c>
      <c r="DA98" s="37" t="e">
        <f ca="1"/>
        <v>#NAME?</v>
      </c>
      <c r="DB98" s="37" t="e">
        <f ca="1"/>
        <v>#NAME?</v>
      </c>
      <c r="DC98" s="90" t="e">
        <f ca="1"/>
        <v>#NAME?</v>
      </c>
      <c r="DQ98">
        <f t="shared" si="24"/>
        <v>73</v>
      </c>
      <c r="DR98" s="123" t="e">
        <f ca="1"/>
        <v>#NAME?</v>
      </c>
      <c r="DS98" s="37" t="e">
        <f ca="1"/>
        <v>#NAME?</v>
      </c>
      <c r="DT98" s="37" t="e">
        <f ca="1"/>
        <v>#NAME?</v>
      </c>
      <c r="DU98" s="90" t="e">
        <f ca="1"/>
        <v>#NAME?</v>
      </c>
      <c r="ED98" s="123" t="e">
        <f ca="1"/>
        <v>#NAME?</v>
      </c>
      <c r="EE98" s="37" t="e">
        <f ca="1"/>
        <v>#NAME?</v>
      </c>
      <c r="EF98" s="37" t="e">
        <f ca="1"/>
        <v>#NAME?</v>
      </c>
      <c r="EG98" s="90" t="e">
        <f ca="1"/>
        <v>#NAME?</v>
      </c>
    </row>
    <row r="99" spans="1:137" x14ac:dyDescent="0.25">
      <c r="A99" s="156" t="e">
        <f t="array" ref="A99:D107" ca="1">I44:L52</f>
        <v>#NAME?</v>
      </c>
      <c r="B99" s="157" t="e">
        <f ca="1"/>
        <v>#NAME?</v>
      </c>
      <c r="C99" s="157" t="e">
        <f ca="1"/>
        <v>#NAME?</v>
      </c>
      <c r="D99" s="158" t="e">
        <f ca="1"/>
        <v>#NAME?</v>
      </c>
      <c r="E99" s="172" t="e">
        <f ca="1">SUMSQ(A99:D99)</f>
        <v>#NAME?</v>
      </c>
      <c r="G99" s="156" t="e">
        <f ca="1">(A99/$E99)^2</f>
        <v>#NAME?</v>
      </c>
      <c r="H99" s="157" t="e">
        <f t="shared" ref="H99:J107" ca="1" si="25">(B99/$E99)^2</f>
        <v>#NAME?</v>
      </c>
      <c r="I99" s="157" t="e">
        <f t="shared" ca="1" si="25"/>
        <v>#NAME?</v>
      </c>
      <c r="J99" s="158" t="e">
        <f t="shared" ca="1" si="25"/>
        <v>#NAME?</v>
      </c>
      <c r="CG99">
        <f t="shared" si="22"/>
        <v>81</v>
      </c>
      <c r="CH99" s="123" t="e">
        <f ca="1"/>
        <v>#NAME?</v>
      </c>
      <c r="CI99" s="37" t="e">
        <f ca="1"/>
        <v>#NAME?</v>
      </c>
      <c r="CJ99" s="37" t="e">
        <f ca="1"/>
        <v>#NAME?</v>
      </c>
      <c r="CK99" s="90" t="e">
        <f ca="1"/>
        <v>#NAME?</v>
      </c>
      <c r="CY99">
        <f t="shared" si="23"/>
        <v>81</v>
      </c>
      <c r="CZ99" s="123" t="e">
        <f ca="1"/>
        <v>#NAME?</v>
      </c>
      <c r="DA99" s="37" t="e">
        <f ca="1"/>
        <v>#NAME?</v>
      </c>
      <c r="DB99" s="37" t="e">
        <f ca="1"/>
        <v>#NAME?</v>
      </c>
      <c r="DC99" s="90" t="e">
        <f ca="1"/>
        <v>#NAME?</v>
      </c>
      <c r="DQ99">
        <f t="shared" si="24"/>
        <v>74</v>
      </c>
      <c r="DR99" s="123" t="e">
        <f ca="1"/>
        <v>#NAME?</v>
      </c>
      <c r="DS99" s="37" t="e">
        <f ca="1"/>
        <v>#NAME?</v>
      </c>
      <c r="DT99" s="37" t="e">
        <f ca="1"/>
        <v>#NAME?</v>
      </c>
      <c r="DU99" s="90" t="e">
        <f ca="1"/>
        <v>#NAME?</v>
      </c>
      <c r="ED99" s="123" t="e">
        <f ca="1"/>
        <v>#NAME?</v>
      </c>
      <c r="EE99" s="37" t="e">
        <f ca="1"/>
        <v>#NAME?</v>
      </c>
      <c r="EF99" s="37" t="e">
        <f ca="1"/>
        <v>#NAME?</v>
      </c>
      <c r="EG99" s="90" t="e">
        <f ca="1"/>
        <v>#NAME?</v>
      </c>
    </row>
    <row r="100" spans="1:137" x14ac:dyDescent="0.25">
      <c r="A100" s="123" t="e">
        <f ca="1"/>
        <v>#NAME?</v>
      </c>
      <c r="B100" s="37" t="e">
        <f ca="1"/>
        <v>#NAME?</v>
      </c>
      <c r="C100" s="37" t="e">
        <f ca="1"/>
        <v>#NAME?</v>
      </c>
      <c r="D100" s="90" t="e">
        <f ca="1"/>
        <v>#NAME?</v>
      </c>
      <c r="E100" s="173" t="e">
        <f t="shared" ref="E100:E107" ca="1" si="26">SUMSQ(A100:D100)</f>
        <v>#NAME?</v>
      </c>
      <c r="G100" s="123" t="e">
        <f t="shared" ref="G100:G107" ca="1" si="27">(A100/$E100)^2</f>
        <v>#NAME?</v>
      </c>
      <c r="H100" s="37" t="e">
        <f t="shared" ca="1" si="25"/>
        <v>#NAME?</v>
      </c>
      <c r="I100" s="37" t="e">
        <f t="shared" ca="1" si="25"/>
        <v>#NAME?</v>
      </c>
      <c r="J100" s="90" t="e">
        <f t="shared" ca="1" si="25"/>
        <v>#NAME?</v>
      </c>
      <c r="CG100">
        <f t="shared" si="22"/>
        <v>82</v>
      </c>
      <c r="CH100" s="123" t="e">
        <f ca="1"/>
        <v>#NAME?</v>
      </c>
      <c r="CI100" s="37" t="e">
        <f ca="1"/>
        <v>#NAME?</v>
      </c>
      <c r="CJ100" s="37" t="e">
        <f ca="1"/>
        <v>#NAME?</v>
      </c>
      <c r="CK100" s="90" t="e">
        <f ca="1"/>
        <v>#NAME?</v>
      </c>
      <c r="CY100">
        <f t="shared" si="23"/>
        <v>82</v>
      </c>
      <c r="CZ100" s="123" t="e">
        <f ca="1"/>
        <v>#NAME?</v>
      </c>
      <c r="DA100" s="37" t="e">
        <f ca="1"/>
        <v>#NAME?</v>
      </c>
      <c r="DB100" s="37" t="e">
        <f ca="1"/>
        <v>#NAME?</v>
      </c>
      <c r="DC100" s="90" t="e">
        <f ca="1"/>
        <v>#NAME?</v>
      </c>
      <c r="DQ100">
        <f t="shared" si="24"/>
        <v>75</v>
      </c>
      <c r="DR100" s="123" t="e">
        <f ca="1"/>
        <v>#NAME?</v>
      </c>
      <c r="DS100" s="37" t="e">
        <f ca="1"/>
        <v>#NAME?</v>
      </c>
      <c r="DT100" s="37" t="e">
        <f ca="1"/>
        <v>#NAME?</v>
      </c>
      <c r="DU100" s="90" t="e">
        <f ca="1"/>
        <v>#NAME?</v>
      </c>
      <c r="ED100" s="123" t="e">
        <f ca="1"/>
        <v>#NAME?</v>
      </c>
      <c r="EE100" s="37" t="e">
        <f ca="1"/>
        <v>#NAME?</v>
      </c>
      <c r="EF100" s="37" t="e">
        <f ca="1"/>
        <v>#NAME?</v>
      </c>
      <c r="EG100" s="90" t="e">
        <f ca="1"/>
        <v>#NAME?</v>
      </c>
    </row>
    <row r="101" spans="1:137" x14ac:dyDescent="0.25">
      <c r="A101" s="123" t="e">
        <f ca="1"/>
        <v>#NAME?</v>
      </c>
      <c r="B101" s="37" t="e">
        <f ca="1"/>
        <v>#NAME?</v>
      </c>
      <c r="C101" s="37" t="e">
        <f ca="1"/>
        <v>#NAME?</v>
      </c>
      <c r="D101" s="90" t="e">
        <f ca="1"/>
        <v>#NAME?</v>
      </c>
      <c r="E101" s="173" t="e">
        <f t="shared" ca="1" si="26"/>
        <v>#NAME?</v>
      </c>
      <c r="G101" s="123" t="e">
        <f t="shared" ca="1" si="27"/>
        <v>#NAME?</v>
      </c>
      <c r="H101" s="37" t="e">
        <f t="shared" ca="1" si="25"/>
        <v>#NAME?</v>
      </c>
      <c r="I101" s="37" t="e">
        <f t="shared" ca="1" si="25"/>
        <v>#NAME?</v>
      </c>
      <c r="J101" s="90" t="e">
        <f t="shared" ca="1" si="25"/>
        <v>#NAME?</v>
      </c>
      <c r="CG101">
        <f t="shared" si="22"/>
        <v>83</v>
      </c>
      <c r="CH101" s="123" t="e">
        <f ca="1"/>
        <v>#NAME?</v>
      </c>
      <c r="CI101" s="37" t="e">
        <f ca="1"/>
        <v>#NAME?</v>
      </c>
      <c r="CJ101" s="37" t="e">
        <f ca="1"/>
        <v>#NAME?</v>
      </c>
      <c r="CK101" s="90" t="e">
        <f ca="1"/>
        <v>#NAME?</v>
      </c>
      <c r="CY101">
        <f t="shared" si="23"/>
        <v>83</v>
      </c>
      <c r="CZ101" s="123" t="e">
        <f ca="1"/>
        <v>#NAME?</v>
      </c>
      <c r="DA101" s="37" t="e">
        <f ca="1"/>
        <v>#NAME?</v>
      </c>
      <c r="DB101" s="37" t="e">
        <f ca="1"/>
        <v>#NAME?</v>
      </c>
      <c r="DC101" s="90" t="e">
        <f ca="1"/>
        <v>#NAME?</v>
      </c>
      <c r="DQ101">
        <f t="shared" si="24"/>
        <v>76</v>
      </c>
      <c r="DR101" s="123" t="e">
        <f ca="1"/>
        <v>#NAME?</v>
      </c>
      <c r="DS101" s="37" t="e">
        <f ca="1"/>
        <v>#NAME?</v>
      </c>
      <c r="DT101" s="37" t="e">
        <f ca="1"/>
        <v>#NAME?</v>
      </c>
      <c r="DU101" s="90" t="e">
        <f ca="1"/>
        <v>#NAME?</v>
      </c>
      <c r="ED101" s="123" t="e">
        <f ca="1"/>
        <v>#NAME?</v>
      </c>
      <c r="EE101" s="37" t="e">
        <f ca="1"/>
        <v>#NAME?</v>
      </c>
      <c r="EF101" s="37" t="e">
        <f ca="1"/>
        <v>#NAME?</v>
      </c>
      <c r="EG101" s="90" t="e">
        <f ca="1"/>
        <v>#NAME?</v>
      </c>
    </row>
    <row r="102" spans="1:137" x14ac:dyDescent="0.25">
      <c r="A102" s="123" t="e">
        <f ca="1"/>
        <v>#NAME?</v>
      </c>
      <c r="B102" s="37" t="e">
        <f ca="1"/>
        <v>#NAME?</v>
      </c>
      <c r="C102" s="37" t="e">
        <f ca="1"/>
        <v>#NAME?</v>
      </c>
      <c r="D102" s="90" t="e">
        <f ca="1"/>
        <v>#NAME?</v>
      </c>
      <c r="E102" s="173" t="e">
        <f t="shared" ca="1" si="26"/>
        <v>#NAME?</v>
      </c>
      <c r="G102" s="123" t="e">
        <f t="shared" ca="1" si="27"/>
        <v>#NAME?</v>
      </c>
      <c r="H102" s="37" t="e">
        <f t="shared" ca="1" si="25"/>
        <v>#NAME?</v>
      </c>
      <c r="I102" s="37" t="e">
        <f t="shared" ca="1" si="25"/>
        <v>#NAME?</v>
      </c>
      <c r="J102" s="90" t="e">
        <f t="shared" ca="1" si="25"/>
        <v>#NAME?</v>
      </c>
      <c r="CG102">
        <f t="shared" si="22"/>
        <v>84</v>
      </c>
      <c r="CH102" s="123" t="e">
        <f ca="1"/>
        <v>#NAME?</v>
      </c>
      <c r="CI102" s="37" t="e">
        <f ca="1"/>
        <v>#NAME?</v>
      </c>
      <c r="CJ102" s="37" t="e">
        <f ca="1"/>
        <v>#NAME?</v>
      </c>
      <c r="CK102" s="90" t="e">
        <f ca="1"/>
        <v>#NAME?</v>
      </c>
      <c r="CY102">
        <f t="shared" si="23"/>
        <v>84</v>
      </c>
      <c r="CZ102" s="123" t="e">
        <f ca="1"/>
        <v>#NAME?</v>
      </c>
      <c r="DA102" s="37" t="e">
        <f ca="1"/>
        <v>#NAME?</v>
      </c>
      <c r="DB102" s="37" t="e">
        <f ca="1"/>
        <v>#NAME?</v>
      </c>
      <c r="DC102" s="90" t="e">
        <f ca="1"/>
        <v>#NAME?</v>
      </c>
      <c r="DQ102">
        <f t="shared" si="24"/>
        <v>77</v>
      </c>
      <c r="DR102" s="123" t="e">
        <f ca="1"/>
        <v>#NAME?</v>
      </c>
      <c r="DS102" s="37" t="e">
        <f ca="1"/>
        <v>#NAME?</v>
      </c>
      <c r="DT102" s="37" t="e">
        <f ca="1"/>
        <v>#NAME?</v>
      </c>
      <c r="DU102" s="90" t="e">
        <f ca="1"/>
        <v>#NAME?</v>
      </c>
      <c r="ED102" s="123" t="e">
        <f ca="1"/>
        <v>#NAME?</v>
      </c>
      <c r="EE102" s="37" t="e">
        <f ca="1"/>
        <v>#NAME?</v>
      </c>
      <c r="EF102" s="37" t="e">
        <f ca="1"/>
        <v>#NAME?</v>
      </c>
      <c r="EG102" s="90" t="e">
        <f ca="1"/>
        <v>#NAME?</v>
      </c>
    </row>
    <row r="103" spans="1:137" x14ac:dyDescent="0.25">
      <c r="A103" s="123" t="e">
        <f ca="1"/>
        <v>#NAME?</v>
      </c>
      <c r="B103" s="37" t="e">
        <f ca="1"/>
        <v>#NAME?</v>
      </c>
      <c r="C103" s="37" t="e">
        <f ca="1"/>
        <v>#NAME?</v>
      </c>
      <c r="D103" s="90" t="e">
        <f ca="1"/>
        <v>#NAME?</v>
      </c>
      <c r="E103" s="173" t="e">
        <f t="shared" ca="1" si="26"/>
        <v>#NAME?</v>
      </c>
      <c r="G103" s="123" t="e">
        <f t="shared" ca="1" si="27"/>
        <v>#NAME?</v>
      </c>
      <c r="H103" s="37" t="e">
        <f t="shared" ca="1" si="25"/>
        <v>#NAME?</v>
      </c>
      <c r="I103" s="37" t="e">
        <f t="shared" ca="1" si="25"/>
        <v>#NAME?</v>
      </c>
      <c r="J103" s="90" t="e">
        <f t="shared" ca="1" si="25"/>
        <v>#NAME?</v>
      </c>
      <c r="CG103">
        <f t="shared" si="22"/>
        <v>85</v>
      </c>
      <c r="CH103" s="123" t="e">
        <f ca="1"/>
        <v>#NAME?</v>
      </c>
      <c r="CI103" s="37" t="e">
        <f ca="1"/>
        <v>#NAME?</v>
      </c>
      <c r="CJ103" s="37" t="e">
        <f ca="1"/>
        <v>#NAME?</v>
      </c>
      <c r="CK103" s="90" t="e">
        <f ca="1"/>
        <v>#NAME?</v>
      </c>
      <c r="CY103">
        <f t="shared" si="23"/>
        <v>85</v>
      </c>
      <c r="CZ103" s="123" t="e">
        <f ca="1"/>
        <v>#NAME?</v>
      </c>
      <c r="DA103" s="37" t="e">
        <f ca="1"/>
        <v>#NAME?</v>
      </c>
      <c r="DB103" s="37" t="e">
        <f ca="1"/>
        <v>#NAME?</v>
      </c>
      <c r="DC103" s="90" t="e">
        <f ca="1"/>
        <v>#NAME?</v>
      </c>
      <c r="DQ103">
        <f t="shared" si="24"/>
        <v>78</v>
      </c>
      <c r="DR103" s="123" t="e">
        <f ca="1"/>
        <v>#NAME?</v>
      </c>
      <c r="DS103" s="37" t="e">
        <f ca="1"/>
        <v>#NAME?</v>
      </c>
      <c r="DT103" s="37" t="e">
        <f ca="1"/>
        <v>#NAME?</v>
      </c>
      <c r="DU103" s="90" t="e">
        <f ca="1"/>
        <v>#NAME?</v>
      </c>
      <c r="ED103" s="123" t="e">
        <f ca="1"/>
        <v>#NAME?</v>
      </c>
      <c r="EE103" s="37" t="e">
        <f ca="1"/>
        <v>#NAME?</v>
      </c>
      <c r="EF103" s="37" t="e">
        <f ca="1"/>
        <v>#NAME?</v>
      </c>
      <c r="EG103" s="90" t="e">
        <f ca="1"/>
        <v>#NAME?</v>
      </c>
    </row>
    <row r="104" spans="1:137" x14ac:dyDescent="0.25">
      <c r="A104" s="123" t="e">
        <f ca="1"/>
        <v>#NAME?</v>
      </c>
      <c r="B104" s="37" t="e">
        <f ca="1"/>
        <v>#NAME?</v>
      </c>
      <c r="C104" s="37" t="e">
        <f ca="1"/>
        <v>#NAME?</v>
      </c>
      <c r="D104" s="90" t="e">
        <f ca="1"/>
        <v>#NAME?</v>
      </c>
      <c r="E104" s="173" t="e">
        <f t="shared" ca="1" si="26"/>
        <v>#NAME?</v>
      </c>
      <c r="G104" s="123" t="e">
        <f t="shared" ca="1" si="27"/>
        <v>#NAME?</v>
      </c>
      <c r="H104" s="37" t="e">
        <f t="shared" ca="1" si="25"/>
        <v>#NAME?</v>
      </c>
      <c r="I104" s="37" t="e">
        <f t="shared" ca="1" si="25"/>
        <v>#NAME?</v>
      </c>
      <c r="J104" s="90" t="e">
        <f t="shared" ca="1" si="25"/>
        <v>#NAME?</v>
      </c>
      <c r="CG104">
        <f t="shared" si="22"/>
        <v>86</v>
      </c>
      <c r="CH104" s="123" t="e">
        <f ca="1"/>
        <v>#NAME?</v>
      </c>
      <c r="CI104" s="37" t="e">
        <f ca="1"/>
        <v>#NAME?</v>
      </c>
      <c r="CJ104" s="37" t="e">
        <f ca="1"/>
        <v>#NAME?</v>
      </c>
      <c r="CK104" s="90" t="e">
        <f ca="1"/>
        <v>#NAME?</v>
      </c>
      <c r="CY104">
        <f t="shared" si="23"/>
        <v>86</v>
      </c>
      <c r="CZ104" s="123" t="e">
        <f ca="1"/>
        <v>#NAME?</v>
      </c>
      <c r="DA104" s="37" t="e">
        <f ca="1"/>
        <v>#NAME?</v>
      </c>
      <c r="DB104" s="37" t="e">
        <f ca="1"/>
        <v>#NAME?</v>
      </c>
      <c r="DC104" s="90" t="e">
        <f ca="1"/>
        <v>#NAME?</v>
      </c>
      <c r="DQ104">
        <f t="shared" si="24"/>
        <v>79</v>
      </c>
      <c r="DR104" s="123" t="e">
        <f ca="1"/>
        <v>#NAME?</v>
      </c>
      <c r="DS104" s="37" t="e">
        <f ca="1"/>
        <v>#NAME?</v>
      </c>
      <c r="DT104" s="37" t="e">
        <f ca="1"/>
        <v>#NAME?</v>
      </c>
      <c r="DU104" s="90" t="e">
        <f ca="1"/>
        <v>#NAME?</v>
      </c>
      <c r="ED104" s="123" t="e">
        <f ca="1"/>
        <v>#NAME?</v>
      </c>
      <c r="EE104" s="37" t="e">
        <f ca="1"/>
        <v>#NAME?</v>
      </c>
      <c r="EF104" s="37" t="e">
        <f ca="1"/>
        <v>#NAME?</v>
      </c>
      <c r="EG104" s="90" t="e">
        <f ca="1"/>
        <v>#NAME?</v>
      </c>
    </row>
    <row r="105" spans="1:137" x14ac:dyDescent="0.25">
      <c r="A105" s="123" t="e">
        <f ca="1"/>
        <v>#NAME?</v>
      </c>
      <c r="B105" s="37" t="e">
        <f ca="1"/>
        <v>#NAME?</v>
      </c>
      <c r="C105" s="37" t="e">
        <f ca="1"/>
        <v>#NAME?</v>
      </c>
      <c r="D105" s="90" t="e">
        <f ca="1"/>
        <v>#NAME?</v>
      </c>
      <c r="E105" s="173" t="e">
        <f t="shared" ca="1" si="26"/>
        <v>#NAME?</v>
      </c>
      <c r="G105" s="123" t="e">
        <f t="shared" ca="1" si="27"/>
        <v>#NAME?</v>
      </c>
      <c r="H105" s="37" t="e">
        <f t="shared" ca="1" si="25"/>
        <v>#NAME?</v>
      </c>
      <c r="I105" s="37" t="e">
        <f t="shared" ca="1" si="25"/>
        <v>#NAME?</v>
      </c>
      <c r="J105" s="90" t="e">
        <f t="shared" ca="1" si="25"/>
        <v>#NAME?</v>
      </c>
      <c r="CG105">
        <f t="shared" si="22"/>
        <v>87</v>
      </c>
      <c r="CH105" s="123" t="e">
        <f ca="1"/>
        <v>#NAME?</v>
      </c>
      <c r="CI105" s="37" t="e">
        <f ca="1"/>
        <v>#NAME?</v>
      </c>
      <c r="CJ105" s="37" t="e">
        <f ca="1"/>
        <v>#NAME?</v>
      </c>
      <c r="CK105" s="90" t="e">
        <f ca="1"/>
        <v>#NAME?</v>
      </c>
      <c r="CY105">
        <f t="shared" si="23"/>
        <v>87</v>
      </c>
      <c r="CZ105" s="123" t="e">
        <f ca="1"/>
        <v>#NAME?</v>
      </c>
      <c r="DA105" s="37" t="e">
        <f ca="1"/>
        <v>#NAME?</v>
      </c>
      <c r="DB105" s="37" t="e">
        <f ca="1"/>
        <v>#NAME?</v>
      </c>
      <c r="DC105" s="90" t="e">
        <f ca="1"/>
        <v>#NAME?</v>
      </c>
      <c r="DQ105">
        <f t="shared" si="24"/>
        <v>80</v>
      </c>
      <c r="DR105" s="123" t="e">
        <f ca="1"/>
        <v>#NAME?</v>
      </c>
      <c r="DS105" s="37" t="e">
        <f ca="1"/>
        <v>#NAME?</v>
      </c>
      <c r="DT105" s="37" t="e">
        <f ca="1"/>
        <v>#NAME?</v>
      </c>
      <c r="DU105" s="90" t="e">
        <f ca="1"/>
        <v>#NAME?</v>
      </c>
      <c r="ED105" s="123" t="e">
        <f ca="1"/>
        <v>#NAME?</v>
      </c>
      <c r="EE105" s="37" t="e">
        <f ca="1"/>
        <v>#NAME?</v>
      </c>
      <c r="EF105" s="37" t="e">
        <f ca="1"/>
        <v>#NAME?</v>
      </c>
      <c r="EG105" s="90" t="e">
        <f ca="1"/>
        <v>#NAME?</v>
      </c>
    </row>
    <row r="106" spans="1:137" x14ac:dyDescent="0.25">
      <c r="A106" s="123" t="e">
        <f ca="1"/>
        <v>#NAME?</v>
      </c>
      <c r="B106" s="37" t="e">
        <f ca="1"/>
        <v>#NAME?</v>
      </c>
      <c r="C106" s="37" t="e">
        <f ca="1"/>
        <v>#NAME?</v>
      </c>
      <c r="D106" s="90" t="e">
        <f ca="1"/>
        <v>#NAME?</v>
      </c>
      <c r="E106" s="173" t="e">
        <f t="shared" ca="1" si="26"/>
        <v>#NAME?</v>
      </c>
      <c r="G106" s="123" t="e">
        <f t="shared" ca="1" si="27"/>
        <v>#NAME?</v>
      </c>
      <c r="H106" s="37" t="e">
        <f t="shared" ca="1" si="25"/>
        <v>#NAME?</v>
      </c>
      <c r="I106" s="37" t="e">
        <f t="shared" ca="1" si="25"/>
        <v>#NAME?</v>
      </c>
      <c r="J106" s="90" t="e">
        <f t="shared" ca="1" si="25"/>
        <v>#NAME?</v>
      </c>
      <c r="CG106">
        <f t="shared" si="22"/>
        <v>88</v>
      </c>
      <c r="CH106" s="123" t="e">
        <f ca="1"/>
        <v>#NAME?</v>
      </c>
      <c r="CI106" s="37" t="e">
        <f ca="1"/>
        <v>#NAME?</v>
      </c>
      <c r="CJ106" s="37" t="e">
        <f ca="1"/>
        <v>#NAME?</v>
      </c>
      <c r="CK106" s="90" t="e">
        <f ca="1"/>
        <v>#NAME?</v>
      </c>
      <c r="CY106">
        <f t="shared" si="23"/>
        <v>88</v>
      </c>
      <c r="CZ106" s="123" t="e">
        <f ca="1"/>
        <v>#NAME?</v>
      </c>
      <c r="DA106" s="37" t="e">
        <f ca="1"/>
        <v>#NAME?</v>
      </c>
      <c r="DB106" s="37" t="e">
        <f ca="1"/>
        <v>#NAME?</v>
      </c>
      <c r="DC106" s="90" t="e">
        <f ca="1"/>
        <v>#NAME?</v>
      </c>
      <c r="DQ106">
        <f t="shared" si="24"/>
        <v>81</v>
      </c>
      <c r="DR106" s="123" t="e">
        <f ca="1"/>
        <v>#NAME?</v>
      </c>
      <c r="DS106" s="37" t="e">
        <f ca="1"/>
        <v>#NAME?</v>
      </c>
      <c r="DT106" s="37" t="e">
        <f ca="1"/>
        <v>#NAME?</v>
      </c>
      <c r="DU106" s="90" t="e">
        <f ca="1"/>
        <v>#NAME?</v>
      </c>
      <c r="ED106" s="123" t="e">
        <f ca="1"/>
        <v>#NAME?</v>
      </c>
      <c r="EE106" s="37" t="e">
        <f ca="1"/>
        <v>#NAME?</v>
      </c>
      <c r="EF106" s="37" t="e">
        <f ca="1"/>
        <v>#NAME?</v>
      </c>
      <c r="EG106" s="90" t="e">
        <f ca="1"/>
        <v>#NAME?</v>
      </c>
    </row>
    <row r="107" spans="1:137" x14ac:dyDescent="0.25">
      <c r="A107" s="91" t="e">
        <f ca="1"/>
        <v>#NAME?</v>
      </c>
      <c r="B107" s="92" t="e">
        <f ca="1"/>
        <v>#NAME?</v>
      </c>
      <c r="C107" s="92" t="e">
        <f ca="1"/>
        <v>#NAME?</v>
      </c>
      <c r="D107" s="93" t="e">
        <f ca="1"/>
        <v>#NAME?</v>
      </c>
      <c r="E107" s="174" t="e">
        <f t="shared" ca="1" si="26"/>
        <v>#NAME?</v>
      </c>
      <c r="G107" s="91" t="e">
        <f t="shared" ca="1" si="27"/>
        <v>#NAME?</v>
      </c>
      <c r="H107" s="92" t="e">
        <f t="shared" ca="1" si="25"/>
        <v>#NAME?</v>
      </c>
      <c r="I107" s="92" t="e">
        <f t="shared" ca="1" si="25"/>
        <v>#NAME?</v>
      </c>
      <c r="J107" s="93" t="e">
        <f t="shared" ca="1" si="25"/>
        <v>#NAME?</v>
      </c>
      <c r="CG107">
        <f t="shared" si="22"/>
        <v>89</v>
      </c>
      <c r="CH107" s="123" t="e">
        <f ca="1"/>
        <v>#NAME?</v>
      </c>
      <c r="CI107" s="37" t="e">
        <f ca="1"/>
        <v>#NAME?</v>
      </c>
      <c r="CJ107" s="37" t="e">
        <f ca="1"/>
        <v>#NAME?</v>
      </c>
      <c r="CK107" s="90" t="e">
        <f ca="1"/>
        <v>#NAME?</v>
      </c>
      <c r="CY107">
        <f t="shared" si="23"/>
        <v>89</v>
      </c>
      <c r="CZ107" s="123" t="e">
        <f ca="1"/>
        <v>#NAME?</v>
      </c>
      <c r="DA107" s="37" t="e">
        <f ca="1"/>
        <v>#NAME?</v>
      </c>
      <c r="DB107" s="37" t="e">
        <f ca="1"/>
        <v>#NAME?</v>
      </c>
      <c r="DC107" s="90" t="e">
        <f ca="1"/>
        <v>#NAME?</v>
      </c>
      <c r="DQ107">
        <f t="shared" si="24"/>
        <v>82</v>
      </c>
      <c r="DR107" s="123" t="e">
        <f ca="1"/>
        <v>#NAME?</v>
      </c>
      <c r="DS107" s="37" t="e">
        <f ca="1"/>
        <v>#NAME?</v>
      </c>
      <c r="DT107" s="37" t="e">
        <f ca="1"/>
        <v>#NAME?</v>
      </c>
      <c r="DU107" s="90" t="e">
        <f ca="1"/>
        <v>#NAME?</v>
      </c>
      <c r="ED107" s="123" t="e">
        <f ca="1"/>
        <v>#NAME?</v>
      </c>
      <c r="EE107" s="37" t="e">
        <f ca="1"/>
        <v>#NAME?</v>
      </c>
      <c r="EF107" s="37" t="e">
        <f ca="1"/>
        <v>#NAME?</v>
      </c>
      <c r="EG107" s="90" t="e">
        <f ca="1"/>
        <v>#NAME?</v>
      </c>
    </row>
    <row r="108" spans="1:137" x14ac:dyDescent="0.25">
      <c r="A108">
        <f ca="1">COUNT(A99:A107)</f>
        <v>0</v>
      </c>
      <c r="E108" t="e">
        <f ca="1">SUM(E99:E107)</f>
        <v>#NAME?</v>
      </c>
      <c r="F108" s="47" t="s">
        <v>451</v>
      </c>
      <c r="G108" s="156" t="e">
        <f ca="1">SUM(G99:G107)</f>
        <v>#NAME?</v>
      </c>
      <c r="H108" s="157" t="e">
        <f ca="1">SUM(H99:H107)</f>
        <v>#NAME?</v>
      </c>
      <c r="I108" s="157" t="e">
        <f ca="1">SUM(I99:I107)</f>
        <v>#NAME?</v>
      </c>
      <c r="J108" s="158" t="e">
        <f ca="1">SUM(J99:J107)</f>
        <v>#NAME?</v>
      </c>
      <c r="CG108">
        <f t="shared" si="22"/>
        <v>90</v>
      </c>
      <c r="CH108" s="123" t="e">
        <f ca="1"/>
        <v>#NAME?</v>
      </c>
      <c r="CI108" s="37" t="e">
        <f ca="1"/>
        <v>#NAME?</v>
      </c>
      <c r="CJ108" s="37" t="e">
        <f ca="1"/>
        <v>#NAME?</v>
      </c>
      <c r="CK108" s="90" t="e">
        <f ca="1"/>
        <v>#NAME?</v>
      </c>
      <c r="CY108">
        <f t="shared" si="23"/>
        <v>90</v>
      </c>
      <c r="CZ108" s="123" t="e">
        <f ca="1"/>
        <v>#NAME?</v>
      </c>
      <c r="DA108" s="37" t="e">
        <f ca="1"/>
        <v>#NAME?</v>
      </c>
      <c r="DB108" s="37" t="e">
        <f ca="1"/>
        <v>#NAME?</v>
      </c>
      <c r="DC108" s="90" t="e">
        <f ca="1"/>
        <v>#NAME?</v>
      </c>
      <c r="DQ108">
        <f t="shared" si="24"/>
        <v>83</v>
      </c>
      <c r="DR108" s="123" t="e">
        <f ca="1"/>
        <v>#NAME?</v>
      </c>
      <c r="DS108" s="37" t="e">
        <f ca="1"/>
        <v>#NAME?</v>
      </c>
      <c r="DT108" s="37" t="e">
        <f ca="1"/>
        <v>#NAME?</v>
      </c>
      <c r="DU108" s="90" t="e">
        <f ca="1"/>
        <v>#NAME?</v>
      </c>
      <c r="ED108" s="123" t="e">
        <f ca="1"/>
        <v>#NAME?</v>
      </c>
      <c r="EE108" s="37" t="e">
        <f ca="1"/>
        <v>#NAME?</v>
      </c>
      <c r="EF108" s="37" t="e">
        <f ca="1"/>
        <v>#NAME?</v>
      </c>
      <c r="EG108" s="90" t="e">
        <f ca="1"/>
        <v>#NAME?</v>
      </c>
    </row>
    <row r="109" spans="1:137" x14ac:dyDescent="0.25">
      <c r="F109" s="47" t="s">
        <v>452</v>
      </c>
      <c r="G109" s="123" t="e">
        <f ca="1">SUMSQ(G99:G107)</f>
        <v>#NAME?</v>
      </c>
      <c r="H109" s="37" t="e">
        <f ca="1">SUMSQ(H99:H107)</f>
        <v>#NAME?</v>
      </c>
      <c r="I109" s="37" t="e">
        <f ca="1">SUMSQ(I99:I107)</f>
        <v>#NAME?</v>
      </c>
      <c r="J109" s="90" t="e">
        <f ca="1">SUMSQ(J99:J107)</f>
        <v>#NAME?</v>
      </c>
      <c r="CG109">
        <f t="shared" si="22"/>
        <v>91</v>
      </c>
      <c r="CH109" s="123" t="e">
        <f ca="1"/>
        <v>#NAME?</v>
      </c>
      <c r="CI109" s="37" t="e">
        <f ca="1"/>
        <v>#NAME?</v>
      </c>
      <c r="CJ109" s="37" t="e">
        <f ca="1"/>
        <v>#NAME?</v>
      </c>
      <c r="CK109" s="90" t="e">
        <f ca="1"/>
        <v>#NAME?</v>
      </c>
      <c r="CY109">
        <f t="shared" si="23"/>
        <v>91</v>
      </c>
      <c r="CZ109" s="123" t="e">
        <f ca="1"/>
        <v>#NAME?</v>
      </c>
      <c r="DA109" s="37" t="e">
        <f ca="1"/>
        <v>#NAME?</v>
      </c>
      <c r="DB109" s="37" t="e">
        <f ca="1"/>
        <v>#NAME?</v>
      </c>
      <c r="DC109" s="90" t="e">
        <f ca="1"/>
        <v>#NAME?</v>
      </c>
      <c r="DQ109">
        <f t="shared" si="24"/>
        <v>84</v>
      </c>
      <c r="DR109" s="123" t="e">
        <f ca="1"/>
        <v>#NAME?</v>
      </c>
      <c r="DS109" s="37" t="e">
        <f ca="1"/>
        <v>#NAME?</v>
      </c>
      <c r="DT109" s="37" t="e">
        <f ca="1"/>
        <v>#NAME?</v>
      </c>
      <c r="DU109" s="90" t="e">
        <f ca="1"/>
        <v>#NAME?</v>
      </c>
      <c r="ED109" s="123" t="e">
        <f ca="1"/>
        <v>#NAME?</v>
      </c>
      <c r="EE109" s="37" t="e">
        <f ca="1"/>
        <v>#NAME?</v>
      </c>
      <c r="EF109" s="37" t="e">
        <f ca="1"/>
        <v>#NAME?</v>
      </c>
      <c r="EG109" s="90" t="e">
        <f ca="1"/>
        <v>#NAME?</v>
      </c>
    </row>
    <row r="110" spans="1:137" x14ac:dyDescent="0.25">
      <c r="F110" s="47" t="s">
        <v>453</v>
      </c>
      <c r="G110" s="91" t="e">
        <f ca="1">G109-(G108/$A108)^2</f>
        <v>#NAME?</v>
      </c>
      <c r="H110" s="92" t="e">
        <f ca="1">H109-(H108/$A108)^2</f>
        <v>#NAME?</v>
      </c>
      <c r="I110" s="92" t="e">
        <f ca="1">I109-(I108/$A108)^2</f>
        <v>#NAME?</v>
      </c>
      <c r="J110" s="93" t="e">
        <f ca="1">J109-(J108/$A108)^2</f>
        <v>#NAME?</v>
      </c>
      <c r="K110" s="60" t="e">
        <f ca="1">SUM(G110:J110)</f>
        <v>#NAME?</v>
      </c>
      <c r="CG110">
        <f t="shared" si="22"/>
        <v>92</v>
      </c>
      <c r="CH110" s="123" t="e">
        <f ca="1"/>
        <v>#NAME?</v>
      </c>
      <c r="CI110" s="37" t="e">
        <f ca="1"/>
        <v>#NAME?</v>
      </c>
      <c r="CJ110" s="37" t="e">
        <f ca="1"/>
        <v>#NAME?</v>
      </c>
      <c r="CK110" s="90" t="e">
        <f ca="1"/>
        <v>#NAME?</v>
      </c>
      <c r="CY110">
        <f t="shared" si="23"/>
        <v>92</v>
      </c>
      <c r="CZ110" s="123" t="e">
        <f ca="1"/>
        <v>#NAME?</v>
      </c>
      <c r="DA110" s="37" t="e">
        <f ca="1"/>
        <v>#NAME?</v>
      </c>
      <c r="DB110" s="37" t="e">
        <f ca="1"/>
        <v>#NAME?</v>
      </c>
      <c r="DC110" s="90" t="e">
        <f ca="1"/>
        <v>#NAME?</v>
      </c>
      <c r="DQ110">
        <f t="shared" si="24"/>
        <v>85</v>
      </c>
      <c r="DR110" s="123" t="e">
        <f ca="1"/>
        <v>#NAME?</v>
      </c>
      <c r="DS110" s="37" t="e">
        <f ca="1"/>
        <v>#NAME?</v>
      </c>
      <c r="DT110" s="37" t="e">
        <f ca="1"/>
        <v>#NAME?</v>
      </c>
      <c r="DU110" s="90" t="e">
        <f ca="1"/>
        <v>#NAME?</v>
      </c>
      <c r="ED110" s="123" t="e">
        <f ca="1"/>
        <v>#NAME?</v>
      </c>
      <c r="EE110" s="37" t="e">
        <f ca="1"/>
        <v>#NAME?</v>
      </c>
      <c r="EF110" s="37" t="e">
        <f ca="1"/>
        <v>#NAME?</v>
      </c>
      <c r="EG110" s="90" t="e">
        <f ca="1"/>
        <v>#NAME?</v>
      </c>
    </row>
    <row r="111" spans="1:137" x14ac:dyDescent="0.25">
      <c r="J111" s="47" t="s">
        <v>202</v>
      </c>
      <c r="K111" s="159" t="e">
        <f ca="1">K110/A108</f>
        <v>#NAME?</v>
      </c>
      <c r="CG111">
        <f t="shared" si="22"/>
        <v>93</v>
      </c>
      <c r="CH111" s="123" t="e">
        <f ca="1"/>
        <v>#NAME?</v>
      </c>
      <c r="CI111" s="37" t="e">
        <f ca="1"/>
        <v>#NAME?</v>
      </c>
      <c r="CJ111" s="37" t="e">
        <f ca="1"/>
        <v>#NAME?</v>
      </c>
      <c r="CK111" s="90" t="e">
        <f ca="1"/>
        <v>#NAME?</v>
      </c>
      <c r="CY111">
        <f t="shared" si="23"/>
        <v>93</v>
      </c>
      <c r="CZ111" s="123" t="e">
        <f ca="1"/>
        <v>#NAME?</v>
      </c>
      <c r="DA111" s="37" t="e">
        <f ca="1"/>
        <v>#NAME?</v>
      </c>
      <c r="DB111" s="37" t="e">
        <f ca="1"/>
        <v>#NAME?</v>
      </c>
      <c r="DC111" s="90" t="e">
        <f ca="1"/>
        <v>#NAME?</v>
      </c>
      <c r="DQ111">
        <f t="shared" si="24"/>
        <v>86</v>
      </c>
      <c r="DR111" s="123" t="e">
        <f ca="1"/>
        <v>#NAME?</v>
      </c>
      <c r="DS111" s="37" t="e">
        <f ca="1"/>
        <v>#NAME?</v>
      </c>
      <c r="DT111" s="37" t="e">
        <f ca="1"/>
        <v>#NAME?</v>
      </c>
      <c r="DU111" s="90" t="e">
        <f ca="1"/>
        <v>#NAME?</v>
      </c>
      <c r="ED111" s="123" t="e">
        <f ca="1"/>
        <v>#NAME?</v>
      </c>
      <c r="EE111" s="37" t="e">
        <f ca="1"/>
        <v>#NAME?</v>
      </c>
      <c r="EF111" s="37" t="e">
        <f ca="1"/>
        <v>#NAME?</v>
      </c>
      <c r="EG111" s="90" t="e">
        <f ca="1"/>
        <v>#NAME?</v>
      </c>
    </row>
    <row r="112" spans="1:137" x14ac:dyDescent="0.25">
      <c r="CG112">
        <f t="shared" si="22"/>
        <v>94</v>
      </c>
      <c r="CH112" s="123" t="e">
        <f ca="1"/>
        <v>#NAME?</v>
      </c>
      <c r="CI112" s="37" t="e">
        <f ca="1"/>
        <v>#NAME?</v>
      </c>
      <c r="CJ112" s="37" t="e">
        <f ca="1"/>
        <v>#NAME?</v>
      </c>
      <c r="CK112" s="90" t="e">
        <f ca="1"/>
        <v>#NAME?</v>
      </c>
      <c r="CY112">
        <f t="shared" si="23"/>
        <v>94</v>
      </c>
      <c r="CZ112" s="123" t="e">
        <f ca="1"/>
        <v>#NAME?</v>
      </c>
      <c r="DA112" s="37" t="e">
        <f ca="1"/>
        <v>#NAME?</v>
      </c>
      <c r="DB112" s="37" t="e">
        <f ca="1"/>
        <v>#NAME?</v>
      </c>
      <c r="DC112" s="90" t="e">
        <f ca="1"/>
        <v>#NAME?</v>
      </c>
      <c r="DQ112">
        <f t="shared" si="24"/>
        <v>87</v>
      </c>
      <c r="DR112" s="123" t="e">
        <f ca="1"/>
        <v>#NAME?</v>
      </c>
      <c r="DS112" s="37" t="e">
        <f ca="1"/>
        <v>#NAME?</v>
      </c>
      <c r="DT112" s="37" t="e">
        <f ca="1"/>
        <v>#NAME?</v>
      </c>
      <c r="DU112" s="90" t="e">
        <f ca="1"/>
        <v>#NAME?</v>
      </c>
      <c r="ED112" s="123" t="e">
        <f ca="1"/>
        <v>#NAME?</v>
      </c>
      <c r="EE112" s="37" t="e">
        <f ca="1"/>
        <v>#NAME?</v>
      </c>
      <c r="EF112" s="37" t="e">
        <f ca="1"/>
        <v>#NAME?</v>
      </c>
      <c r="EG112" s="90" t="e">
        <f ca="1"/>
        <v>#NAME?</v>
      </c>
    </row>
    <row r="113" spans="85:137" x14ac:dyDescent="0.25">
      <c r="CG113">
        <f t="shared" si="22"/>
        <v>95</v>
      </c>
      <c r="CH113" s="123" t="e">
        <f ca="1"/>
        <v>#NAME?</v>
      </c>
      <c r="CI113" s="37" t="e">
        <f ca="1"/>
        <v>#NAME?</v>
      </c>
      <c r="CJ113" s="37" t="e">
        <f ca="1"/>
        <v>#NAME?</v>
      </c>
      <c r="CK113" s="90" t="e">
        <f ca="1"/>
        <v>#NAME?</v>
      </c>
      <c r="CY113">
        <f t="shared" si="23"/>
        <v>95</v>
      </c>
      <c r="CZ113" s="123" t="e">
        <f ca="1"/>
        <v>#NAME?</v>
      </c>
      <c r="DA113" s="37" t="e">
        <f ca="1"/>
        <v>#NAME?</v>
      </c>
      <c r="DB113" s="37" t="e">
        <f ca="1"/>
        <v>#NAME?</v>
      </c>
      <c r="DC113" s="90" t="e">
        <f ca="1"/>
        <v>#NAME?</v>
      </c>
      <c r="DQ113">
        <f t="shared" si="24"/>
        <v>88</v>
      </c>
      <c r="DR113" s="123" t="e">
        <f ca="1"/>
        <v>#NAME?</v>
      </c>
      <c r="DS113" s="37" t="e">
        <f ca="1"/>
        <v>#NAME?</v>
      </c>
      <c r="DT113" s="37" t="e">
        <f ca="1"/>
        <v>#NAME?</v>
      </c>
      <c r="DU113" s="90" t="e">
        <f ca="1"/>
        <v>#NAME?</v>
      </c>
      <c r="ED113" s="123" t="e">
        <f ca="1"/>
        <v>#NAME?</v>
      </c>
      <c r="EE113" s="37" t="e">
        <f ca="1"/>
        <v>#NAME?</v>
      </c>
      <c r="EF113" s="37" t="e">
        <f ca="1"/>
        <v>#NAME?</v>
      </c>
      <c r="EG113" s="90" t="e">
        <f ca="1"/>
        <v>#NAME?</v>
      </c>
    </row>
    <row r="114" spans="85:137" x14ac:dyDescent="0.25">
      <c r="CG114">
        <f t="shared" si="22"/>
        <v>96</v>
      </c>
      <c r="CH114" s="123" t="e">
        <f ca="1"/>
        <v>#NAME?</v>
      </c>
      <c r="CI114" s="37" t="e">
        <f ca="1"/>
        <v>#NAME?</v>
      </c>
      <c r="CJ114" s="37" t="e">
        <f ca="1"/>
        <v>#NAME?</v>
      </c>
      <c r="CK114" s="90" t="e">
        <f ca="1"/>
        <v>#NAME?</v>
      </c>
      <c r="CY114">
        <f t="shared" si="23"/>
        <v>96</v>
      </c>
      <c r="CZ114" s="123" t="e">
        <f ca="1"/>
        <v>#NAME?</v>
      </c>
      <c r="DA114" s="37" t="e">
        <f ca="1"/>
        <v>#NAME?</v>
      </c>
      <c r="DB114" s="37" t="e">
        <f ca="1"/>
        <v>#NAME?</v>
      </c>
      <c r="DC114" s="90" t="e">
        <f ca="1"/>
        <v>#NAME?</v>
      </c>
      <c r="DQ114">
        <f t="shared" si="24"/>
        <v>89</v>
      </c>
      <c r="DR114" s="123" t="e">
        <f ca="1"/>
        <v>#NAME?</v>
      </c>
      <c r="DS114" s="37" t="e">
        <f ca="1"/>
        <v>#NAME?</v>
      </c>
      <c r="DT114" s="37" t="e">
        <f ca="1"/>
        <v>#NAME?</v>
      </c>
      <c r="DU114" s="90" t="e">
        <f ca="1"/>
        <v>#NAME?</v>
      </c>
      <c r="ED114" s="123" t="e">
        <f ca="1"/>
        <v>#NAME?</v>
      </c>
      <c r="EE114" s="37" t="e">
        <f ca="1"/>
        <v>#NAME?</v>
      </c>
      <c r="EF114" s="37" t="e">
        <f ca="1"/>
        <v>#NAME?</v>
      </c>
      <c r="EG114" s="90" t="e">
        <f ca="1"/>
        <v>#NAME?</v>
      </c>
    </row>
    <row r="115" spans="85:137" x14ac:dyDescent="0.25">
      <c r="CG115">
        <f t="shared" si="22"/>
        <v>97</v>
      </c>
      <c r="CH115" s="123" t="e">
        <f ca="1"/>
        <v>#NAME?</v>
      </c>
      <c r="CI115" s="37" t="e">
        <f ca="1"/>
        <v>#NAME?</v>
      </c>
      <c r="CJ115" s="37" t="e">
        <f ca="1"/>
        <v>#NAME?</v>
      </c>
      <c r="CK115" s="90" t="e">
        <f ca="1"/>
        <v>#NAME?</v>
      </c>
      <c r="CY115">
        <f t="shared" si="23"/>
        <v>97</v>
      </c>
      <c r="CZ115" s="123" t="e">
        <f ca="1"/>
        <v>#NAME?</v>
      </c>
      <c r="DA115" s="37" t="e">
        <f ca="1"/>
        <v>#NAME?</v>
      </c>
      <c r="DB115" s="37" t="e">
        <f ca="1"/>
        <v>#NAME?</v>
      </c>
      <c r="DC115" s="90" t="e">
        <f ca="1"/>
        <v>#NAME?</v>
      </c>
      <c r="DQ115">
        <f t="shared" si="24"/>
        <v>90</v>
      </c>
      <c r="DR115" s="123" t="e">
        <f ca="1"/>
        <v>#NAME?</v>
      </c>
      <c r="DS115" s="37" t="e">
        <f ca="1"/>
        <v>#NAME?</v>
      </c>
      <c r="DT115" s="37" t="e">
        <f ca="1"/>
        <v>#NAME?</v>
      </c>
      <c r="DU115" s="90" t="e">
        <f ca="1"/>
        <v>#NAME?</v>
      </c>
      <c r="ED115" s="123" t="e">
        <f ca="1"/>
        <v>#NAME?</v>
      </c>
      <c r="EE115" s="37" t="e">
        <f ca="1"/>
        <v>#NAME?</v>
      </c>
      <c r="EF115" s="37" t="e">
        <f ca="1"/>
        <v>#NAME?</v>
      </c>
      <c r="EG115" s="90" t="e">
        <f ca="1"/>
        <v>#NAME?</v>
      </c>
    </row>
    <row r="116" spans="85:137" x14ac:dyDescent="0.25">
      <c r="CG116">
        <f t="shared" si="22"/>
        <v>98</v>
      </c>
      <c r="CH116" s="123" t="e">
        <f ca="1"/>
        <v>#NAME?</v>
      </c>
      <c r="CI116" s="37" t="e">
        <f ca="1"/>
        <v>#NAME?</v>
      </c>
      <c r="CJ116" s="37" t="e">
        <f ca="1"/>
        <v>#NAME?</v>
      </c>
      <c r="CK116" s="90" t="e">
        <f ca="1"/>
        <v>#NAME?</v>
      </c>
      <c r="CY116">
        <f t="shared" si="23"/>
        <v>98</v>
      </c>
      <c r="CZ116" s="123" t="e">
        <f ca="1"/>
        <v>#NAME?</v>
      </c>
      <c r="DA116" s="37" t="e">
        <f ca="1"/>
        <v>#NAME?</v>
      </c>
      <c r="DB116" s="37" t="e">
        <f ca="1"/>
        <v>#NAME?</v>
      </c>
      <c r="DC116" s="90" t="e">
        <f ca="1"/>
        <v>#NAME?</v>
      </c>
      <c r="DQ116">
        <f t="shared" si="24"/>
        <v>91</v>
      </c>
      <c r="DR116" s="123" t="e">
        <f ca="1"/>
        <v>#NAME?</v>
      </c>
      <c r="DS116" s="37" t="e">
        <f ca="1"/>
        <v>#NAME?</v>
      </c>
      <c r="DT116" s="37" t="e">
        <f ca="1"/>
        <v>#NAME?</v>
      </c>
      <c r="DU116" s="90" t="e">
        <f ca="1"/>
        <v>#NAME?</v>
      </c>
      <c r="ED116" s="123" t="e">
        <f ca="1"/>
        <v>#NAME?</v>
      </c>
      <c r="EE116" s="37" t="e">
        <f ca="1"/>
        <v>#NAME?</v>
      </c>
      <c r="EF116" s="37" t="e">
        <f ca="1"/>
        <v>#NAME?</v>
      </c>
      <c r="EG116" s="90" t="e">
        <f ca="1"/>
        <v>#NAME?</v>
      </c>
    </row>
    <row r="117" spans="85:137" x14ac:dyDescent="0.25">
      <c r="CG117">
        <f t="shared" si="22"/>
        <v>99</v>
      </c>
      <c r="CH117" s="123" t="e">
        <f ca="1"/>
        <v>#NAME?</v>
      </c>
      <c r="CI117" s="37" t="e">
        <f ca="1"/>
        <v>#NAME?</v>
      </c>
      <c r="CJ117" s="37" t="e">
        <f ca="1"/>
        <v>#NAME?</v>
      </c>
      <c r="CK117" s="90" t="e">
        <f ca="1"/>
        <v>#NAME?</v>
      </c>
      <c r="CY117">
        <f t="shared" si="23"/>
        <v>99</v>
      </c>
      <c r="CZ117" s="123" t="e">
        <f ca="1"/>
        <v>#NAME?</v>
      </c>
      <c r="DA117" s="37" t="e">
        <f ca="1"/>
        <v>#NAME?</v>
      </c>
      <c r="DB117" s="37" t="e">
        <f ca="1"/>
        <v>#NAME?</v>
      </c>
      <c r="DC117" s="90" t="e">
        <f ca="1"/>
        <v>#NAME?</v>
      </c>
      <c r="DQ117">
        <f t="shared" si="24"/>
        <v>92</v>
      </c>
      <c r="DR117" s="123" t="e">
        <f ca="1"/>
        <v>#NAME?</v>
      </c>
      <c r="DS117" s="37" t="e">
        <f ca="1"/>
        <v>#NAME?</v>
      </c>
      <c r="DT117" s="37" t="e">
        <f ca="1"/>
        <v>#NAME?</v>
      </c>
      <c r="DU117" s="90" t="e">
        <f ca="1"/>
        <v>#NAME?</v>
      </c>
      <c r="ED117" s="123" t="e">
        <f ca="1"/>
        <v>#NAME?</v>
      </c>
      <c r="EE117" s="37" t="e">
        <f ca="1"/>
        <v>#NAME?</v>
      </c>
      <c r="EF117" s="37" t="e">
        <f ca="1"/>
        <v>#NAME?</v>
      </c>
      <c r="EG117" s="90" t="e">
        <f ca="1"/>
        <v>#NAME?</v>
      </c>
    </row>
    <row r="118" spans="85:137" x14ac:dyDescent="0.25">
      <c r="CG118">
        <f t="shared" si="22"/>
        <v>100</v>
      </c>
      <c r="CH118" s="123" t="e">
        <f ca="1"/>
        <v>#NAME?</v>
      </c>
      <c r="CI118" s="37" t="e">
        <f ca="1"/>
        <v>#NAME?</v>
      </c>
      <c r="CJ118" s="37" t="e">
        <f ca="1"/>
        <v>#NAME?</v>
      </c>
      <c r="CK118" s="90" t="e">
        <f ca="1"/>
        <v>#NAME?</v>
      </c>
      <c r="CY118">
        <f t="shared" si="23"/>
        <v>100</v>
      </c>
      <c r="CZ118" s="123" t="e">
        <f ca="1"/>
        <v>#NAME?</v>
      </c>
      <c r="DA118" s="37" t="e">
        <f ca="1"/>
        <v>#NAME?</v>
      </c>
      <c r="DB118" s="37" t="e">
        <f ca="1"/>
        <v>#NAME?</v>
      </c>
      <c r="DC118" s="90" t="e">
        <f ca="1"/>
        <v>#NAME?</v>
      </c>
      <c r="DQ118">
        <f t="shared" si="24"/>
        <v>93</v>
      </c>
      <c r="DR118" s="123" t="e">
        <f ca="1"/>
        <v>#NAME?</v>
      </c>
      <c r="DS118" s="37" t="e">
        <f ca="1"/>
        <v>#NAME?</v>
      </c>
      <c r="DT118" s="37" t="e">
        <f ca="1"/>
        <v>#NAME?</v>
      </c>
      <c r="DU118" s="90" t="e">
        <f ca="1"/>
        <v>#NAME?</v>
      </c>
      <c r="ED118" s="123" t="e">
        <f ca="1"/>
        <v>#NAME?</v>
      </c>
      <c r="EE118" s="37" t="e">
        <f ca="1"/>
        <v>#NAME?</v>
      </c>
      <c r="EF118" s="37" t="e">
        <f ca="1"/>
        <v>#NAME?</v>
      </c>
      <c r="EG118" s="90" t="e">
        <f ca="1"/>
        <v>#NAME?</v>
      </c>
    </row>
    <row r="119" spans="85:137" x14ac:dyDescent="0.25">
      <c r="CG119">
        <f t="shared" si="22"/>
        <v>101</v>
      </c>
      <c r="CH119" s="123" t="e">
        <f ca="1"/>
        <v>#NAME?</v>
      </c>
      <c r="CI119" s="37" t="e">
        <f ca="1"/>
        <v>#NAME?</v>
      </c>
      <c r="CJ119" s="37" t="e">
        <f ca="1"/>
        <v>#NAME?</v>
      </c>
      <c r="CK119" s="90" t="e">
        <f ca="1"/>
        <v>#NAME?</v>
      </c>
      <c r="CY119">
        <f t="shared" si="23"/>
        <v>101</v>
      </c>
      <c r="CZ119" s="123" t="e">
        <f ca="1"/>
        <v>#NAME?</v>
      </c>
      <c r="DA119" s="37" t="e">
        <f ca="1"/>
        <v>#NAME?</v>
      </c>
      <c r="DB119" s="37" t="e">
        <f ca="1"/>
        <v>#NAME?</v>
      </c>
      <c r="DC119" s="90" t="e">
        <f ca="1"/>
        <v>#NAME?</v>
      </c>
      <c r="DQ119">
        <f t="shared" si="24"/>
        <v>94</v>
      </c>
      <c r="DR119" s="123" t="e">
        <f ca="1"/>
        <v>#NAME?</v>
      </c>
      <c r="DS119" s="37" t="e">
        <f ca="1"/>
        <v>#NAME?</v>
      </c>
      <c r="DT119" s="37" t="e">
        <f ca="1"/>
        <v>#NAME?</v>
      </c>
      <c r="DU119" s="90" t="e">
        <f ca="1"/>
        <v>#NAME?</v>
      </c>
      <c r="ED119" s="123" t="e">
        <f ca="1"/>
        <v>#NAME?</v>
      </c>
      <c r="EE119" s="37" t="e">
        <f ca="1"/>
        <v>#NAME?</v>
      </c>
      <c r="EF119" s="37" t="e">
        <f ca="1"/>
        <v>#NAME?</v>
      </c>
      <c r="EG119" s="90" t="e">
        <f ca="1"/>
        <v>#NAME?</v>
      </c>
    </row>
    <row r="120" spans="85:137" x14ac:dyDescent="0.25">
      <c r="CG120">
        <f t="shared" si="22"/>
        <v>102</v>
      </c>
      <c r="CH120" s="123" t="e">
        <f ca="1"/>
        <v>#NAME?</v>
      </c>
      <c r="CI120" s="37" t="e">
        <f ca="1"/>
        <v>#NAME?</v>
      </c>
      <c r="CJ120" s="37" t="e">
        <f ca="1"/>
        <v>#NAME?</v>
      </c>
      <c r="CK120" s="90" t="e">
        <f ca="1"/>
        <v>#NAME?</v>
      </c>
      <c r="CY120">
        <f t="shared" si="23"/>
        <v>102</v>
      </c>
      <c r="CZ120" s="123" t="e">
        <f ca="1"/>
        <v>#NAME?</v>
      </c>
      <c r="DA120" s="37" t="e">
        <f ca="1"/>
        <v>#NAME?</v>
      </c>
      <c r="DB120" s="37" t="e">
        <f ca="1"/>
        <v>#NAME?</v>
      </c>
      <c r="DC120" s="90" t="e">
        <f ca="1"/>
        <v>#NAME?</v>
      </c>
      <c r="DQ120">
        <f t="shared" si="24"/>
        <v>95</v>
      </c>
      <c r="DR120" s="123" t="e">
        <f ca="1"/>
        <v>#NAME?</v>
      </c>
      <c r="DS120" s="37" t="e">
        <f ca="1"/>
        <v>#NAME?</v>
      </c>
      <c r="DT120" s="37" t="e">
        <f ca="1"/>
        <v>#NAME?</v>
      </c>
      <c r="DU120" s="90" t="e">
        <f ca="1"/>
        <v>#NAME?</v>
      </c>
      <c r="ED120" s="123" t="e">
        <f ca="1"/>
        <v>#NAME?</v>
      </c>
      <c r="EE120" s="37" t="e">
        <f ca="1"/>
        <v>#NAME?</v>
      </c>
      <c r="EF120" s="37" t="e">
        <f ca="1"/>
        <v>#NAME?</v>
      </c>
      <c r="EG120" s="90" t="e">
        <f ca="1"/>
        <v>#NAME?</v>
      </c>
    </row>
    <row r="121" spans="85:137" x14ac:dyDescent="0.25">
      <c r="CG121">
        <f t="shared" si="22"/>
        <v>103</v>
      </c>
      <c r="CH121" s="123" t="e">
        <f ca="1"/>
        <v>#NAME?</v>
      </c>
      <c r="CI121" s="37" t="e">
        <f ca="1"/>
        <v>#NAME?</v>
      </c>
      <c r="CJ121" s="37" t="e">
        <f ca="1"/>
        <v>#NAME?</v>
      </c>
      <c r="CK121" s="90" t="e">
        <f ca="1"/>
        <v>#NAME?</v>
      </c>
      <c r="CY121">
        <f t="shared" si="23"/>
        <v>103</v>
      </c>
      <c r="CZ121" s="123" t="e">
        <f ca="1"/>
        <v>#NAME?</v>
      </c>
      <c r="DA121" s="37" t="e">
        <f ca="1"/>
        <v>#NAME?</v>
      </c>
      <c r="DB121" s="37" t="e">
        <f ca="1"/>
        <v>#NAME?</v>
      </c>
      <c r="DC121" s="90" t="e">
        <f ca="1"/>
        <v>#NAME?</v>
      </c>
      <c r="DQ121">
        <f t="shared" si="24"/>
        <v>96</v>
      </c>
      <c r="DR121" s="123" t="e">
        <f ca="1"/>
        <v>#NAME?</v>
      </c>
      <c r="DS121" s="37" t="e">
        <f ca="1"/>
        <v>#NAME?</v>
      </c>
      <c r="DT121" s="37" t="e">
        <f ca="1"/>
        <v>#NAME?</v>
      </c>
      <c r="DU121" s="90" t="e">
        <f ca="1"/>
        <v>#NAME?</v>
      </c>
      <c r="ED121" s="123" t="e">
        <f ca="1"/>
        <v>#NAME?</v>
      </c>
      <c r="EE121" s="37" t="e">
        <f ca="1"/>
        <v>#NAME?</v>
      </c>
      <c r="EF121" s="37" t="e">
        <f ca="1"/>
        <v>#NAME?</v>
      </c>
      <c r="EG121" s="90" t="e">
        <f ca="1"/>
        <v>#NAME?</v>
      </c>
    </row>
    <row r="122" spans="85:137" x14ac:dyDescent="0.25">
      <c r="CG122">
        <f t="shared" si="22"/>
        <v>104</v>
      </c>
      <c r="CH122" s="123" t="e">
        <f ca="1"/>
        <v>#NAME?</v>
      </c>
      <c r="CI122" s="37" t="e">
        <f ca="1"/>
        <v>#NAME?</v>
      </c>
      <c r="CJ122" s="37" t="e">
        <f ca="1"/>
        <v>#NAME?</v>
      </c>
      <c r="CK122" s="90" t="e">
        <f ca="1"/>
        <v>#NAME?</v>
      </c>
      <c r="CY122">
        <f t="shared" si="23"/>
        <v>104</v>
      </c>
      <c r="CZ122" s="123" t="e">
        <f ca="1"/>
        <v>#NAME?</v>
      </c>
      <c r="DA122" s="37" t="e">
        <f ca="1"/>
        <v>#NAME?</v>
      </c>
      <c r="DB122" s="37" t="e">
        <f ca="1"/>
        <v>#NAME?</v>
      </c>
      <c r="DC122" s="90" t="e">
        <f ca="1"/>
        <v>#NAME?</v>
      </c>
      <c r="DQ122">
        <f t="shared" si="24"/>
        <v>97</v>
      </c>
      <c r="DR122" s="123" t="e">
        <f ca="1"/>
        <v>#NAME?</v>
      </c>
      <c r="DS122" s="37" t="e">
        <f ca="1"/>
        <v>#NAME?</v>
      </c>
      <c r="DT122" s="37" t="e">
        <f ca="1"/>
        <v>#NAME?</v>
      </c>
      <c r="DU122" s="90" t="e">
        <f ca="1"/>
        <v>#NAME?</v>
      </c>
      <c r="ED122" s="123" t="e">
        <f ca="1"/>
        <v>#NAME?</v>
      </c>
      <c r="EE122" s="37" t="e">
        <f ca="1"/>
        <v>#NAME?</v>
      </c>
      <c r="EF122" s="37" t="e">
        <f ca="1"/>
        <v>#NAME?</v>
      </c>
      <c r="EG122" s="90" t="e">
        <f ca="1"/>
        <v>#NAME?</v>
      </c>
    </row>
    <row r="123" spans="85:137" x14ac:dyDescent="0.25">
      <c r="CG123">
        <f t="shared" si="22"/>
        <v>105</v>
      </c>
      <c r="CH123" s="123" t="e">
        <f ca="1"/>
        <v>#NAME?</v>
      </c>
      <c r="CI123" s="37" t="e">
        <f ca="1"/>
        <v>#NAME?</v>
      </c>
      <c r="CJ123" s="37" t="e">
        <f ca="1"/>
        <v>#NAME?</v>
      </c>
      <c r="CK123" s="90" t="e">
        <f ca="1"/>
        <v>#NAME?</v>
      </c>
      <c r="CY123">
        <f t="shared" si="23"/>
        <v>105</v>
      </c>
      <c r="CZ123" s="123" t="e">
        <f ca="1"/>
        <v>#NAME?</v>
      </c>
      <c r="DA123" s="37" t="e">
        <f ca="1"/>
        <v>#NAME?</v>
      </c>
      <c r="DB123" s="37" t="e">
        <f ca="1"/>
        <v>#NAME?</v>
      </c>
      <c r="DC123" s="90" t="e">
        <f ca="1"/>
        <v>#NAME?</v>
      </c>
      <c r="DQ123">
        <f t="shared" si="24"/>
        <v>98</v>
      </c>
      <c r="DR123" s="123" t="e">
        <f ca="1"/>
        <v>#NAME?</v>
      </c>
      <c r="DS123" s="37" t="e">
        <f ca="1"/>
        <v>#NAME?</v>
      </c>
      <c r="DT123" s="37" t="e">
        <f ca="1"/>
        <v>#NAME?</v>
      </c>
      <c r="DU123" s="90" t="e">
        <f ca="1"/>
        <v>#NAME?</v>
      </c>
      <c r="ED123" s="123" t="e">
        <f ca="1"/>
        <v>#NAME?</v>
      </c>
      <c r="EE123" s="37" t="e">
        <f ca="1"/>
        <v>#NAME?</v>
      </c>
      <c r="EF123" s="37" t="e">
        <f ca="1"/>
        <v>#NAME?</v>
      </c>
      <c r="EG123" s="90" t="e">
        <f ca="1"/>
        <v>#NAME?</v>
      </c>
    </row>
    <row r="124" spans="85:137" x14ac:dyDescent="0.25">
      <c r="CG124">
        <f t="shared" si="22"/>
        <v>106</v>
      </c>
      <c r="CH124" s="123" t="e">
        <f ca="1"/>
        <v>#NAME?</v>
      </c>
      <c r="CI124" s="37" t="e">
        <f ca="1"/>
        <v>#NAME?</v>
      </c>
      <c r="CJ124" s="37" t="e">
        <f ca="1"/>
        <v>#NAME?</v>
      </c>
      <c r="CK124" s="90" t="e">
        <f ca="1"/>
        <v>#NAME?</v>
      </c>
      <c r="CY124">
        <f t="shared" si="23"/>
        <v>106</v>
      </c>
      <c r="CZ124" s="123" t="e">
        <f ca="1"/>
        <v>#NAME?</v>
      </c>
      <c r="DA124" s="37" t="e">
        <f ca="1"/>
        <v>#NAME?</v>
      </c>
      <c r="DB124" s="37" t="e">
        <f ca="1"/>
        <v>#NAME?</v>
      </c>
      <c r="DC124" s="90" t="e">
        <f ca="1"/>
        <v>#NAME?</v>
      </c>
      <c r="DQ124">
        <f t="shared" si="24"/>
        <v>99</v>
      </c>
      <c r="DR124" s="123" t="e">
        <f ca="1"/>
        <v>#NAME?</v>
      </c>
      <c r="DS124" s="37" t="e">
        <f ca="1"/>
        <v>#NAME?</v>
      </c>
      <c r="DT124" s="37" t="e">
        <f ca="1"/>
        <v>#NAME?</v>
      </c>
      <c r="DU124" s="90" t="e">
        <f ca="1"/>
        <v>#NAME?</v>
      </c>
      <c r="ED124" s="123" t="e">
        <f ca="1"/>
        <v>#NAME?</v>
      </c>
      <c r="EE124" s="37" t="e">
        <f ca="1"/>
        <v>#NAME?</v>
      </c>
      <c r="EF124" s="37" t="e">
        <f ca="1"/>
        <v>#NAME?</v>
      </c>
      <c r="EG124" s="90" t="e">
        <f ca="1"/>
        <v>#NAME?</v>
      </c>
    </row>
    <row r="125" spans="85:137" x14ac:dyDescent="0.25">
      <c r="CG125">
        <f t="shared" si="22"/>
        <v>107</v>
      </c>
      <c r="CH125" s="123" t="e">
        <f ca="1"/>
        <v>#NAME?</v>
      </c>
      <c r="CI125" s="37" t="e">
        <f ca="1"/>
        <v>#NAME?</v>
      </c>
      <c r="CJ125" s="37" t="e">
        <f ca="1"/>
        <v>#NAME?</v>
      </c>
      <c r="CK125" s="90" t="e">
        <f ca="1"/>
        <v>#NAME?</v>
      </c>
      <c r="CY125">
        <f t="shared" si="23"/>
        <v>107</v>
      </c>
      <c r="CZ125" s="123" t="e">
        <f ca="1"/>
        <v>#NAME?</v>
      </c>
      <c r="DA125" s="37" t="e">
        <f ca="1"/>
        <v>#NAME?</v>
      </c>
      <c r="DB125" s="37" t="e">
        <f ca="1"/>
        <v>#NAME?</v>
      </c>
      <c r="DC125" s="90" t="e">
        <f ca="1"/>
        <v>#NAME?</v>
      </c>
      <c r="DQ125">
        <f t="shared" si="24"/>
        <v>100</v>
      </c>
      <c r="DR125" s="123" t="e">
        <f ca="1"/>
        <v>#NAME?</v>
      </c>
      <c r="DS125" s="37" t="e">
        <f ca="1"/>
        <v>#NAME?</v>
      </c>
      <c r="DT125" s="37" t="e">
        <f ca="1"/>
        <v>#NAME?</v>
      </c>
      <c r="DU125" s="90" t="e">
        <f ca="1"/>
        <v>#NAME?</v>
      </c>
      <c r="ED125" s="123" t="e">
        <f ca="1"/>
        <v>#NAME?</v>
      </c>
      <c r="EE125" s="37" t="e">
        <f ca="1"/>
        <v>#NAME?</v>
      </c>
      <c r="EF125" s="37" t="e">
        <f ca="1"/>
        <v>#NAME?</v>
      </c>
      <c r="EG125" s="90" t="e">
        <f ca="1"/>
        <v>#NAME?</v>
      </c>
    </row>
    <row r="126" spans="85:137" x14ac:dyDescent="0.25">
      <c r="CG126">
        <f t="shared" si="22"/>
        <v>108</v>
      </c>
      <c r="CH126" s="123" t="e">
        <f ca="1"/>
        <v>#NAME?</v>
      </c>
      <c r="CI126" s="37" t="e">
        <f ca="1"/>
        <v>#NAME?</v>
      </c>
      <c r="CJ126" s="37" t="e">
        <f ca="1"/>
        <v>#NAME?</v>
      </c>
      <c r="CK126" s="90" t="e">
        <f ca="1"/>
        <v>#NAME?</v>
      </c>
      <c r="CY126">
        <f t="shared" si="23"/>
        <v>108</v>
      </c>
      <c r="CZ126" s="123" t="e">
        <f ca="1"/>
        <v>#NAME?</v>
      </c>
      <c r="DA126" s="37" t="e">
        <f ca="1"/>
        <v>#NAME?</v>
      </c>
      <c r="DB126" s="37" t="e">
        <f ca="1"/>
        <v>#NAME?</v>
      </c>
      <c r="DC126" s="90" t="e">
        <f ca="1"/>
        <v>#NAME?</v>
      </c>
      <c r="DQ126">
        <f t="shared" si="24"/>
        <v>101</v>
      </c>
      <c r="DR126" s="123" t="e">
        <f ca="1"/>
        <v>#NAME?</v>
      </c>
      <c r="DS126" s="37" t="e">
        <f ca="1"/>
        <v>#NAME?</v>
      </c>
      <c r="DT126" s="37" t="e">
        <f ca="1"/>
        <v>#NAME?</v>
      </c>
      <c r="DU126" s="90" t="e">
        <f ca="1"/>
        <v>#NAME?</v>
      </c>
      <c r="ED126" s="123" t="e">
        <f ca="1"/>
        <v>#NAME?</v>
      </c>
      <c r="EE126" s="37" t="e">
        <f ca="1"/>
        <v>#NAME?</v>
      </c>
      <c r="EF126" s="37" t="e">
        <f ca="1"/>
        <v>#NAME?</v>
      </c>
      <c r="EG126" s="90" t="e">
        <f ca="1"/>
        <v>#NAME?</v>
      </c>
    </row>
    <row r="127" spans="85:137" x14ac:dyDescent="0.25">
      <c r="CG127">
        <f t="shared" si="22"/>
        <v>109</v>
      </c>
      <c r="CH127" s="123" t="e">
        <f ca="1"/>
        <v>#NAME?</v>
      </c>
      <c r="CI127" s="37" t="e">
        <f ca="1"/>
        <v>#NAME?</v>
      </c>
      <c r="CJ127" s="37" t="e">
        <f ca="1"/>
        <v>#NAME?</v>
      </c>
      <c r="CK127" s="90" t="e">
        <f ca="1"/>
        <v>#NAME?</v>
      </c>
      <c r="CY127">
        <f t="shared" si="23"/>
        <v>109</v>
      </c>
      <c r="CZ127" s="123" t="e">
        <f ca="1"/>
        <v>#NAME?</v>
      </c>
      <c r="DA127" s="37" t="e">
        <f ca="1"/>
        <v>#NAME?</v>
      </c>
      <c r="DB127" s="37" t="e">
        <f ca="1"/>
        <v>#NAME?</v>
      </c>
      <c r="DC127" s="90" t="e">
        <f ca="1"/>
        <v>#NAME?</v>
      </c>
      <c r="DQ127">
        <f t="shared" si="24"/>
        <v>102</v>
      </c>
      <c r="DR127" s="123" t="e">
        <f ca="1"/>
        <v>#NAME?</v>
      </c>
      <c r="DS127" s="37" t="e">
        <f ca="1"/>
        <v>#NAME?</v>
      </c>
      <c r="DT127" s="37" t="e">
        <f ca="1"/>
        <v>#NAME?</v>
      </c>
      <c r="DU127" s="90" t="e">
        <f ca="1"/>
        <v>#NAME?</v>
      </c>
      <c r="ED127" s="123" t="e">
        <f ca="1"/>
        <v>#NAME?</v>
      </c>
      <c r="EE127" s="37" t="e">
        <f ca="1"/>
        <v>#NAME?</v>
      </c>
      <c r="EF127" s="37" t="e">
        <f ca="1"/>
        <v>#NAME?</v>
      </c>
      <c r="EG127" s="90" t="e">
        <f ca="1"/>
        <v>#NAME?</v>
      </c>
    </row>
    <row r="128" spans="85:137" x14ac:dyDescent="0.25">
      <c r="CG128">
        <f t="shared" si="22"/>
        <v>110</v>
      </c>
      <c r="CH128" s="123" t="e">
        <f ca="1"/>
        <v>#NAME?</v>
      </c>
      <c r="CI128" s="37" t="e">
        <f ca="1"/>
        <v>#NAME?</v>
      </c>
      <c r="CJ128" s="37" t="e">
        <f ca="1"/>
        <v>#NAME?</v>
      </c>
      <c r="CK128" s="90" t="e">
        <f ca="1"/>
        <v>#NAME?</v>
      </c>
      <c r="CY128">
        <f t="shared" si="23"/>
        <v>110</v>
      </c>
      <c r="CZ128" s="123" t="e">
        <f ca="1"/>
        <v>#NAME?</v>
      </c>
      <c r="DA128" s="37" t="e">
        <f ca="1"/>
        <v>#NAME?</v>
      </c>
      <c r="DB128" s="37" t="e">
        <f ca="1"/>
        <v>#NAME?</v>
      </c>
      <c r="DC128" s="90" t="e">
        <f ca="1"/>
        <v>#NAME?</v>
      </c>
      <c r="DQ128">
        <f t="shared" si="24"/>
        <v>103</v>
      </c>
      <c r="DR128" s="123" t="e">
        <f ca="1"/>
        <v>#NAME?</v>
      </c>
      <c r="DS128" s="37" t="e">
        <f ca="1"/>
        <v>#NAME?</v>
      </c>
      <c r="DT128" s="37" t="e">
        <f ca="1"/>
        <v>#NAME?</v>
      </c>
      <c r="DU128" s="90" t="e">
        <f ca="1"/>
        <v>#NAME?</v>
      </c>
      <c r="ED128" s="123" t="e">
        <f ca="1"/>
        <v>#NAME?</v>
      </c>
      <c r="EE128" s="37" t="e">
        <f ca="1"/>
        <v>#NAME?</v>
      </c>
      <c r="EF128" s="37" t="e">
        <f ca="1"/>
        <v>#NAME?</v>
      </c>
      <c r="EG128" s="90" t="e">
        <f ca="1"/>
        <v>#NAME?</v>
      </c>
    </row>
    <row r="129" spans="85:137" x14ac:dyDescent="0.25">
      <c r="CG129">
        <f t="shared" si="22"/>
        <v>111</v>
      </c>
      <c r="CH129" s="123" t="e">
        <f ca="1"/>
        <v>#NAME?</v>
      </c>
      <c r="CI129" s="37" t="e">
        <f ca="1"/>
        <v>#NAME?</v>
      </c>
      <c r="CJ129" s="37" t="e">
        <f ca="1"/>
        <v>#NAME?</v>
      </c>
      <c r="CK129" s="90" t="e">
        <f ca="1"/>
        <v>#NAME?</v>
      </c>
      <c r="CY129">
        <f t="shared" si="23"/>
        <v>111</v>
      </c>
      <c r="CZ129" s="123" t="e">
        <f ca="1"/>
        <v>#NAME?</v>
      </c>
      <c r="DA129" s="37" t="e">
        <f ca="1"/>
        <v>#NAME?</v>
      </c>
      <c r="DB129" s="37" t="e">
        <f ca="1"/>
        <v>#NAME?</v>
      </c>
      <c r="DC129" s="90" t="e">
        <f ca="1"/>
        <v>#NAME?</v>
      </c>
      <c r="DQ129">
        <f t="shared" si="24"/>
        <v>104</v>
      </c>
      <c r="DR129" s="123" t="e">
        <f ca="1"/>
        <v>#NAME?</v>
      </c>
      <c r="DS129" s="37" t="e">
        <f ca="1"/>
        <v>#NAME?</v>
      </c>
      <c r="DT129" s="37" t="e">
        <f ca="1"/>
        <v>#NAME?</v>
      </c>
      <c r="DU129" s="90" t="e">
        <f ca="1"/>
        <v>#NAME?</v>
      </c>
      <c r="ED129" s="123" t="e">
        <f ca="1"/>
        <v>#NAME?</v>
      </c>
      <c r="EE129" s="37" t="e">
        <f ca="1"/>
        <v>#NAME?</v>
      </c>
      <c r="EF129" s="37" t="e">
        <f ca="1"/>
        <v>#NAME?</v>
      </c>
      <c r="EG129" s="90" t="e">
        <f ca="1"/>
        <v>#NAME?</v>
      </c>
    </row>
    <row r="130" spans="85:137" x14ac:dyDescent="0.25">
      <c r="CG130">
        <f t="shared" si="22"/>
        <v>112</v>
      </c>
      <c r="CH130" s="123" t="e">
        <f ca="1"/>
        <v>#NAME?</v>
      </c>
      <c r="CI130" s="37" t="e">
        <f ca="1"/>
        <v>#NAME?</v>
      </c>
      <c r="CJ130" s="37" t="e">
        <f ca="1"/>
        <v>#NAME?</v>
      </c>
      <c r="CK130" s="90" t="e">
        <f ca="1"/>
        <v>#NAME?</v>
      </c>
      <c r="CY130">
        <f t="shared" si="23"/>
        <v>112</v>
      </c>
      <c r="CZ130" s="123" t="e">
        <f ca="1"/>
        <v>#NAME?</v>
      </c>
      <c r="DA130" s="37" t="e">
        <f ca="1"/>
        <v>#NAME?</v>
      </c>
      <c r="DB130" s="37" t="e">
        <f ca="1"/>
        <v>#NAME?</v>
      </c>
      <c r="DC130" s="90" t="e">
        <f ca="1"/>
        <v>#NAME?</v>
      </c>
      <c r="DQ130">
        <f t="shared" si="24"/>
        <v>105</v>
      </c>
      <c r="DR130" s="123" t="e">
        <f ca="1"/>
        <v>#NAME?</v>
      </c>
      <c r="DS130" s="37" t="e">
        <f ca="1"/>
        <v>#NAME?</v>
      </c>
      <c r="DT130" s="37" t="e">
        <f ca="1"/>
        <v>#NAME?</v>
      </c>
      <c r="DU130" s="90" t="e">
        <f ca="1"/>
        <v>#NAME?</v>
      </c>
      <c r="ED130" s="123" t="e">
        <f ca="1"/>
        <v>#NAME?</v>
      </c>
      <c r="EE130" s="37" t="e">
        <f ca="1"/>
        <v>#NAME?</v>
      </c>
      <c r="EF130" s="37" t="e">
        <f ca="1"/>
        <v>#NAME?</v>
      </c>
      <c r="EG130" s="90" t="e">
        <f ca="1"/>
        <v>#NAME?</v>
      </c>
    </row>
    <row r="131" spans="85:137" x14ac:dyDescent="0.25">
      <c r="CG131">
        <f t="shared" si="22"/>
        <v>113</v>
      </c>
      <c r="CH131" s="123" t="e">
        <f ca="1"/>
        <v>#NAME?</v>
      </c>
      <c r="CI131" s="37" t="e">
        <f ca="1"/>
        <v>#NAME?</v>
      </c>
      <c r="CJ131" s="37" t="e">
        <f ca="1"/>
        <v>#NAME?</v>
      </c>
      <c r="CK131" s="90" t="e">
        <f ca="1"/>
        <v>#NAME?</v>
      </c>
      <c r="CY131">
        <f t="shared" si="23"/>
        <v>113</v>
      </c>
      <c r="CZ131" s="123" t="e">
        <f ca="1"/>
        <v>#NAME?</v>
      </c>
      <c r="DA131" s="37" t="e">
        <f ca="1"/>
        <v>#NAME?</v>
      </c>
      <c r="DB131" s="37" t="e">
        <f ca="1"/>
        <v>#NAME?</v>
      </c>
      <c r="DC131" s="90" t="e">
        <f ca="1"/>
        <v>#NAME?</v>
      </c>
      <c r="DQ131">
        <f t="shared" si="24"/>
        <v>106</v>
      </c>
      <c r="DR131" s="123" t="e">
        <f ca="1"/>
        <v>#NAME?</v>
      </c>
      <c r="DS131" s="37" t="e">
        <f ca="1"/>
        <v>#NAME?</v>
      </c>
      <c r="DT131" s="37" t="e">
        <f ca="1"/>
        <v>#NAME?</v>
      </c>
      <c r="DU131" s="90" t="e">
        <f ca="1"/>
        <v>#NAME?</v>
      </c>
      <c r="ED131" s="123" t="e">
        <f ca="1"/>
        <v>#NAME?</v>
      </c>
      <c r="EE131" s="37" t="e">
        <f ca="1"/>
        <v>#NAME?</v>
      </c>
      <c r="EF131" s="37" t="e">
        <f ca="1"/>
        <v>#NAME?</v>
      </c>
      <c r="EG131" s="90" t="e">
        <f ca="1"/>
        <v>#NAME?</v>
      </c>
    </row>
    <row r="132" spans="85:137" x14ac:dyDescent="0.25">
      <c r="CG132">
        <f t="shared" si="22"/>
        <v>114</v>
      </c>
      <c r="CH132" s="123" t="e">
        <f ca="1"/>
        <v>#NAME?</v>
      </c>
      <c r="CI132" s="37" t="e">
        <f ca="1"/>
        <v>#NAME?</v>
      </c>
      <c r="CJ132" s="37" t="e">
        <f ca="1"/>
        <v>#NAME?</v>
      </c>
      <c r="CK132" s="90" t="e">
        <f ca="1"/>
        <v>#NAME?</v>
      </c>
      <c r="CY132">
        <f t="shared" si="23"/>
        <v>114</v>
      </c>
      <c r="CZ132" s="123" t="e">
        <f ca="1"/>
        <v>#NAME?</v>
      </c>
      <c r="DA132" s="37" t="e">
        <f ca="1"/>
        <v>#NAME?</v>
      </c>
      <c r="DB132" s="37" t="e">
        <f ca="1"/>
        <v>#NAME?</v>
      </c>
      <c r="DC132" s="90" t="e">
        <f ca="1"/>
        <v>#NAME?</v>
      </c>
      <c r="DQ132">
        <f t="shared" si="24"/>
        <v>107</v>
      </c>
      <c r="DR132" s="123" t="e">
        <f ca="1"/>
        <v>#NAME?</v>
      </c>
      <c r="DS132" s="37" t="e">
        <f ca="1"/>
        <v>#NAME?</v>
      </c>
      <c r="DT132" s="37" t="e">
        <f ca="1"/>
        <v>#NAME?</v>
      </c>
      <c r="DU132" s="90" t="e">
        <f ca="1"/>
        <v>#NAME?</v>
      </c>
      <c r="ED132" s="123" t="e">
        <f ca="1"/>
        <v>#NAME?</v>
      </c>
      <c r="EE132" s="37" t="e">
        <f ca="1"/>
        <v>#NAME?</v>
      </c>
      <c r="EF132" s="37" t="e">
        <f ca="1"/>
        <v>#NAME?</v>
      </c>
      <c r="EG132" s="90" t="e">
        <f ca="1"/>
        <v>#NAME?</v>
      </c>
    </row>
    <row r="133" spans="85:137" x14ac:dyDescent="0.25">
      <c r="CG133">
        <f t="shared" si="22"/>
        <v>115</v>
      </c>
      <c r="CH133" s="123" t="e">
        <f ca="1"/>
        <v>#NAME?</v>
      </c>
      <c r="CI133" s="37" t="e">
        <f ca="1"/>
        <v>#NAME?</v>
      </c>
      <c r="CJ133" s="37" t="e">
        <f ca="1"/>
        <v>#NAME?</v>
      </c>
      <c r="CK133" s="90" t="e">
        <f ca="1"/>
        <v>#NAME?</v>
      </c>
      <c r="CY133">
        <f t="shared" si="23"/>
        <v>115</v>
      </c>
      <c r="CZ133" s="123" t="e">
        <f ca="1"/>
        <v>#NAME?</v>
      </c>
      <c r="DA133" s="37" t="e">
        <f ca="1"/>
        <v>#NAME?</v>
      </c>
      <c r="DB133" s="37" t="e">
        <f ca="1"/>
        <v>#NAME?</v>
      </c>
      <c r="DC133" s="90" t="e">
        <f ca="1"/>
        <v>#NAME?</v>
      </c>
      <c r="DQ133">
        <f t="shared" si="24"/>
        <v>108</v>
      </c>
      <c r="DR133" s="123" t="e">
        <f ca="1"/>
        <v>#NAME?</v>
      </c>
      <c r="DS133" s="37" t="e">
        <f ca="1"/>
        <v>#NAME?</v>
      </c>
      <c r="DT133" s="37" t="e">
        <f ca="1"/>
        <v>#NAME?</v>
      </c>
      <c r="DU133" s="90" t="e">
        <f ca="1"/>
        <v>#NAME?</v>
      </c>
      <c r="ED133" s="123" t="e">
        <f ca="1"/>
        <v>#NAME?</v>
      </c>
      <c r="EE133" s="37" t="e">
        <f ca="1"/>
        <v>#NAME?</v>
      </c>
      <c r="EF133" s="37" t="e">
        <f ca="1"/>
        <v>#NAME?</v>
      </c>
      <c r="EG133" s="90" t="e">
        <f ca="1"/>
        <v>#NAME?</v>
      </c>
    </row>
    <row r="134" spans="85:137" x14ac:dyDescent="0.25">
      <c r="CG134">
        <f t="shared" si="22"/>
        <v>116</v>
      </c>
      <c r="CH134" s="123" t="e">
        <f ca="1"/>
        <v>#NAME?</v>
      </c>
      <c r="CI134" s="37" t="e">
        <f ca="1"/>
        <v>#NAME?</v>
      </c>
      <c r="CJ134" s="37" t="e">
        <f ca="1"/>
        <v>#NAME?</v>
      </c>
      <c r="CK134" s="90" t="e">
        <f ca="1"/>
        <v>#NAME?</v>
      </c>
      <c r="CY134">
        <f t="shared" si="23"/>
        <v>116</v>
      </c>
      <c r="CZ134" s="123" t="e">
        <f ca="1"/>
        <v>#NAME?</v>
      </c>
      <c r="DA134" s="37" t="e">
        <f ca="1"/>
        <v>#NAME?</v>
      </c>
      <c r="DB134" s="37" t="e">
        <f ca="1"/>
        <v>#NAME?</v>
      </c>
      <c r="DC134" s="90" t="e">
        <f ca="1"/>
        <v>#NAME?</v>
      </c>
      <c r="DQ134">
        <f t="shared" si="24"/>
        <v>109</v>
      </c>
      <c r="DR134" s="123" t="e">
        <f ca="1"/>
        <v>#NAME?</v>
      </c>
      <c r="DS134" s="37" t="e">
        <f ca="1"/>
        <v>#NAME?</v>
      </c>
      <c r="DT134" s="37" t="e">
        <f ca="1"/>
        <v>#NAME?</v>
      </c>
      <c r="DU134" s="90" t="e">
        <f ca="1"/>
        <v>#NAME?</v>
      </c>
      <c r="ED134" s="123" t="e">
        <f ca="1"/>
        <v>#NAME?</v>
      </c>
      <c r="EE134" s="37" t="e">
        <f ca="1"/>
        <v>#NAME?</v>
      </c>
      <c r="EF134" s="37" t="e">
        <f ca="1"/>
        <v>#NAME?</v>
      </c>
      <c r="EG134" s="90" t="e">
        <f ca="1"/>
        <v>#NAME?</v>
      </c>
    </row>
    <row r="135" spans="85:137" x14ac:dyDescent="0.25">
      <c r="CG135">
        <f t="shared" si="22"/>
        <v>117</v>
      </c>
      <c r="CH135" s="123" t="e">
        <f ca="1"/>
        <v>#NAME?</v>
      </c>
      <c r="CI135" s="37" t="e">
        <f ca="1"/>
        <v>#NAME?</v>
      </c>
      <c r="CJ135" s="37" t="e">
        <f ca="1"/>
        <v>#NAME?</v>
      </c>
      <c r="CK135" s="90" t="e">
        <f ca="1"/>
        <v>#NAME?</v>
      </c>
      <c r="CY135">
        <f t="shared" si="23"/>
        <v>117</v>
      </c>
      <c r="CZ135" s="123" t="e">
        <f ca="1"/>
        <v>#NAME?</v>
      </c>
      <c r="DA135" s="37" t="e">
        <f ca="1"/>
        <v>#NAME?</v>
      </c>
      <c r="DB135" s="37" t="e">
        <f ca="1"/>
        <v>#NAME?</v>
      </c>
      <c r="DC135" s="90" t="e">
        <f ca="1"/>
        <v>#NAME?</v>
      </c>
      <c r="DQ135">
        <f t="shared" si="24"/>
        <v>110</v>
      </c>
      <c r="DR135" s="123" t="e">
        <f ca="1"/>
        <v>#NAME?</v>
      </c>
      <c r="DS135" s="37" t="e">
        <f ca="1"/>
        <v>#NAME?</v>
      </c>
      <c r="DT135" s="37" t="e">
        <f ca="1"/>
        <v>#NAME?</v>
      </c>
      <c r="DU135" s="90" t="e">
        <f ca="1"/>
        <v>#NAME?</v>
      </c>
      <c r="ED135" s="123" t="e">
        <f ca="1"/>
        <v>#NAME?</v>
      </c>
      <c r="EE135" s="37" t="e">
        <f ca="1"/>
        <v>#NAME?</v>
      </c>
      <c r="EF135" s="37" t="e">
        <f ca="1"/>
        <v>#NAME?</v>
      </c>
      <c r="EG135" s="90" t="e">
        <f ca="1"/>
        <v>#NAME?</v>
      </c>
    </row>
    <row r="136" spans="85:137" x14ac:dyDescent="0.25">
      <c r="CG136">
        <f t="shared" si="22"/>
        <v>118</v>
      </c>
      <c r="CH136" s="123" t="e">
        <f ca="1"/>
        <v>#NAME?</v>
      </c>
      <c r="CI136" s="37" t="e">
        <f ca="1"/>
        <v>#NAME?</v>
      </c>
      <c r="CJ136" s="37" t="e">
        <f ca="1"/>
        <v>#NAME?</v>
      </c>
      <c r="CK136" s="90" t="e">
        <f ca="1"/>
        <v>#NAME?</v>
      </c>
      <c r="CY136">
        <f t="shared" si="23"/>
        <v>118</v>
      </c>
      <c r="CZ136" s="123" t="e">
        <f ca="1"/>
        <v>#NAME?</v>
      </c>
      <c r="DA136" s="37" t="e">
        <f ca="1"/>
        <v>#NAME?</v>
      </c>
      <c r="DB136" s="37" t="e">
        <f ca="1"/>
        <v>#NAME?</v>
      </c>
      <c r="DC136" s="90" t="e">
        <f ca="1"/>
        <v>#NAME?</v>
      </c>
      <c r="DQ136">
        <f t="shared" si="24"/>
        <v>111</v>
      </c>
      <c r="DR136" s="123" t="e">
        <f ca="1"/>
        <v>#NAME?</v>
      </c>
      <c r="DS136" s="37" t="e">
        <f ca="1"/>
        <v>#NAME?</v>
      </c>
      <c r="DT136" s="37" t="e">
        <f ca="1"/>
        <v>#NAME?</v>
      </c>
      <c r="DU136" s="90" t="e">
        <f ca="1"/>
        <v>#NAME?</v>
      </c>
      <c r="ED136" s="123" t="e">
        <f ca="1"/>
        <v>#NAME?</v>
      </c>
      <c r="EE136" s="37" t="e">
        <f ca="1"/>
        <v>#NAME?</v>
      </c>
      <c r="EF136" s="37" t="e">
        <f ca="1"/>
        <v>#NAME?</v>
      </c>
      <c r="EG136" s="90" t="e">
        <f ca="1"/>
        <v>#NAME?</v>
      </c>
    </row>
    <row r="137" spans="85:137" x14ac:dyDescent="0.25">
      <c r="CG137">
        <f t="shared" si="22"/>
        <v>119</v>
      </c>
      <c r="CH137" s="123" t="e">
        <f ca="1"/>
        <v>#NAME?</v>
      </c>
      <c r="CI137" s="37" t="e">
        <f ca="1"/>
        <v>#NAME?</v>
      </c>
      <c r="CJ137" s="37" t="e">
        <f ca="1"/>
        <v>#NAME?</v>
      </c>
      <c r="CK137" s="90" t="e">
        <f ca="1"/>
        <v>#NAME?</v>
      </c>
      <c r="CY137">
        <f t="shared" si="23"/>
        <v>119</v>
      </c>
      <c r="CZ137" s="123" t="e">
        <f ca="1"/>
        <v>#NAME?</v>
      </c>
      <c r="DA137" s="37" t="e">
        <f ca="1"/>
        <v>#NAME?</v>
      </c>
      <c r="DB137" s="37" t="e">
        <f ca="1"/>
        <v>#NAME?</v>
      </c>
      <c r="DC137" s="90" t="e">
        <f ca="1"/>
        <v>#NAME?</v>
      </c>
      <c r="DQ137">
        <f t="shared" si="24"/>
        <v>112</v>
      </c>
      <c r="DR137" s="123" t="e">
        <f ca="1"/>
        <v>#NAME?</v>
      </c>
      <c r="DS137" s="37" t="e">
        <f ca="1"/>
        <v>#NAME?</v>
      </c>
      <c r="DT137" s="37" t="e">
        <f ca="1"/>
        <v>#NAME?</v>
      </c>
      <c r="DU137" s="90" t="e">
        <f ca="1"/>
        <v>#NAME?</v>
      </c>
      <c r="ED137" s="123" t="e">
        <f ca="1"/>
        <v>#NAME?</v>
      </c>
      <c r="EE137" s="37" t="e">
        <f ca="1"/>
        <v>#NAME?</v>
      </c>
      <c r="EF137" s="37" t="e">
        <f ca="1"/>
        <v>#NAME?</v>
      </c>
      <c r="EG137" s="90" t="e">
        <f ca="1"/>
        <v>#NAME?</v>
      </c>
    </row>
    <row r="138" spans="85:137" x14ac:dyDescent="0.25">
      <c r="CG138">
        <f t="shared" si="22"/>
        <v>120</v>
      </c>
      <c r="CH138" s="91" t="e">
        <f ca="1"/>
        <v>#NAME?</v>
      </c>
      <c r="CI138" s="92" t="e">
        <f ca="1"/>
        <v>#NAME?</v>
      </c>
      <c r="CJ138" s="92" t="e">
        <f ca="1"/>
        <v>#NAME?</v>
      </c>
      <c r="CK138" s="93" t="e">
        <f ca="1"/>
        <v>#NAME?</v>
      </c>
      <c r="CY138">
        <f t="shared" si="23"/>
        <v>120</v>
      </c>
      <c r="CZ138" s="91" t="e">
        <f ca="1"/>
        <v>#NAME?</v>
      </c>
      <c r="DA138" s="92" t="e">
        <f ca="1"/>
        <v>#NAME?</v>
      </c>
      <c r="DB138" s="92" t="e">
        <f ca="1"/>
        <v>#NAME?</v>
      </c>
      <c r="DC138" s="93" t="e">
        <f ca="1"/>
        <v>#NAME?</v>
      </c>
      <c r="DQ138">
        <f t="shared" si="24"/>
        <v>113</v>
      </c>
      <c r="DR138" s="123" t="e">
        <f ca="1"/>
        <v>#NAME?</v>
      </c>
      <c r="DS138" s="37" t="e">
        <f ca="1"/>
        <v>#NAME?</v>
      </c>
      <c r="DT138" s="37" t="e">
        <f ca="1"/>
        <v>#NAME?</v>
      </c>
      <c r="DU138" s="90" t="e">
        <f ca="1"/>
        <v>#NAME?</v>
      </c>
      <c r="ED138" s="123" t="e">
        <f ca="1"/>
        <v>#NAME?</v>
      </c>
      <c r="EE138" s="37" t="e">
        <f ca="1"/>
        <v>#NAME?</v>
      </c>
      <c r="EF138" s="37" t="e">
        <f ca="1"/>
        <v>#NAME?</v>
      </c>
      <c r="EG138" s="90" t="e">
        <f ca="1"/>
        <v>#NAME?</v>
      </c>
    </row>
    <row r="139" spans="85:137" x14ac:dyDescent="0.25">
      <c r="DQ139">
        <f t="shared" si="24"/>
        <v>114</v>
      </c>
      <c r="DR139" s="123" t="e">
        <f ca="1"/>
        <v>#NAME?</v>
      </c>
      <c r="DS139" s="37" t="e">
        <f ca="1"/>
        <v>#NAME?</v>
      </c>
      <c r="DT139" s="37" t="e">
        <f ca="1"/>
        <v>#NAME?</v>
      </c>
      <c r="DU139" s="90" t="e">
        <f ca="1"/>
        <v>#NAME?</v>
      </c>
      <c r="ED139" s="123" t="e">
        <f ca="1"/>
        <v>#NAME?</v>
      </c>
      <c r="EE139" s="37" t="e">
        <f ca="1"/>
        <v>#NAME?</v>
      </c>
      <c r="EF139" s="37" t="e">
        <f ca="1"/>
        <v>#NAME?</v>
      </c>
      <c r="EG139" s="90" t="e">
        <f ca="1"/>
        <v>#NAME?</v>
      </c>
    </row>
    <row r="140" spans="85:137" x14ac:dyDescent="0.25">
      <c r="CG140" t="s">
        <v>48</v>
      </c>
      <c r="CH140" s="156" t="e">
        <f ca="1">AVERAGE(CH19:CH138)</f>
        <v>#NAME?</v>
      </c>
      <c r="CI140" s="157" t="e">
        <f t="array" ref="CI140" ca="1">AVERAGE(CI19:CI138)</f>
        <v>#NAME?</v>
      </c>
      <c r="CJ140" s="157" t="e">
        <f t="array" ref="CJ140" ca="1">AVERAGE(CJ19:CJ138)</f>
        <v>#NAME?</v>
      </c>
      <c r="CK140" s="158" t="e">
        <f t="array" ref="CK140" ca="1">AVERAGE(CK19:CK138)</f>
        <v>#NAME?</v>
      </c>
      <c r="CY140" t="s">
        <v>48</v>
      </c>
      <c r="CZ140" s="156" t="e">
        <f ca="1">AVERAGE(CZ19:CZ138)</f>
        <v>#NAME?</v>
      </c>
      <c r="DA140" s="157" t="e">
        <f t="array" ref="DA140" ca="1">AVERAGE(DA19:DA138)</f>
        <v>#NAME?</v>
      </c>
      <c r="DB140" s="157" t="e">
        <f t="array" ref="DB140" ca="1">AVERAGE(DB19:DB138)</f>
        <v>#NAME?</v>
      </c>
      <c r="DC140" s="158" t="e">
        <f t="array" ref="DC140" ca="1">AVERAGE(DC19:DC138)</f>
        <v>#NAME?</v>
      </c>
      <c r="DQ140">
        <f t="shared" si="24"/>
        <v>115</v>
      </c>
      <c r="DR140" s="123" t="e">
        <f ca="1"/>
        <v>#NAME?</v>
      </c>
      <c r="DS140" s="37" t="e">
        <f ca="1"/>
        <v>#NAME?</v>
      </c>
      <c r="DT140" s="37" t="e">
        <f ca="1"/>
        <v>#NAME?</v>
      </c>
      <c r="DU140" s="90" t="e">
        <f ca="1"/>
        <v>#NAME?</v>
      </c>
      <c r="ED140" s="123" t="e">
        <f ca="1"/>
        <v>#NAME?</v>
      </c>
      <c r="EE140" s="37" t="e">
        <f ca="1"/>
        <v>#NAME?</v>
      </c>
      <c r="EF140" s="37" t="e">
        <f ca="1"/>
        <v>#NAME?</v>
      </c>
      <c r="EG140" s="90" t="e">
        <f ca="1"/>
        <v>#NAME?</v>
      </c>
    </row>
    <row r="141" spans="85:137" x14ac:dyDescent="0.25">
      <c r="CG141" t="s">
        <v>107</v>
      </c>
      <c r="CH141" s="91" t="e">
        <f ca="1">VAR(CH19:CH138)</f>
        <v>#NAME?</v>
      </c>
      <c r="CI141" s="92" t="e">
        <f ca="1">VAR(CI19:CI138)</f>
        <v>#NAME?</v>
      </c>
      <c r="CJ141" s="92" t="e">
        <f ca="1">VAR(CJ19:CJ138)</f>
        <v>#NAME?</v>
      </c>
      <c r="CK141" s="93" t="e">
        <f ca="1">VAR(CK19:CK138)</f>
        <v>#NAME?</v>
      </c>
      <c r="CY141" t="s">
        <v>107</v>
      </c>
      <c r="CZ141" s="91" t="e">
        <f ca="1">VAR(CZ19:CZ138)</f>
        <v>#NAME?</v>
      </c>
      <c r="DA141" s="92" t="e">
        <f ca="1">VAR(DA19:DA138)</f>
        <v>#NAME?</v>
      </c>
      <c r="DB141" s="92" t="e">
        <f ca="1">VAR(DB19:DB138)</f>
        <v>#NAME?</v>
      </c>
      <c r="DC141" s="93" t="e">
        <f ca="1">VAR(DC19:DC138)</f>
        <v>#NAME?</v>
      </c>
      <c r="DQ141">
        <f t="shared" si="24"/>
        <v>116</v>
      </c>
      <c r="DR141" s="123" t="e">
        <f ca="1"/>
        <v>#NAME?</v>
      </c>
      <c r="DS141" s="37" t="e">
        <f ca="1"/>
        <v>#NAME?</v>
      </c>
      <c r="DT141" s="37" t="e">
        <f ca="1"/>
        <v>#NAME?</v>
      </c>
      <c r="DU141" s="90" t="e">
        <f ca="1"/>
        <v>#NAME?</v>
      </c>
      <c r="ED141" s="123" t="e">
        <f ca="1"/>
        <v>#NAME?</v>
      </c>
      <c r="EE141" s="37" t="e">
        <f ca="1"/>
        <v>#NAME?</v>
      </c>
      <c r="EF141" s="37" t="e">
        <f ca="1"/>
        <v>#NAME?</v>
      </c>
      <c r="EG141" s="90" t="e">
        <f ca="1"/>
        <v>#NAME?</v>
      </c>
    </row>
    <row r="142" spans="85:137" x14ac:dyDescent="0.25">
      <c r="DQ142">
        <f t="shared" si="24"/>
        <v>117</v>
      </c>
      <c r="DR142" s="123" t="e">
        <f ca="1"/>
        <v>#NAME?</v>
      </c>
      <c r="DS142" s="37" t="e">
        <f ca="1"/>
        <v>#NAME?</v>
      </c>
      <c r="DT142" s="37" t="e">
        <f ca="1"/>
        <v>#NAME?</v>
      </c>
      <c r="DU142" s="90" t="e">
        <f ca="1"/>
        <v>#NAME?</v>
      </c>
      <c r="ED142" s="123" t="e">
        <f ca="1"/>
        <v>#NAME?</v>
      </c>
      <c r="EE142" s="37" t="e">
        <f ca="1"/>
        <v>#NAME?</v>
      </c>
      <c r="EF142" s="37" t="e">
        <f ca="1"/>
        <v>#NAME?</v>
      </c>
      <c r="EG142" s="90" t="e">
        <f ca="1"/>
        <v>#NAME?</v>
      </c>
    </row>
    <row r="143" spans="85:137" x14ac:dyDescent="0.25">
      <c r="DQ143">
        <f t="shared" si="24"/>
        <v>118</v>
      </c>
      <c r="DR143" s="123" t="e">
        <f ca="1"/>
        <v>#NAME?</v>
      </c>
      <c r="DS143" s="37" t="e">
        <f ca="1"/>
        <v>#NAME?</v>
      </c>
      <c r="DT143" s="37" t="e">
        <f ca="1"/>
        <v>#NAME?</v>
      </c>
      <c r="DU143" s="90" t="e">
        <f ca="1"/>
        <v>#NAME?</v>
      </c>
      <c r="ED143" s="123" t="e">
        <f ca="1"/>
        <v>#NAME?</v>
      </c>
      <c r="EE143" s="37" t="e">
        <f ca="1"/>
        <v>#NAME?</v>
      </c>
      <c r="EF143" s="37" t="e">
        <f ca="1"/>
        <v>#NAME?</v>
      </c>
      <c r="EG143" s="90" t="e">
        <f ca="1"/>
        <v>#NAME?</v>
      </c>
    </row>
    <row r="144" spans="85:137" x14ac:dyDescent="0.25">
      <c r="DQ144">
        <f t="shared" si="24"/>
        <v>119</v>
      </c>
      <c r="DR144" s="123" t="e">
        <f ca="1"/>
        <v>#NAME?</v>
      </c>
      <c r="DS144" s="37" t="e">
        <f ca="1"/>
        <v>#NAME?</v>
      </c>
      <c r="DT144" s="37" t="e">
        <f ca="1"/>
        <v>#NAME?</v>
      </c>
      <c r="DU144" s="90" t="e">
        <f ca="1"/>
        <v>#NAME?</v>
      </c>
      <c r="ED144" s="123" t="e">
        <f ca="1"/>
        <v>#NAME?</v>
      </c>
      <c r="EE144" s="37" t="e">
        <f ca="1"/>
        <v>#NAME?</v>
      </c>
      <c r="EF144" s="37" t="e">
        <f ca="1"/>
        <v>#NAME?</v>
      </c>
      <c r="EG144" s="90" t="e">
        <f ca="1"/>
        <v>#NAME?</v>
      </c>
    </row>
    <row r="145" spans="121:137" x14ac:dyDescent="0.25">
      <c r="DQ145">
        <f t="shared" si="24"/>
        <v>120</v>
      </c>
      <c r="DR145" s="91" t="e">
        <f ca="1"/>
        <v>#NAME?</v>
      </c>
      <c r="DS145" s="92" t="e">
        <f ca="1"/>
        <v>#NAME?</v>
      </c>
      <c r="DT145" s="92" t="e">
        <f ca="1"/>
        <v>#NAME?</v>
      </c>
      <c r="DU145" s="93" t="e">
        <f ca="1"/>
        <v>#NAME?</v>
      </c>
      <c r="ED145" s="91" t="e">
        <f ca="1"/>
        <v>#NAME?</v>
      </c>
      <c r="EE145" s="92" t="e">
        <f ca="1"/>
        <v>#NAME?</v>
      </c>
      <c r="EF145" s="92" t="e">
        <f ca="1"/>
        <v>#NAME?</v>
      </c>
      <c r="EG145" s="93" t="e">
        <f ca="1"/>
        <v>#NAME?</v>
      </c>
    </row>
    <row r="147" spans="121:137" x14ac:dyDescent="0.25">
      <c r="DQ147" t="s">
        <v>48</v>
      </c>
      <c r="DR147" s="156" t="e">
        <f ca="1">AVERAGE(DR26:DR145)</f>
        <v>#NAME?</v>
      </c>
      <c r="DS147" s="157" t="e">
        <f t="array" ref="DS147" ca="1">AVERAGE(DS26:DS145)</f>
        <v>#NAME?</v>
      </c>
      <c r="DT147" s="157" t="e">
        <f t="array" ref="DT147" ca="1">AVERAGE(DT26:DT145)</f>
        <v>#NAME?</v>
      </c>
      <c r="DU147" s="158" t="e">
        <f ca="1">AVERAGE(DU26:DU145)</f>
        <v>#NAME?</v>
      </c>
      <c r="ED147" s="156" t="e">
        <f ca="1">AVERAGE(ED26:ED145)</f>
        <v>#NAME?</v>
      </c>
      <c r="EE147" s="157" t="e">
        <f t="array" ref="EE147" ca="1">AVERAGE(EE26:EE145)</f>
        <v>#NAME?</v>
      </c>
      <c r="EF147" s="157" t="e">
        <f t="array" ref="EF147" ca="1">AVERAGE(EF26:EF145)</f>
        <v>#NAME?</v>
      </c>
      <c r="EG147" s="158" t="e">
        <f ca="1">AVERAGE(EG26:EG145)</f>
        <v>#NAME?</v>
      </c>
    </row>
    <row r="148" spans="121:137" x14ac:dyDescent="0.25">
      <c r="DQ148" t="s">
        <v>107</v>
      </c>
      <c r="DR148" s="91" t="e">
        <f ca="1">VAR(DR26:DR145)</f>
        <v>#NAME?</v>
      </c>
      <c r="DS148" s="92" t="e">
        <f ca="1">VAR(DS26:DS145)</f>
        <v>#NAME?</v>
      </c>
      <c r="DT148" s="92" t="e">
        <f ca="1">VAR(DT26:DT145)</f>
        <v>#NAME?</v>
      </c>
      <c r="DU148" s="93" t="e">
        <f ca="1">VAR(DU26:DU145)</f>
        <v>#NAME?</v>
      </c>
      <c r="ED148" s="91" t="e">
        <f ca="1">VAR(ED26:ED145)</f>
        <v>#NAME?</v>
      </c>
      <c r="EE148" s="92" t="e">
        <f ca="1">VAR(EE26:EE145)</f>
        <v>#NAME?</v>
      </c>
      <c r="EF148" s="92" t="e">
        <f ca="1">VAR(EF26:EF145)</f>
        <v>#NAME?</v>
      </c>
      <c r="EG148" s="93" t="e">
        <f ca="1">VAR(EG26:EG145)</f>
        <v>#NAME?</v>
      </c>
    </row>
  </sheetData>
  <conditionalFormatting sqref="B44:E52">
    <cfRule type="cellIs" dxfId="9" priority="5" operator="lessThan">
      <formula>-0.4</formula>
    </cfRule>
    <cfRule type="cellIs" dxfId="8" priority="6" operator="greaterThan">
      <formula>0.4</formula>
    </cfRule>
  </conditionalFormatting>
  <conditionalFormatting sqref="I44:L52">
    <cfRule type="cellIs" dxfId="7" priority="3" operator="lessThan">
      <formula>-0.4</formula>
    </cfRule>
    <cfRule type="cellIs" dxfId="6" priority="4" operator="greaterThan">
      <formula>0.4</formula>
    </cfRule>
  </conditionalFormatting>
  <conditionalFormatting sqref="AD32:AL40">
    <cfRule type="cellIs" dxfId="5" priority="1" operator="lessThan">
      <formula>-0.1</formula>
    </cfRule>
    <cfRule type="cellIs" dxfId="4" priority="2" operator="greaterThan">
      <formula>0.1</formula>
    </cfRule>
  </conditionalFormatting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M40"/>
  <sheetViews>
    <sheetView workbookViewId="0"/>
  </sheetViews>
  <sheetFormatPr defaultRowHeight="15" x14ac:dyDescent="0.25"/>
  <cols>
    <col min="9" max="9" width="9.140625" customWidth="1"/>
    <col min="11" max="11" width="9" customWidth="1"/>
    <col min="13" max="13" width="9.140625" customWidth="1"/>
  </cols>
  <sheetData>
    <row r="1" spans="1:13" x14ac:dyDescent="0.25">
      <c r="A1" s="42" t="s">
        <v>455</v>
      </c>
    </row>
    <row r="3" spans="1:13" x14ac:dyDescent="0.25">
      <c r="A3" s="46" t="s">
        <v>39</v>
      </c>
      <c r="L3" t="s">
        <v>537</v>
      </c>
    </row>
    <row r="5" spans="1:13" x14ac:dyDescent="0.25">
      <c r="B5" s="175" t="str">
        <f>PCA!M3</f>
        <v>Expect</v>
      </c>
      <c r="C5" s="175" t="str">
        <f>PCA!N3</f>
        <v>Entertain</v>
      </c>
      <c r="D5" s="175" t="str">
        <f>PCA!O3</f>
        <v>Comm</v>
      </c>
      <c r="E5" s="175" t="str">
        <f>PCA!P3</f>
        <v>Expert</v>
      </c>
      <c r="F5" s="175" t="str">
        <f>PCA!Q3</f>
        <v>Motivate</v>
      </c>
      <c r="G5" s="175" t="str">
        <f>PCA!R3</f>
        <v>Caring</v>
      </c>
      <c r="H5" s="175" t="str">
        <f>PCA!S3</f>
        <v>Charisma</v>
      </c>
      <c r="I5" s="175" t="str">
        <f>PCA!T3</f>
        <v>Passion</v>
      </c>
      <c r="J5" s="175" t="str">
        <f>PCA!U3</f>
        <v>Friendly</v>
      </c>
      <c r="L5" s="156" t="e">
        <f ca="1">B6</f>
        <v>#NAME?</v>
      </c>
      <c r="M5" s="158">
        <f>COUNT(PCA!A4:A123)</f>
        <v>120</v>
      </c>
    </row>
    <row r="6" spans="1:13" x14ac:dyDescent="0.25">
      <c r="A6" t="str">
        <f t="array" ref="A6:A14">TRANSPOSE(B5:J5)</f>
        <v>Expect</v>
      </c>
      <c r="B6" s="156" t="e">
        <f t="array" ref="B6:J14" ca="1">Factor!B6:J14</f>
        <v>#NAME?</v>
      </c>
      <c r="C6" s="157" t="e">
        <f ca="1"/>
        <v>#NAME?</v>
      </c>
      <c r="D6" s="157" t="e">
        <f ca="1"/>
        <v>#NAME?</v>
      </c>
      <c r="E6" s="157" t="e">
        <f ca="1"/>
        <v>#NAME?</v>
      </c>
      <c r="F6" s="157" t="e">
        <f ca="1"/>
        <v>#NAME?</v>
      </c>
      <c r="G6" s="157" t="e">
        <f ca="1"/>
        <v>#NAME?</v>
      </c>
      <c r="H6" s="157" t="e">
        <f ca="1"/>
        <v>#NAME?</v>
      </c>
      <c r="I6" s="157" t="e">
        <f ca="1"/>
        <v>#NAME?</v>
      </c>
      <c r="J6" s="158" t="e">
        <f ca="1"/>
        <v>#NAME?</v>
      </c>
      <c r="L6" s="91" t="e">
        <f ca="1">B19</f>
        <v>#NAME?</v>
      </c>
      <c r="M6" s="93">
        <f>M5</f>
        <v>120</v>
      </c>
    </row>
    <row r="7" spans="1:13" x14ac:dyDescent="0.25">
      <c r="A7" t="str">
        <v>Entertain</v>
      </c>
      <c r="B7" s="123" t="e">
        <f ca="1"/>
        <v>#NAME?</v>
      </c>
      <c r="C7" s="37" t="e">
        <f ca="1"/>
        <v>#NAME?</v>
      </c>
      <c r="D7" s="37" t="e">
        <f ca="1"/>
        <v>#NAME?</v>
      </c>
      <c r="E7" s="37" t="e">
        <f ca="1"/>
        <v>#NAME?</v>
      </c>
      <c r="F7" s="37" t="e">
        <f ca="1"/>
        <v>#NAME?</v>
      </c>
      <c r="G7" s="37" t="e">
        <f ca="1"/>
        <v>#NAME?</v>
      </c>
      <c r="H7" s="37" t="e">
        <f ca="1"/>
        <v>#NAME?</v>
      </c>
      <c r="I7" s="37" t="e">
        <f ca="1"/>
        <v>#NAME?</v>
      </c>
      <c r="J7" s="90" t="e">
        <f ca="1"/>
        <v>#NAME?</v>
      </c>
    </row>
    <row r="8" spans="1:13" x14ac:dyDescent="0.25">
      <c r="A8" t="str">
        <v>Comm</v>
      </c>
      <c r="B8" s="123" t="e">
        <f ca="1"/>
        <v>#NAME?</v>
      </c>
      <c r="C8" s="37" t="e">
        <f ca="1"/>
        <v>#NAME?</v>
      </c>
      <c r="D8" s="37" t="e">
        <f ca="1"/>
        <v>#NAME?</v>
      </c>
      <c r="E8" s="37" t="e">
        <f ca="1"/>
        <v>#NAME?</v>
      </c>
      <c r="F8" s="37" t="e">
        <f ca="1"/>
        <v>#NAME?</v>
      </c>
      <c r="G8" s="37" t="e">
        <f ca="1"/>
        <v>#NAME?</v>
      </c>
      <c r="H8" s="37" t="e">
        <f ca="1"/>
        <v>#NAME?</v>
      </c>
      <c r="I8" s="37" t="e">
        <f ca="1"/>
        <v>#NAME?</v>
      </c>
      <c r="J8" s="90" t="e">
        <f ca="1"/>
        <v>#NAME?</v>
      </c>
      <c r="L8" t="s">
        <v>113</v>
      </c>
      <c r="M8" s="172" t="e">
        <f t="array" aca="1" ref="M8:M12" ca="1">BOX(L5:M6,COUNTA(B5:J5))</f>
        <v>#NAME?</v>
      </c>
    </row>
    <row r="9" spans="1:13" x14ac:dyDescent="0.25">
      <c r="A9" t="str">
        <v>Expert</v>
      </c>
      <c r="B9" s="123" t="e">
        <f ca="1"/>
        <v>#NAME?</v>
      </c>
      <c r="C9" s="37" t="e">
        <f ca="1"/>
        <v>#NAME?</v>
      </c>
      <c r="D9" s="37" t="e">
        <f ca="1"/>
        <v>#NAME?</v>
      </c>
      <c r="E9" s="37" t="e">
        <f ca="1"/>
        <v>#NAME?</v>
      </c>
      <c r="F9" s="37" t="e">
        <f ca="1"/>
        <v>#NAME?</v>
      </c>
      <c r="G9" s="37" t="e">
        <f ca="1"/>
        <v>#NAME?</v>
      </c>
      <c r="H9" s="37" t="e">
        <f ca="1"/>
        <v>#NAME?</v>
      </c>
      <c r="I9" s="37" t="e">
        <f ca="1"/>
        <v>#NAME?</v>
      </c>
      <c r="J9" s="90" t="e">
        <f ca="1"/>
        <v>#NAME?</v>
      </c>
      <c r="L9" t="s">
        <v>55</v>
      </c>
      <c r="M9" s="173" t="e">
        <f ca="1"/>
        <v>#NAME?</v>
      </c>
    </row>
    <row r="10" spans="1:13" x14ac:dyDescent="0.25">
      <c r="A10" t="str">
        <v>Motivate</v>
      </c>
      <c r="B10" s="123" t="e">
        <f ca="1"/>
        <v>#NAME?</v>
      </c>
      <c r="C10" s="37" t="e">
        <f ca="1"/>
        <v>#NAME?</v>
      </c>
      <c r="D10" s="37" t="e">
        <f ca="1"/>
        <v>#NAME?</v>
      </c>
      <c r="E10" s="37" t="e">
        <f ca="1"/>
        <v>#NAME?</v>
      </c>
      <c r="F10" s="37" t="e">
        <f ca="1"/>
        <v>#NAME?</v>
      </c>
      <c r="G10" s="37" t="e">
        <f ca="1"/>
        <v>#NAME?</v>
      </c>
      <c r="H10" s="37" t="e">
        <f ca="1"/>
        <v>#NAME?</v>
      </c>
      <c r="I10" s="37" t="e">
        <f ca="1"/>
        <v>#NAME?</v>
      </c>
      <c r="J10" s="90" t="e">
        <f ca="1"/>
        <v>#NAME?</v>
      </c>
      <c r="L10" t="s">
        <v>56</v>
      </c>
      <c r="M10" s="173" t="e">
        <f ca="1"/>
        <v>#NAME?</v>
      </c>
    </row>
    <row r="11" spans="1:13" x14ac:dyDescent="0.25">
      <c r="A11" t="str">
        <v>Caring</v>
      </c>
      <c r="B11" s="123" t="e">
        <f ca="1"/>
        <v>#NAME?</v>
      </c>
      <c r="C11" s="37" t="e">
        <f ca="1"/>
        <v>#NAME?</v>
      </c>
      <c r="D11" s="37" t="e">
        <f ca="1"/>
        <v>#NAME?</v>
      </c>
      <c r="E11" s="37" t="e">
        <f ca="1"/>
        <v>#NAME?</v>
      </c>
      <c r="F11" s="37" t="e">
        <f ca="1"/>
        <v>#NAME?</v>
      </c>
      <c r="G11" s="37" t="e">
        <f ca="1"/>
        <v>#NAME?</v>
      </c>
      <c r="H11" s="37" t="e">
        <f ca="1"/>
        <v>#NAME?</v>
      </c>
      <c r="I11" s="37" t="e">
        <f ca="1"/>
        <v>#NAME?</v>
      </c>
      <c r="J11" s="90" t="e">
        <f ca="1"/>
        <v>#NAME?</v>
      </c>
      <c r="L11" t="s">
        <v>54</v>
      </c>
      <c r="M11" s="173" t="e">
        <f ca="1"/>
        <v>#NAME?</v>
      </c>
    </row>
    <row r="12" spans="1:13" x14ac:dyDescent="0.25">
      <c r="A12" s="60" t="str">
        <v>Charisma</v>
      </c>
      <c r="B12" s="123" t="e">
        <f ca="1"/>
        <v>#NAME?</v>
      </c>
      <c r="C12" s="37" t="e">
        <f ca="1"/>
        <v>#NAME?</v>
      </c>
      <c r="D12" s="37" t="e">
        <f ca="1"/>
        <v>#NAME?</v>
      </c>
      <c r="E12" s="37" t="e">
        <f ca="1"/>
        <v>#NAME?</v>
      </c>
      <c r="F12" s="37" t="e">
        <f ca="1"/>
        <v>#NAME?</v>
      </c>
      <c r="G12" s="37" t="e">
        <f ca="1"/>
        <v>#NAME?</v>
      </c>
      <c r="H12" s="37" t="e">
        <f ca="1"/>
        <v>#NAME?</v>
      </c>
      <c r="I12" s="37" t="e">
        <f ca="1"/>
        <v>#NAME?</v>
      </c>
      <c r="J12" s="90" t="e">
        <f ca="1"/>
        <v>#NAME?</v>
      </c>
      <c r="L12" t="s">
        <v>65</v>
      </c>
      <c r="M12" s="174" t="e">
        <f ca="1"/>
        <v>#NAME?</v>
      </c>
    </row>
    <row r="13" spans="1:13" x14ac:dyDescent="0.25">
      <c r="A13" s="60" t="str">
        <v>Passion</v>
      </c>
      <c r="B13" s="123" t="e">
        <f ca="1"/>
        <v>#NAME?</v>
      </c>
      <c r="C13" s="37" t="e">
        <f ca="1"/>
        <v>#NAME?</v>
      </c>
      <c r="D13" s="37" t="e">
        <f ca="1"/>
        <v>#NAME?</v>
      </c>
      <c r="E13" s="37" t="e">
        <f ca="1"/>
        <v>#NAME?</v>
      </c>
      <c r="F13" s="37" t="e">
        <f ca="1"/>
        <v>#NAME?</v>
      </c>
      <c r="G13" s="37" t="e">
        <f ca="1"/>
        <v>#NAME?</v>
      </c>
      <c r="H13" s="37" t="e">
        <f ca="1"/>
        <v>#NAME?</v>
      </c>
      <c r="I13" s="37" t="e">
        <f ca="1"/>
        <v>#NAME?</v>
      </c>
      <c r="J13" s="90" t="e">
        <f ca="1"/>
        <v>#NAME?</v>
      </c>
    </row>
    <row r="14" spans="1:13" x14ac:dyDescent="0.25">
      <c r="A14" s="60" t="str">
        <v>Friendly</v>
      </c>
      <c r="B14" s="91" t="e">
        <f ca="1"/>
        <v>#NAME?</v>
      </c>
      <c r="C14" s="92" t="e">
        <f ca="1"/>
        <v>#NAME?</v>
      </c>
      <c r="D14" s="92" t="e">
        <f ca="1"/>
        <v>#NAME?</v>
      </c>
      <c r="E14" s="92" t="e">
        <f ca="1"/>
        <v>#NAME?</v>
      </c>
      <c r="F14" s="92" t="e">
        <f ca="1"/>
        <v>#NAME?</v>
      </c>
      <c r="G14" s="92" t="e">
        <f ca="1"/>
        <v>#NAME?</v>
      </c>
      <c r="H14" s="92" t="e">
        <f ca="1"/>
        <v>#NAME?</v>
      </c>
      <c r="I14" s="92" t="e">
        <f ca="1"/>
        <v>#NAME?</v>
      </c>
      <c r="J14" s="93" t="e">
        <f ca="1"/>
        <v>#NAME?</v>
      </c>
    </row>
    <row r="16" spans="1:13" x14ac:dyDescent="0.25">
      <c r="A16" s="46" t="s">
        <v>456</v>
      </c>
    </row>
    <row r="18" spans="1:10" x14ac:dyDescent="0.25">
      <c r="B18" s="175" t="str">
        <f t="array" ref="B18:J18">B5:J5</f>
        <v>Expect</v>
      </c>
      <c r="C18" s="175" t="str">
        <v>Entertain</v>
      </c>
      <c r="D18" s="175" t="str">
        <v>Comm</v>
      </c>
      <c r="E18" s="175" t="str">
        <v>Expert</v>
      </c>
      <c r="F18" s="175" t="str">
        <v>Motivate</v>
      </c>
      <c r="G18" s="175" t="str">
        <v>Caring</v>
      </c>
      <c r="H18" s="175" t="str">
        <v>Charisma</v>
      </c>
      <c r="I18" s="175" t="str">
        <v>Passion</v>
      </c>
      <c r="J18" s="175" t="str">
        <v>Friendly</v>
      </c>
    </row>
    <row r="19" spans="1:10" x14ac:dyDescent="0.25">
      <c r="A19" t="str">
        <f t="array" ref="A19:A27">A6:A14</f>
        <v>Expect</v>
      </c>
      <c r="B19" s="156" t="e">
        <f t="array" aca="1" ref="B19:J27" ca="1">IDENTITY()</f>
        <v>#NAME?</v>
      </c>
      <c r="C19" s="157" t="e">
        <f ca="1"/>
        <v>#NAME?</v>
      </c>
      <c r="D19" s="157" t="e">
        <f ca="1"/>
        <v>#NAME?</v>
      </c>
      <c r="E19" s="157" t="e">
        <f ca="1"/>
        <v>#NAME?</v>
      </c>
      <c r="F19" s="157" t="e">
        <f ca="1"/>
        <v>#NAME?</v>
      </c>
      <c r="G19" s="157" t="e">
        <f ca="1"/>
        <v>#NAME?</v>
      </c>
      <c r="H19" s="157" t="e">
        <f ca="1"/>
        <v>#NAME?</v>
      </c>
      <c r="I19" s="157" t="e">
        <f ca="1"/>
        <v>#NAME?</v>
      </c>
      <c r="J19" s="158" t="e">
        <f ca="1"/>
        <v>#NAME?</v>
      </c>
    </row>
    <row r="20" spans="1:10" x14ac:dyDescent="0.25">
      <c r="A20" t="str">
        <v>Entertain</v>
      </c>
      <c r="B20" s="123" t="e">
        <f ca="1"/>
        <v>#NAME?</v>
      </c>
      <c r="C20" s="37" t="e">
        <f ca="1"/>
        <v>#NAME?</v>
      </c>
      <c r="D20" s="37" t="e">
        <f ca="1"/>
        <v>#NAME?</v>
      </c>
      <c r="E20" s="37" t="e">
        <f ca="1"/>
        <v>#NAME?</v>
      </c>
      <c r="F20" s="37" t="e">
        <f ca="1"/>
        <v>#NAME?</v>
      </c>
      <c r="G20" s="37" t="e">
        <f ca="1"/>
        <v>#NAME?</v>
      </c>
      <c r="H20" s="37" t="e">
        <f ca="1"/>
        <v>#NAME?</v>
      </c>
      <c r="I20" s="37" t="e">
        <f ca="1"/>
        <v>#NAME?</v>
      </c>
      <c r="J20" s="90" t="e">
        <f ca="1"/>
        <v>#NAME?</v>
      </c>
    </row>
    <row r="21" spans="1:10" x14ac:dyDescent="0.25">
      <c r="A21" t="str">
        <v>Comm</v>
      </c>
      <c r="B21" s="123" t="e">
        <f ca="1"/>
        <v>#NAME?</v>
      </c>
      <c r="C21" s="37" t="e">
        <f ca="1"/>
        <v>#NAME?</v>
      </c>
      <c r="D21" s="37" t="e">
        <f ca="1"/>
        <v>#NAME?</v>
      </c>
      <c r="E21" s="37" t="e">
        <f ca="1"/>
        <v>#NAME?</v>
      </c>
      <c r="F21" s="37" t="e">
        <f ca="1"/>
        <v>#NAME?</v>
      </c>
      <c r="G21" s="37" t="e">
        <f ca="1"/>
        <v>#NAME?</v>
      </c>
      <c r="H21" s="37" t="e">
        <f ca="1"/>
        <v>#NAME?</v>
      </c>
      <c r="I21" s="37" t="e">
        <f ca="1"/>
        <v>#NAME?</v>
      </c>
      <c r="J21" s="90" t="e">
        <f ca="1"/>
        <v>#NAME?</v>
      </c>
    </row>
    <row r="22" spans="1:10" x14ac:dyDescent="0.25">
      <c r="A22" t="str">
        <v>Expert</v>
      </c>
      <c r="B22" s="123" t="e">
        <f ca="1"/>
        <v>#NAME?</v>
      </c>
      <c r="C22" s="37" t="e">
        <f ca="1"/>
        <v>#NAME?</v>
      </c>
      <c r="D22" s="37" t="e">
        <f ca="1"/>
        <v>#NAME?</v>
      </c>
      <c r="E22" s="37" t="e">
        <f ca="1"/>
        <v>#NAME?</v>
      </c>
      <c r="F22" s="37" t="e">
        <f ca="1"/>
        <v>#NAME?</v>
      </c>
      <c r="G22" s="37" t="e">
        <f ca="1"/>
        <v>#NAME?</v>
      </c>
      <c r="H22" s="37" t="e">
        <f ca="1"/>
        <v>#NAME?</v>
      </c>
      <c r="I22" s="37" t="e">
        <f ca="1"/>
        <v>#NAME?</v>
      </c>
      <c r="J22" s="90" t="e">
        <f ca="1"/>
        <v>#NAME?</v>
      </c>
    </row>
    <row r="23" spans="1:10" x14ac:dyDescent="0.25">
      <c r="A23" t="str">
        <v>Motivate</v>
      </c>
      <c r="B23" s="123" t="e">
        <f ca="1"/>
        <v>#NAME?</v>
      </c>
      <c r="C23" s="37" t="e">
        <f ca="1"/>
        <v>#NAME?</v>
      </c>
      <c r="D23" s="37" t="e">
        <f ca="1"/>
        <v>#NAME?</v>
      </c>
      <c r="E23" s="37" t="e">
        <f ca="1"/>
        <v>#NAME?</v>
      </c>
      <c r="F23" s="37" t="e">
        <f ca="1"/>
        <v>#NAME?</v>
      </c>
      <c r="G23" s="37" t="e">
        <f ca="1"/>
        <v>#NAME?</v>
      </c>
      <c r="H23" s="37" t="e">
        <f ca="1"/>
        <v>#NAME?</v>
      </c>
      <c r="I23" s="37" t="e">
        <f ca="1"/>
        <v>#NAME?</v>
      </c>
      <c r="J23" s="90" t="e">
        <f ca="1"/>
        <v>#NAME?</v>
      </c>
    </row>
    <row r="24" spans="1:10" x14ac:dyDescent="0.25">
      <c r="A24" t="str">
        <v>Caring</v>
      </c>
      <c r="B24" s="123" t="e">
        <f ca="1"/>
        <v>#NAME?</v>
      </c>
      <c r="C24" s="37" t="e">
        <f ca="1"/>
        <v>#NAME?</v>
      </c>
      <c r="D24" s="37" t="e">
        <f ca="1"/>
        <v>#NAME?</v>
      </c>
      <c r="E24" s="37" t="e">
        <f ca="1"/>
        <v>#NAME?</v>
      </c>
      <c r="F24" s="37" t="e">
        <f ca="1"/>
        <v>#NAME?</v>
      </c>
      <c r="G24" s="37" t="e">
        <f ca="1"/>
        <v>#NAME?</v>
      </c>
      <c r="H24" s="37" t="e">
        <f ca="1"/>
        <v>#NAME?</v>
      </c>
      <c r="I24" s="37" t="e">
        <f ca="1"/>
        <v>#NAME?</v>
      </c>
      <c r="J24" s="90" t="e">
        <f ca="1"/>
        <v>#NAME?</v>
      </c>
    </row>
    <row r="25" spans="1:10" x14ac:dyDescent="0.25">
      <c r="A25" s="60" t="str">
        <v>Charisma</v>
      </c>
      <c r="B25" s="123" t="e">
        <f ca="1"/>
        <v>#NAME?</v>
      </c>
      <c r="C25" s="37" t="e">
        <f ca="1"/>
        <v>#NAME?</v>
      </c>
      <c r="D25" s="37" t="e">
        <f ca="1"/>
        <v>#NAME?</v>
      </c>
      <c r="E25" s="37" t="e">
        <f ca="1"/>
        <v>#NAME?</v>
      </c>
      <c r="F25" s="37" t="e">
        <f ca="1"/>
        <v>#NAME?</v>
      </c>
      <c r="G25" s="37" t="e">
        <f ca="1"/>
        <v>#NAME?</v>
      </c>
      <c r="H25" s="37" t="e">
        <f ca="1"/>
        <v>#NAME?</v>
      </c>
      <c r="I25" s="37" t="e">
        <f ca="1"/>
        <v>#NAME?</v>
      </c>
      <c r="J25" s="90" t="e">
        <f ca="1"/>
        <v>#NAME?</v>
      </c>
    </row>
    <row r="26" spans="1:10" x14ac:dyDescent="0.25">
      <c r="A26" s="60" t="str">
        <v>Passion</v>
      </c>
      <c r="B26" s="123" t="e">
        <f ca="1"/>
        <v>#NAME?</v>
      </c>
      <c r="C26" s="37" t="e">
        <f ca="1"/>
        <v>#NAME?</v>
      </c>
      <c r="D26" s="37" t="e">
        <f ca="1"/>
        <v>#NAME?</v>
      </c>
      <c r="E26" s="37" t="e">
        <f ca="1"/>
        <v>#NAME?</v>
      </c>
      <c r="F26" s="37" t="e">
        <f ca="1"/>
        <v>#NAME?</v>
      </c>
      <c r="G26" s="37" t="e">
        <f ca="1"/>
        <v>#NAME?</v>
      </c>
      <c r="H26" s="37" t="e">
        <f ca="1"/>
        <v>#NAME?</v>
      </c>
      <c r="I26" s="37" t="e">
        <f ca="1"/>
        <v>#NAME?</v>
      </c>
      <c r="J26" s="90" t="e">
        <f ca="1"/>
        <v>#NAME?</v>
      </c>
    </row>
    <row r="27" spans="1:10" x14ac:dyDescent="0.25">
      <c r="A27" s="60" t="str">
        <v>Friendly</v>
      </c>
      <c r="B27" s="91" t="e">
        <f ca="1"/>
        <v>#NAME?</v>
      </c>
      <c r="C27" s="92" t="e">
        <f ca="1"/>
        <v>#NAME?</v>
      </c>
      <c r="D27" s="92" t="e">
        <f ca="1"/>
        <v>#NAME?</v>
      </c>
      <c r="E27" s="92" t="e">
        <f ca="1"/>
        <v>#NAME?</v>
      </c>
      <c r="F27" s="92" t="e">
        <f ca="1"/>
        <v>#NAME?</v>
      </c>
      <c r="G27" s="92" t="e">
        <f ca="1"/>
        <v>#NAME?</v>
      </c>
      <c r="H27" s="92" t="e">
        <f ca="1"/>
        <v>#NAME?</v>
      </c>
      <c r="I27" s="92" t="e">
        <f ca="1"/>
        <v>#NAME?</v>
      </c>
      <c r="J27" s="93" t="e">
        <f ca="1"/>
        <v>#NAME?</v>
      </c>
    </row>
    <row r="29" spans="1:10" x14ac:dyDescent="0.25">
      <c r="A29" s="46" t="s">
        <v>457</v>
      </c>
    </row>
    <row r="31" spans="1:10" x14ac:dyDescent="0.25">
      <c r="B31" s="32" t="str">
        <f t="array" ref="B31:J31">B18:J18</f>
        <v>Expect</v>
      </c>
      <c r="C31" s="32" t="str">
        <v>Entertain</v>
      </c>
      <c r="D31" s="32" t="str">
        <v>Comm</v>
      </c>
      <c r="E31" s="32" t="str">
        <v>Expert</v>
      </c>
      <c r="F31" s="32" t="str">
        <v>Motivate</v>
      </c>
      <c r="G31" s="32" t="str">
        <v>Caring</v>
      </c>
      <c r="H31" s="186" t="str">
        <v>Charisma</v>
      </c>
      <c r="I31" s="186" t="str">
        <v>Passion</v>
      </c>
      <c r="J31" s="186" t="str">
        <v>Friendly</v>
      </c>
    </row>
    <row r="32" spans="1:10" x14ac:dyDescent="0.25">
      <c r="A32" t="str">
        <f t="array" ref="A32:A40">A19:A27</f>
        <v>Expect</v>
      </c>
      <c r="B32" s="156" t="e">
        <f ca="1">(B6+B19)/2</f>
        <v>#NAME?</v>
      </c>
      <c r="C32" s="157" t="e">
        <f t="shared" ref="C32:J32" ca="1" si="0">(C6+C19)/2</f>
        <v>#NAME?</v>
      </c>
      <c r="D32" s="157" t="e">
        <f t="shared" ca="1" si="0"/>
        <v>#NAME?</v>
      </c>
      <c r="E32" s="157" t="e">
        <f t="shared" ca="1" si="0"/>
        <v>#NAME?</v>
      </c>
      <c r="F32" s="157" t="e">
        <f t="shared" ca="1" si="0"/>
        <v>#NAME?</v>
      </c>
      <c r="G32" s="157" t="e">
        <f t="shared" ca="1" si="0"/>
        <v>#NAME?</v>
      </c>
      <c r="H32" s="157" t="e">
        <f t="shared" ca="1" si="0"/>
        <v>#NAME?</v>
      </c>
      <c r="I32" s="157" t="e">
        <f t="shared" ca="1" si="0"/>
        <v>#NAME?</v>
      </c>
      <c r="J32" s="158" t="e">
        <f t="shared" ca="1" si="0"/>
        <v>#NAME?</v>
      </c>
    </row>
    <row r="33" spans="1:10" x14ac:dyDescent="0.25">
      <c r="A33" t="str">
        <v>Entertain</v>
      </c>
      <c r="B33" s="123" t="e">
        <f t="shared" ref="B33:J40" ca="1" si="1">(B7+B20)/2</f>
        <v>#NAME?</v>
      </c>
      <c r="C33" s="37" t="e">
        <f t="shared" ca="1" si="1"/>
        <v>#NAME?</v>
      </c>
      <c r="D33" s="37" t="e">
        <f t="shared" ca="1" si="1"/>
        <v>#NAME?</v>
      </c>
      <c r="E33" s="37" t="e">
        <f t="shared" ca="1" si="1"/>
        <v>#NAME?</v>
      </c>
      <c r="F33" s="37" t="e">
        <f t="shared" ca="1" si="1"/>
        <v>#NAME?</v>
      </c>
      <c r="G33" s="37" t="e">
        <f t="shared" ca="1" si="1"/>
        <v>#NAME?</v>
      </c>
      <c r="H33" s="37" t="e">
        <f t="shared" ca="1" si="1"/>
        <v>#NAME?</v>
      </c>
      <c r="I33" s="37" t="e">
        <f t="shared" ca="1" si="1"/>
        <v>#NAME?</v>
      </c>
      <c r="J33" s="90" t="e">
        <f t="shared" ca="1" si="1"/>
        <v>#NAME?</v>
      </c>
    </row>
    <row r="34" spans="1:10" x14ac:dyDescent="0.25">
      <c r="A34" t="str">
        <v>Comm</v>
      </c>
      <c r="B34" s="123" t="e">
        <f t="shared" ca="1" si="1"/>
        <v>#NAME?</v>
      </c>
      <c r="C34" s="37" t="e">
        <f t="shared" ca="1" si="1"/>
        <v>#NAME?</v>
      </c>
      <c r="D34" s="37" t="e">
        <f t="shared" ca="1" si="1"/>
        <v>#NAME?</v>
      </c>
      <c r="E34" s="37" t="e">
        <f t="shared" ca="1" si="1"/>
        <v>#NAME?</v>
      </c>
      <c r="F34" s="37" t="e">
        <f t="shared" ca="1" si="1"/>
        <v>#NAME?</v>
      </c>
      <c r="G34" s="37" t="e">
        <f t="shared" ca="1" si="1"/>
        <v>#NAME?</v>
      </c>
      <c r="H34" s="37" t="e">
        <f t="shared" ca="1" si="1"/>
        <v>#NAME?</v>
      </c>
      <c r="I34" s="37" t="e">
        <f t="shared" ca="1" si="1"/>
        <v>#NAME?</v>
      </c>
      <c r="J34" s="90" t="e">
        <f t="shared" ca="1" si="1"/>
        <v>#NAME?</v>
      </c>
    </row>
    <row r="35" spans="1:10" x14ac:dyDescent="0.25">
      <c r="A35" t="str">
        <v>Expert</v>
      </c>
      <c r="B35" s="123" t="e">
        <f t="shared" ca="1" si="1"/>
        <v>#NAME?</v>
      </c>
      <c r="C35" s="37" t="e">
        <f t="shared" ca="1" si="1"/>
        <v>#NAME?</v>
      </c>
      <c r="D35" s="37" t="e">
        <f t="shared" ca="1" si="1"/>
        <v>#NAME?</v>
      </c>
      <c r="E35" s="37" t="e">
        <f t="shared" ca="1" si="1"/>
        <v>#NAME?</v>
      </c>
      <c r="F35" s="37" t="e">
        <f t="shared" ca="1" si="1"/>
        <v>#NAME?</v>
      </c>
      <c r="G35" s="37" t="e">
        <f t="shared" ca="1" si="1"/>
        <v>#NAME?</v>
      </c>
      <c r="H35" s="37" t="e">
        <f t="shared" ca="1" si="1"/>
        <v>#NAME?</v>
      </c>
      <c r="I35" s="37" t="e">
        <f t="shared" ca="1" si="1"/>
        <v>#NAME?</v>
      </c>
      <c r="J35" s="90" t="e">
        <f t="shared" ca="1" si="1"/>
        <v>#NAME?</v>
      </c>
    </row>
    <row r="36" spans="1:10" x14ac:dyDescent="0.25">
      <c r="A36" t="str">
        <v>Motivate</v>
      </c>
      <c r="B36" s="123" t="e">
        <f t="shared" ca="1" si="1"/>
        <v>#NAME?</v>
      </c>
      <c r="C36" s="37" t="e">
        <f t="shared" ca="1" si="1"/>
        <v>#NAME?</v>
      </c>
      <c r="D36" s="37" t="e">
        <f t="shared" ca="1" si="1"/>
        <v>#NAME?</v>
      </c>
      <c r="E36" s="37" t="e">
        <f t="shared" ca="1" si="1"/>
        <v>#NAME?</v>
      </c>
      <c r="F36" s="37" t="e">
        <f t="shared" ca="1" si="1"/>
        <v>#NAME?</v>
      </c>
      <c r="G36" s="37" t="e">
        <f t="shared" ca="1" si="1"/>
        <v>#NAME?</v>
      </c>
      <c r="H36" s="37" t="e">
        <f t="shared" ca="1" si="1"/>
        <v>#NAME?</v>
      </c>
      <c r="I36" s="37" t="e">
        <f t="shared" ca="1" si="1"/>
        <v>#NAME?</v>
      </c>
      <c r="J36" s="90" t="e">
        <f t="shared" ca="1" si="1"/>
        <v>#NAME?</v>
      </c>
    </row>
    <row r="37" spans="1:10" x14ac:dyDescent="0.25">
      <c r="A37" t="str">
        <v>Caring</v>
      </c>
      <c r="B37" s="123" t="e">
        <f t="shared" ca="1" si="1"/>
        <v>#NAME?</v>
      </c>
      <c r="C37" s="37" t="e">
        <f t="shared" ca="1" si="1"/>
        <v>#NAME?</v>
      </c>
      <c r="D37" s="37" t="e">
        <f t="shared" ca="1" si="1"/>
        <v>#NAME?</v>
      </c>
      <c r="E37" s="37" t="e">
        <f t="shared" ca="1" si="1"/>
        <v>#NAME?</v>
      </c>
      <c r="F37" s="37" t="e">
        <f t="shared" ca="1" si="1"/>
        <v>#NAME?</v>
      </c>
      <c r="G37" s="37" t="e">
        <f t="shared" ca="1" si="1"/>
        <v>#NAME?</v>
      </c>
      <c r="H37" s="37" t="e">
        <f t="shared" ca="1" si="1"/>
        <v>#NAME?</v>
      </c>
      <c r="I37" s="37" t="e">
        <f t="shared" ca="1" si="1"/>
        <v>#NAME?</v>
      </c>
      <c r="J37" s="90" t="e">
        <f t="shared" ca="1" si="1"/>
        <v>#NAME?</v>
      </c>
    </row>
    <row r="38" spans="1:10" x14ac:dyDescent="0.25">
      <c r="A38" s="60" t="str">
        <v>Charisma</v>
      </c>
      <c r="B38" s="123" t="e">
        <f t="shared" ca="1" si="1"/>
        <v>#NAME?</v>
      </c>
      <c r="C38" s="37" t="e">
        <f t="shared" ca="1" si="1"/>
        <v>#NAME?</v>
      </c>
      <c r="D38" s="37" t="e">
        <f t="shared" ca="1" si="1"/>
        <v>#NAME?</v>
      </c>
      <c r="E38" s="37" t="e">
        <f t="shared" ca="1" si="1"/>
        <v>#NAME?</v>
      </c>
      <c r="F38" s="37" t="e">
        <f t="shared" ca="1" si="1"/>
        <v>#NAME?</v>
      </c>
      <c r="G38" s="37" t="e">
        <f t="shared" ca="1" si="1"/>
        <v>#NAME?</v>
      </c>
      <c r="H38" s="37" t="e">
        <f t="shared" ca="1" si="1"/>
        <v>#NAME?</v>
      </c>
      <c r="I38" s="37" t="e">
        <f t="shared" ca="1" si="1"/>
        <v>#NAME?</v>
      </c>
      <c r="J38" s="90" t="e">
        <f t="shared" ca="1" si="1"/>
        <v>#NAME?</v>
      </c>
    </row>
    <row r="39" spans="1:10" x14ac:dyDescent="0.25">
      <c r="A39" s="60" t="str">
        <v>Passion</v>
      </c>
      <c r="B39" s="123" t="e">
        <f t="shared" ca="1" si="1"/>
        <v>#NAME?</v>
      </c>
      <c r="C39" s="37" t="e">
        <f t="shared" ca="1" si="1"/>
        <v>#NAME?</v>
      </c>
      <c r="D39" s="37" t="e">
        <f t="shared" ca="1" si="1"/>
        <v>#NAME?</v>
      </c>
      <c r="E39" s="37" t="e">
        <f t="shared" ca="1" si="1"/>
        <v>#NAME?</v>
      </c>
      <c r="F39" s="37" t="e">
        <f t="shared" ca="1" si="1"/>
        <v>#NAME?</v>
      </c>
      <c r="G39" s="37" t="e">
        <f t="shared" ca="1" si="1"/>
        <v>#NAME?</v>
      </c>
      <c r="H39" s="37" t="e">
        <f t="shared" ca="1" si="1"/>
        <v>#NAME?</v>
      </c>
      <c r="I39" s="37" t="e">
        <f t="shared" ca="1" si="1"/>
        <v>#NAME?</v>
      </c>
      <c r="J39" s="90" t="e">
        <f t="shared" ca="1" si="1"/>
        <v>#NAME?</v>
      </c>
    </row>
    <row r="40" spans="1:10" x14ac:dyDescent="0.25">
      <c r="A40" s="60" t="str">
        <v>Friendly</v>
      </c>
      <c r="B40" s="91" t="e">
        <f t="shared" ca="1" si="1"/>
        <v>#NAME?</v>
      </c>
      <c r="C40" s="92" t="e">
        <f t="shared" ca="1" si="1"/>
        <v>#NAME?</v>
      </c>
      <c r="D40" s="92" t="e">
        <f t="shared" ca="1" si="1"/>
        <v>#NAME?</v>
      </c>
      <c r="E40" s="92" t="e">
        <f t="shared" ca="1" si="1"/>
        <v>#NAME?</v>
      </c>
      <c r="F40" s="92" t="e">
        <f t="shared" ca="1" si="1"/>
        <v>#NAME?</v>
      </c>
      <c r="G40" s="92" t="e">
        <f t="shared" ca="1" si="1"/>
        <v>#NAME?</v>
      </c>
      <c r="H40" s="92" t="e">
        <f t="shared" ca="1" si="1"/>
        <v>#NAME?</v>
      </c>
      <c r="I40" s="92" t="e">
        <f t="shared" ca="1" si="1"/>
        <v>#NAME?</v>
      </c>
      <c r="J40" s="93" t="e">
        <f t="shared" ca="1" si="1"/>
        <v>#NAME?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U962"/>
  <sheetViews>
    <sheetView workbookViewId="0"/>
  </sheetViews>
  <sheetFormatPr defaultRowHeight="15" x14ac:dyDescent="0.25"/>
  <cols>
    <col min="5" max="5" width="9.140625" customWidth="1"/>
  </cols>
  <sheetData>
    <row r="1" spans="1:47" x14ac:dyDescent="0.25">
      <c r="A1" s="42" t="s">
        <v>442</v>
      </c>
    </row>
    <row r="2" spans="1:47" x14ac:dyDescent="0.25">
      <c r="G2" t="s">
        <v>458</v>
      </c>
      <c r="L2" t="s">
        <v>459</v>
      </c>
      <c r="Q2" t="s">
        <v>460</v>
      </c>
      <c r="V2" t="s">
        <v>461</v>
      </c>
    </row>
    <row r="3" spans="1:47" x14ac:dyDescent="0.25">
      <c r="A3">
        <v>1</v>
      </c>
      <c r="B3">
        <v>2</v>
      </c>
      <c r="C3">
        <v>3</v>
      </c>
      <c r="D3">
        <v>4</v>
      </c>
      <c r="E3" s="47" t="s">
        <v>373</v>
      </c>
      <c r="G3">
        <v>1</v>
      </c>
      <c r="H3">
        <v>2</v>
      </c>
      <c r="I3">
        <v>3</v>
      </c>
      <c r="J3">
        <v>4</v>
      </c>
      <c r="L3">
        <v>1</v>
      </c>
      <c r="M3">
        <v>2</v>
      </c>
      <c r="N3">
        <v>3</v>
      </c>
      <c r="O3">
        <v>4</v>
      </c>
      <c r="Q3">
        <v>1</v>
      </c>
      <c r="R3">
        <v>2</v>
      </c>
      <c r="S3">
        <v>3</v>
      </c>
      <c r="T3">
        <v>4</v>
      </c>
    </row>
    <row r="4" spans="1:47" x14ac:dyDescent="0.25">
      <c r="A4" s="156" t="e">
        <f t="array" ref="A4:D12" ca="1">Factor!B44:E52</f>
        <v>#NAME?</v>
      </c>
      <c r="B4" s="157" t="e">
        <f ca="1"/>
        <v>#NAME?</v>
      </c>
      <c r="C4" s="157" t="e">
        <f ca="1"/>
        <v>#NAME?</v>
      </c>
      <c r="D4" s="158" t="e">
        <f ca="1"/>
        <v>#NAME?</v>
      </c>
      <c r="E4" s="172" t="e">
        <f ca="1">SUMSQ(A4:D4)</f>
        <v>#NAME?</v>
      </c>
      <c r="G4" s="156" t="e">
        <f ca="1">A4/SQRT($E4)</f>
        <v>#NAME?</v>
      </c>
      <c r="H4" s="157" t="e">
        <f t="shared" ref="H4:J12" ca="1" si="0">B4/SQRT($E4)</f>
        <v>#NAME?</v>
      </c>
      <c r="I4" s="157" t="e">
        <f t="shared" ca="1" si="0"/>
        <v>#NAME?</v>
      </c>
      <c r="J4" s="158" t="e">
        <f t="shared" ca="1" si="0"/>
        <v>#NAME?</v>
      </c>
      <c r="L4" s="156" t="e">
        <f ca="1">A952</f>
        <v>#NAME?</v>
      </c>
      <c r="M4" s="157" t="e">
        <f t="shared" ref="M4:O12" ca="1" si="1">B952</f>
        <v>#NAME?</v>
      </c>
      <c r="N4" s="157" t="e">
        <f t="shared" ca="1" si="1"/>
        <v>#NAME?</v>
      </c>
      <c r="O4" s="158" t="e">
        <f t="shared" ca="1" si="1"/>
        <v>#NAME?</v>
      </c>
      <c r="Q4" s="156" t="e">
        <f ca="1">L4*SQRT($E4)</f>
        <v>#NAME?</v>
      </c>
      <c r="R4" s="157" t="e">
        <f t="shared" ref="R4:T12" ca="1" si="2">M4*SQRT($E4)</f>
        <v>#NAME?</v>
      </c>
      <c r="S4" s="157" t="e">
        <f t="shared" ca="1" si="2"/>
        <v>#NAME?</v>
      </c>
      <c r="T4" s="158" t="e">
        <f t="shared" ca="1" si="2"/>
        <v>#NAME?</v>
      </c>
      <c r="V4" s="187" t="e">
        <f ca="1">A4</f>
        <v>#NAME?</v>
      </c>
      <c r="W4" s="185" t="e">
        <f t="shared" ref="W4:Y12" ca="1" si="3">B4</f>
        <v>#NAME?</v>
      </c>
      <c r="X4" s="185" t="e">
        <f t="shared" ca="1" si="3"/>
        <v>#NAME?</v>
      </c>
      <c r="Y4" s="188" t="e">
        <f t="shared" ca="1" si="3"/>
        <v>#NAME?</v>
      </c>
      <c r="Z4" s="187" t="e">
        <f ca="1">Q4</f>
        <v>#NAME?</v>
      </c>
      <c r="AA4" s="185" t="e">
        <f t="shared" ref="AA4:AC12" ca="1" si="4">R4</f>
        <v>#NAME?</v>
      </c>
      <c r="AB4" s="185" t="e">
        <f t="shared" ca="1" si="4"/>
        <v>#NAME?</v>
      </c>
      <c r="AC4" s="188" t="e">
        <f t="shared" ca="1" si="4"/>
        <v>#NAME?</v>
      </c>
      <c r="AI4" s="189">
        <v>0.2868162169295429</v>
      </c>
      <c r="AJ4" s="190">
        <v>7.5371712423519005E-2</v>
      </c>
      <c r="AK4" s="191">
        <v>0.84088412384119726</v>
      </c>
      <c r="AL4" s="156">
        <v>2.134470470531338E-2</v>
      </c>
      <c r="AM4" s="157">
        <v>0.23770392074205507</v>
      </c>
      <c r="AN4" s="158">
        <v>0.85911105027260837</v>
      </c>
      <c r="AP4" s="156" t="e">
        <f t="array" aca="1" ref="AP4:AU12" ca="1">ELIM(AI4:AN12)</f>
        <v>#NAME?</v>
      </c>
      <c r="AQ4" s="157" t="e">
        <f ca="1"/>
        <v>#NAME?</v>
      </c>
      <c r="AR4" s="157" t="e">
        <f ca="1"/>
        <v>#NAME?</v>
      </c>
      <c r="AS4" s="157" t="e">
        <f ca="1"/>
        <v>#NAME?</v>
      </c>
      <c r="AT4" s="157" t="e">
        <f ca="1"/>
        <v>#NAME?</v>
      </c>
      <c r="AU4" s="158" t="e">
        <f ca="1"/>
        <v>#NAME?</v>
      </c>
    </row>
    <row r="5" spans="1:47" x14ac:dyDescent="0.25">
      <c r="A5" s="123" t="e">
        <f ca="1"/>
        <v>#NAME?</v>
      </c>
      <c r="B5" s="37" t="e">
        <f ca="1"/>
        <v>#NAME?</v>
      </c>
      <c r="C5" s="37" t="e">
        <f ca="1"/>
        <v>#NAME?</v>
      </c>
      <c r="D5" s="90" t="e">
        <f ca="1"/>
        <v>#NAME?</v>
      </c>
      <c r="E5" s="173" t="e">
        <f t="shared" ref="E5:E12" ca="1" si="5">SUMSQ(A5:D5)</f>
        <v>#NAME?</v>
      </c>
      <c r="G5" s="123" t="e">
        <f t="shared" ref="G5:G12" ca="1" si="6">A5/SQRT($E5)</f>
        <v>#NAME?</v>
      </c>
      <c r="H5" s="37" t="e">
        <f t="shared" ca="1" si="0"/>
        <v>#NAME?</v>
      </c>
      <c r="I5" s="37" t="e">
        <f t="shared" ca="1" si="0"/>
        <v>#NAME?</v>
      </c>
      <c r="J5" s="90" t="e">
        <f t="shared" ca="1" si="0"/>
        <v>#NAME?</v>
      </c>
      <c r="L5" s="123" t="e">
        <f t="shared" ref="L5:L12" ca="1" si="7">A953</f>
        <v>#NAME?</v>
      </c>
      <c r="M5" s="37" t="e">
        <f t="shared" ca="1" si="1"/>
        <v>#NAME?</v>
      </c>
      <c r="N5" s="37" t="e">
        <f t="shared" ca="1" si="1"/>
        <v>#NAME?</v>
      </c>
      <c r="O5" s="90" t="e">
        <f t="shared" ca="1" si="1"/>
        <v>#NAME?</v>
      </c>
      <c r="Q5" s="123" t="e">
        <f t="shared" ref="Q5:Q12" ca="1" si="8">L5*SQRT($E5)</f>
        <v>#NAME?</v>
      </c>
      <c r="R5" s="37" t="e">
        <f t="shared" ca="1" si="2"/>
        <v>#NAME?</v>
      </c>
      <c r="S5" s="37" t="e">
        <f t="shared" ca="1" si="2"/>
        <v>#NAME?</v>
      </c>
      <c r="T5" s="90" t="e">
        <f t="shared" ca="1" si="2"/>
        <v>#NAME?</v>
      </c>
      <c r="V5" s="192" t="e">
        <f t="shared" ref="V5:V12" ca="1" si="9">A5</f>
        <v>#NAME?</v>
      </c>
      <c r="W5" s="60" t="e">
        <f t="shared" ca="1" si="3"/>
        <v>#NAME?</v>
      </c>
      <c r="X5" s="60" t="e">
        <f t="shared" ca="1" si="3"/>
        <v>#NAME?</v>
      </c>
      <c r="Y5" s="193" t="e">
        <f t="shared" ca="1" si="3"/>
        <v>#NAME?</v>
      </c>
      <c r="Z5" s="192" t="e">
        <f t="shared" ref="Z5:Z12" ca="1" si="10">Q5</f>
        <v>#NAME?</v>
      </c>
      <c r="AA5" s="60" t="e">
        <f t="shared" ca="1" si="4"/>
        <v>#NAME?</v>
      </c>
      <c r="AB5" s="60" t="e">
        <f t="shared" ca="1" si="4"/>
        <v>#NAME?</v>
      </c>
      <c r="AC5" s="193" t="e">
        <f t="shared" ca="1" si="4"/>
        <v>#NAME?</v>
      </c>
      <c r="AI5" s="194">
        <v>0.69807369973808031</v>
      </c>
      <c r="AJ5" s="195">
        <v>0.15333673618444155</v>
      </c>
      <c r="AK5" s="196">
        <v>8.3684842863132464E-2</v>
      </c>
      <c r="AL5" s="123">
        <v>0.4380521684646308</v>
      </c>
      <c r="AM5" s="37">
        <v>0.54610705803162629</v>
      </c>
      <c r="AN5" s="90">
        <v>0.16643189816322013</v>
      </c>
      <c r="AP5" s="123" t="e">
        <f ca="1"/>
        <v>#NAME?</v>
      </c>
      <c r="AQ5" s="37" t="e">
        <f ca="1"/>
        <v>#NAME?</v>
      </c>
      <c r="AR5" s="37" t="e">
        <f ca="1"/>
        <v>#NAME?</v>
      </c>
      <c r="AS5" s="37" t="e">
        <f ca="1"/>
        <v>#NAME?</v>
      </c>
      <c r="AT5" s="37" t="e">
        <f ca="1"/>
        <v>#NAME?</v>
      </c>
      <c r="AU5" s="90" t="e">
        <f ca="1"/>
        <v>#NAME?</v>
      </c>
    </row>
    <row r="6" spans="1:47" x14ac:dyDescent="0.25">
      <c r="A6" s="123" t="e">
        <f ca="1"/>
        <v>#NAME?</v>
      </c>
      <c r="B6" s="37" t="e">
        <f ca="1"/>
        <v>#NAME?</v>
      </c>
      <c r="C6" s="37" t="e">
        <f ca="1"/>
        <v>#NAME?</v>
      </c>
      <c r="D6" s="90" t="e">
        <f ca="1"/>
        <v>#NAME?</v>
      </c>
      <c r="E6" s="173" t="e">
        <f t="shared" ca="1" si="5"/>
        <v>#NAME?</v>
      </c>
      <c r="G6" s="123" t="e">
        <f t="shared" ca="1" si="6"/>
        <v>#NAME?</v>
      </c>
      <c r="H6" s="37" t="e">
        <f t="shared" ca="1" si="0"/>
        <v>#NAME?</v>
      </c>
      <c r="I6" s="37" t="e">
        <f t="shared" ca="1" si="0"/>
        <v>#NAME?</v>
      </c>
      <c r="J6" s="90" t="e">
        <f t="shared" ca="1" si="0"/>
        <v>#NAME?</v>
      </c>
      <c r="L6" s="123" t="e">
        <f t="shared" ca="1" si="7"/>
        <v>#NAME?</v>
      </c>
      <c r="M6" s="37" t="e">
        <f t="shared" ca="1" si="1"/>
        <v>#NAME?</v>
      </c>
      <c r="N6" s="37" t="e">
        <f t="shared" ca="1" si="1"/>
        <v>#NAME?</v>
      </c>
      <c r="O6" s="90" t="e">
        <f t="shared" ca="1" si="1"/>
        <v>#NAME?</v>
      </c>
      <c r="Q6" s="123" t="e">
        <f t="shared" ca="1" si="8"/>
        <v>#NAME?</v>
      </c>
      <c r="R6" s="37" t="e">
        <f t="shared" ca="1" si="2"/>
        <v>#NAME?</v>
      </c>
      <c r="S6" s="37" t="e">
        <f t="shared" ca="1" si="2"/>
        <v>#NAME?</v>
      </c>
      <c r="T6" s="90" t="e">
        <f t="shared" ca="1" si="2"/>
        <v>#NAME?</v>
      </c>
      <c r="V6" s="192" t="e">
        <f t="shared" ca="1" si="9"/>
        <v>#NAME?</v>
      </c>
      <c r="W6" s="60" t="e">
        <f t="shared" ca="1" si="3"/>
        <v>#NAME?</v>
      </c>
      <c r="X6" s="60" t="e">
        <f t="shared" ca="1" si="3"/>
        <v>#NAME?</v>
      </c>
      <c r="Y6" s="193" t="e">
        <f t="shared" ca="1" si="3"/>
        <v>#NAME?</v>
      </c>
      <c r="Z6" s="192" t="e">
        <f t="shared" ca="1" si="10"/>
        <v>#NAME?</v>
      </c>
      <c r="AA6" s="60" t="e">
        <f t="shared" ca="1" si="4"/>
        <v>#NAME?</v>
      </c>
      <c r="AB6" s="60" t="e">
        <f t="shared" ca="1" si="4"/>
        <v>#NAME?</v>
      </c>
      <c r="AC6" s="193" t="e">
        <f t="shared" ca="1" si="4"/>
        <v>#NAME?</v>
      </c>
      <c r="AI6" s="194">
        <v>0.74438594238915312</v>
      </c>
      <c r="AJ6" s="195">
        <v>-0.40957759030043861</v>
      </c>
      <c r="AK6" s="196">
        <v>-2.0342245616596158E-2</v>
      </c>
      <c r="AL6" s="123">
        <v>0.82914282581978305</v>
      </c>
      <c r="AM6" s="37">
        <v>0.1265547980110012</v>
      </c>
      <c r="AN6" s="90">
        <v>0.13705509166611762</v>
      </c>
      <c r="AP6" s="123" t="e">
        <f ca="1"/>
        <v>#NAME?</v>
      </c>
      <c r="AQ6" s="37" t="e">
        <f ca="1"/>
        <v>#NAME?</v>
      </c>
      <c r="AR6" s="37" t="e">
        <f ca="1"/>
        <v>#NAME?</v>
      </c>
      <c r="AS6" s="37" t="e">
        <f ca="1"/>
        <v>#NAME?</v>
      </c>
      <c r="AT6" s="37" t="e">
        <f ca="1"/>
        <v>#NAME?</v>
      </c>
      <c r="AU6" s="90" t="e">
        <f ca="1"/>
        <v>#NAME?</v>
      </c>
    </row>
    <row r="7" spans="1:47" x14ac:dyDescent="0.25">
      <c r="A7" s="123" t="e">
        <f ca="1"/>
        <v>#NAME?</v>
      </c>
      <c r="B7" s="37" t="e">
        <f ca="1"/>
        <v>#NAME?</v>
      </c>
      <c r="C7" s="37" t="e">
        <f ca="1"/>
        <v>#NAME?</v>
      </c>
      <c r="D7" s="90" t="e">
        <f ca="1"/>
        <v>#NAME?</v>
      </c>
      <c r="E7" s="173" t="e">
        <f t="shared" ca="1" si="5"/>
        <v>#NAME?</v>
      </c>
      <c r="G7" s="123" t="e">
        <f t="shared" ca="1" si="6"/>
        <v>#NAME?</v>
      </c>
      <c r="H7" s="37" t="e">
        <f t="shared" ca="1" si="0"/>
        <v>#NAME?</v>
      </c>
      <c r="I7" s="37" t="e">
        <f t="shared" ca="1" si="0"/>
        <v>#NAME?</v>
      </c>
      <c r="J7" s="90" t="e">
        <f t="shared" ca="1" si="0"/>
        <v>#NAME?</v>
      </c>
      <c r="L7" s="123" t="e">
        <f t="shared" ca="1" si="7"/>
        <v>#NAME?</v>
      </c>
      <c r="M7" s="37" t="e">
        <f t="shared" ca="1" si="1"/>
        <v>#NAME?</v>
      </c>
      <c r="N7" s="37" t="e">
        <f t="shared" ca="1" si="1"/>
        <v>#NAME?</v>
      </c>
      <c r="O7" s="90" t="e">
        <f t="shared" ca="1" si="1"/>
        <v>#NAME?</v>
      </c>
      <c r="Q7" s="123" t="e">
        <f t="shared" ca="1" si="8"/>
        <v>#NAME?</v>
      </c>
      <c r="R7" s="37" t="e">
        <f t="shared" ca="1" si="2"/>
        <v>#NAME?</v>
      </c>
      <c r="S7" s="37" t="e">
        <f t="shared" ca="1" si="2"/>
        <v>#NAME?</v>
      </c>
      <c r="T7" s="90" t="e">
        <f t="shared" ca="1" si="2"/>
        <v>#NAME?</v>
      </c>
      <c r="V7" s="192" t="e">
        <f t="shared" ca="1" si="9"/>
        <v>#NAME?</v>
      </c>
      <c r="W7" s="60" t="e">
        <f t="shared" ca="1" si="3"/>
        <v>#NAME?</v>
      </c>
      <c r="X7" s="60" t="e">
        <f t="shared" ca="1" si="3"/>
        <v>#NAME?</v>
      </c>
      <c r="Y7" s="193" t="e">
        <f t="shared" ca="1" si="3"/>
        <v>#NAME?</v>
      </c>
      <c r="Z7" s="192" t="e">
        <f t="shared" ca="1" si="10"/>
        <v>#NAME?</v>
      </c>
      <c r="AA7" s="60" t="e">
        <f t="shared" ca="1" si="4"/>
        <v>#NAME?</v>
      </c>
      <c r="AB7" s="60" t="e">
        <f t="shared" ca="1" si="4"/>
        <v>#NAME?</v>
      </c>
      <c r="AC7" s="193" t="e">
        <f t="shared" ca="1" si="4"/>
        <v>#NAME?</v>
      </c>
      <c r="AI7" s="194">
        <v>0.47052553753531157</v>
      </c>
      <c r="AJ7" s="195">
        <v>0.52224511849987132</v>
      </c>
      <c r="AK7" s="196">
        <v>0.13489810567247856</v>
      </c>
      <c r="AL7" s="123">
        <v>3.0942332300160295E-2</v>
      </c>
      <c r="AM7" s="37">
        <v>0.70123649207596495</v>
      </c>
      <c r="AN7" s="90">
        <v>0.14014884386495546</v>
      </c>
      <c r="AP7" s="123" t="e">
        <f ca="1"/>
        <v>#NAME?</v>
      </c>
      <c r="AQ7" s="37" t="e">
        <f ca="1"/>
        <v>#NAME?</v>
      </c>
      <c r="AR7" s="37" t="e">
        <f ca="1"/>
        <v>#NAME?</v>
      </c>
      <c r="AS7" s="37" t="e">
        <f ca="1"/>
        <v>#NAME?</v>
      </c>
      <c r="AT7" s="37" t="e">
        <f ca="1"/>
        <v>#NAME?</v>
      </c>
      <c r="AU7" s="90" t="e">
        <f ca="1"/>
        <v>#NAME?</v>
      </c>
    </row>
    <row r="8" spans="1:47" x14ac:dyDescent="0.25">
      <c r="A8" s="123" t="e">
        <f ca="1"/>
        <v>#NAME?</v>
      </c>
      <c r="B8" s="37" t="e">
        <f ca="1"/>
        <v>#NAME?</v>
      </c>
      <c r="C8" s="37" t="e">
        <f ca="1"/>
        <v>#NAME?</v>
      </c>
      <c r="D8" s="90" t="e">
        <f ca="1"/>
        <v>#NAME?</v>
      </c>
      <c r="E8" s="173" t="e">
        <f t="shared" ca="1" si="5"/>
        <v>#NAME?</v>
      </c>
      <c r="G8" s="123" t="e">
        <f t="shared" ca="1" si="6"/>
        <v>#NAME?</v>
      </c>
      <c r="H8" s="37" t="e">
        <f t="shared" ca="1" si="0"/>
        <v>#NAME?</v>
      </c>
      <c r="I8" s="37" t="e">
        <f t="shared" ca="1" si="0"/>
        <v>#NAME?</v>
      </c>
      <c r="J8" s="90" t="e">
        <f t="shared" ca="1" si="0"/>
        <v>#NAME?</v>
      </c>
      <c r="L8" s="123" t="e">
        <f t="shared" ca="1" si="7"/>
        <v>#NAME?</v>
      </c>
      <c r="M8" s="37" t="e">
        <f t="shared" ca="1" si="1"/>
        <v>#NAME?</v>
      </c>
      <c r="N8" s="37" t="e">
        <f t="shared" ca="1" si="1"/>
        <v>#NAME?</v>
      </c>
      <c r="O8" s="90" t="e">
        <f t="shared" ca="1" si="1"/>
        <v>#NAME?</v>
      </c>
      <c r="Q8" s="123" t="e">
        <f t="shared" ca="1" si="8"/>
        <v>#NAME?</v>
      </c>
      <c r="R8" s="37" t="e">
        <f t="shared" ca="1" si="2"/>
        <v>#NAME?</v>
      </c>
      <c r="S8" s="37" t="e">
        <f t="shared" ca="1" si="2"/>
        <v>#NAME?</v>
      </c>
      <c r="T8" s="90" t="e">
        <f t="shared" ca="1" si="2"/>
        <v>#NAME?</v>
      </c>
      <c r="V8" s="192" t="e">
        <f t="shared" ca="1" si="9"/>
        <v>#NAME?</v>
      </c>
      <c r="W8" s="60" t="e">
        <f t="shared" ca="1" si="3"/>
        <v>#NAME?</v>
      </c>
      <c r="X8" s="60" t="e">
        <f t="shared" ca="1" si="3"/>
        <v>#NAME?</v>
      </c>
      <c r="Y8" s="193" t="e">
        <f t="shared" ca="1" si="3"/>
        <v>#NAME?</v>
      </c>
      <c r="Z8" s="192" t="e">
        <f t="shared" ca="1" si="10"/>
        <v>#NAME?</v>
      </c>
      <c r="AA8" s="60" t="e">
        <f t="shared" ca="1" si="4"/>
        <v>#NAME?</v>
      </c>
      <c r="AB8" s="60" t="e">
        <f t="shared" ca="1" si="4"/>
        <v>#NAME?</v>
      </c>
      <c r="AC8" s="193" t="e">
        <f t="shared" ca="1" si="4"/>
        <v>#NAME?</v>
      </c>
      <c r="AI8" s="194">
        <v>0.68078968690372377</v>
      </c>
      <c r="AJ8" s="195">
        <v>-0.15585532840255137</v>
      </c>
      <c r="AK8" s="196">
        <v>-0.14833247439129119</v>
      </c>
      <c r="AL8" s="123">
        <v>0.65230562922377366</v>
      </c>
      <c r="AM8" s="37">
        <v>0.28895720213505266</v>
      </c>
      <c r="AN8" s="90">
        <v>-2.7732752518274773E-2</v>
      </c>
      <c r="AP8" s="123" t="e">
        <f ca="1"/>
        <v>#NAME?</v>
      </c>
      <c r="AQ8" s="37" t="e">
        <f ca="1"/>
        <v>#NAME?</v>
      </c>
      <c r="AR8" s="37" t="e">
        <f ca="1"/>
        <v>#NAME?</v>
      </c>
      <c r="AS8" s="37" t="e">
        <f ca="1"/>
        <v>#NAME?</v>
      </c>
      <c r="AT8" s="37" t="e">
        <f ca="1"/>
        <v>#NAME?</v>
      </c>
      <c r="AU8" s="90" t="e">
        <f ca="1"/>
        <v>#NAME?</v>
      </c>
    </row>
    <row r="9" spans="1:47" x14ac:dyDescent="0.25">
      <c r="A9" s="123" t="e">
        <f ca="1"/>
        <v>#NAME?</v>
      </c>
      <c r="B9" s="37" t="e">
        <f ca="1"/>
        <v>#NAME?</v>
      </c>
      <c r="C9" s="37" t="e">
        <f ca="1"/>
        <v>#NAME?</v>
      </c>
      <c r="D9" s="90" t="e">
        <f ca="1"/>
        <v>#NAME?</v>
      </c>
      <c r="E9" s="173" t="e">
        <f t="shared" ca="1" si="5"/>
        <v>#NAME?</v>
      </c>
      <c r="G9" s="123" t="e">
        <f t="shared" ca="1" si="6"/>
        <v>#NAME?</v>
      </c>
      <c r="H9" s="37" t="e">
        <f t="shared" ca="1" si="0"/>
        <v>#NAME?</v>
      </c>
      <c r="I9" s="37" t="e">
        <f t="shared" ca="1" si="0"/>
        <v>#NAME?</v>
      </c>
      <c r="J9" s="90" t="e">
        <f t="shared" ca="1" si="0"/>
        <v>#NAME?</v>
      </c>
      <c r="L9" s="123" t="e">
        <f t="shared" ca="1" si="7"/>
        <v>#NAME?</v>
      </c>
      <c r="M9" s="37" t="e">
        <f t="shared" ca="1" si="1"/>
        <v>#NAME?</v>
      </c>
      <c r="N9" s="37" t="e">
        <f t="shared" ca="1" si="1"/>
        <v>#NAME?</v>
      </c>
      <c r="O9" s="90" t="e">
        <f t="shared" ca="1" si="1"/>
        <v>#NAME?</v>
      </c>
      <c r="Q9" s="123" t="e">
        <f t="shared" ca="1" si="8"/>
        <v>#NAME?</v>
      </c>
      <c r="R9" s="37" t="e">
        <f t="shared" ca="1" si="2"/>
        <v>#NAME?</v>
      </c>
      <c r="S9" s="37" t="e">
        <f t="shared" ca="1" si="2"/>
        <v>#NAME?</v>
      </c>
      <c r="T9" s="90" t="e">
        <f t="shared" ca="1" si="2"/>
        <v>#NAME?</v>
      </c>
      <c r="V9" s="192" t="e">
        <f t="shared" ca="1" si="9"/>
        <v>#NAME?</v>
      </c>
      <c r="W9" s="60" t="e">
        <f t="shared" ca="1" si="3"/>
        <v>#NAME?</v>
      </c>
      <c r="X9" s="60" t="e">
        <f t="shared" ca="1" si="3"/>
        <v>#NAME?</v>
      </c>
      <c r="Y9" s="193" t="e">
        <f t="shared" ca="1" si="3"/>
        <v>#NAME?</v>
      </c>
      <c r="Z9" s="192" t="e">
        <f t="shared" ca="1" si="10"/>
        <v>#NAME?</v>
      </c>
      <c r="AA9" s="60" t="e">
        <f t="shared" ca="1" si="4"/>
        <v>#NAME?</v>
      </c>
      <c r="AB9" s="60" t="e">
        <f t="shared" ca="1" si="4"/>
        <v>#NAME?</v>
      </c>
      <c r="AC9" s="193" t="e">
        <f t="shared" ca="1" si="4"/>
        <v>#NAME?</v>
      </c>
      <c r="AI9" s="194">
        <v>0.49816917573692815</v>
      </c>
      <c r="AJ9" s="195">
        <v>-0.49820303064754523</v>
      </c>
      <c r="AK9" s="196">
        <v>-0.25325935865574634</v>
      </c>
      <c r="AL9" s="123">
        <v>0.73336958828156706</v>
      </c>
      <c r="AM9" s="37">
        <v>-9.4387302590942163E-2</v>
      </c>
      <c r="AN9" s="90">
        <v>-0.11738472746000909</v>
      </c>
      <c r="AP9" s="123" t="e">
        <f ca="1"/>
        <v>#NAME?</v>
      </c>
      <c r="AQ9" s="37" t="e">
        <f ca="1"/>
        <v>#NAME?</v>
      </c>
      <c r="AR9" s="37" t="e">
        <f ca="1"/>
        <v>#NAME?</v>
      </c>
      <c r="AS9" s="37" t="e">
        <f ca="1"/>
        <v>#NAME?</v>
      </c>
      <c r="AT9" s="37" t="e">
        <f ca="1"/>
        <v>#NAME?</v>
      </c>
      <c r="AU9" s="90" t="e">
        <f ca="1"/>
        <v>#NAME?</v>
      </c>
    </row>
    <row r="10" spans="1:47" x14ac:dyDescent="0.25">
      <c r="A10" s="123" t="e">
        <f ca="1"/>
        <v>#NAME?</v>
      </c>
      <c r="B10" s="37" t="e">
        <f ca="1"/>
        <v>#NAME?</v>
      </c>
      <c r="C10" s="37" t="e">
        <f ca="1"/>
        <v>#NAME?</v>
      </c>
      <c r="D10" s="90" t="e">
        <f ca="1"/>
        <v>#NAME?</v>
      </c>
      <c r="E10" s="173" t="e">
        <f t="shared" ca="1" si="5"/>
        <v>#NAME?</v>
      </c>
      <c r="G10" s="123" t="e">
        <f t="shared" ca="1" si="6"/>
        <v>#NAME?</v>
      </c>
      <c r="H10" s="37" t="e">
        <f t="shared" ca="1" si="0"/>
        <v>#NAME?</v>
      </c>
      <c r="I10" s="37" t="e">
        <f t="shared" ca="1" si="0"/>
        <v>#NAME?</v>
      </c>
      <c r="J10" s="90" t="e">
        <f t="shared" ca="1" si="0"/>
        <v>#NAME?</v>
      </c>
      <c r="L10" s="123" t="e">
        <f t="shared" ca="1" si="7"/>
        <v>#NAME?</v>
      </c>
      <c r="M10" s="37" t="e">
        <f t="shared" ca="1" si="1"/>
        <v>#NAME?</v>
      </c>
      <c r="N10" s="37" t="e">
        <f t="shared" ca="1" si="1"/>
        <v>#NAME?</v>
      </c>
      <c r="O10" s="90" t="e">
        <f t="shared" ca="1" si="1"/>
        <v>#NAME?</v>
      </c>
      <c r="Q10" s="123" t="e">
        <f t="shared" ca="1" si="8"/>
        <v>#NAME?</v>
      </c>
      <c r="R10" s="37" t="e">
        <f t="shared" ca="1" si="2"/>
        <v>#NAME?</v>
      </c>
      <c r="S10" s="37" t="e">
        <f t="shared" ca="1" si="2"/>
        <v>#NAME?</v>
      </c>
      <c r="T10" s="90" t="e">
        <f t="shared" ca="1" si="2"/>
        <v>#NAME?</v>
      </c>
      <c r="V10" s="192" t="e">
        <f t="shared" ca="1" si="9"/>
        <v>#NAME?</v>
      </c>
      <c r="W10" s="60" t="e">
        <f t="shared" ca="1" si="3"/>
        <v>#NAME?</v>
      </c>
      <c r="X10" s="60" t="e">
        <f t="shared" ca="1" si="3"/>
        <v>#NAME?</v>
      </c>
      <c r="Y10" s="193" t="e">
        <f t="shared" ca="1" si="3"/>
        <v>#NAME?</v>
      </c>
      <c r="Z10" s="192" t="e">
        <f t="shared" ca="1" si="10"/>
        <v>#NAME?</v>
      </c>
      <c r="AA10" s="60" t="e">
        <f t="shared" ca="1" si="4"/>
        <v>#NAME?</v>
      </c>
      <c r="AB10" s="60" t="e">
        <f t="shared" ca="1" si="4"/>
        <v>#NAME?</v>
      </c>
      <c r="AC10" s="193" t="e">
        <f t="shared" ca="1" si="4"/>
        <v>#NAME?</v>
      </c>
      <c r="AI10" s="194">
        <v>0.8604957870010006</v>
      </c>
      <c r="AJ10" s="195">
        <v>-0.1150420711694501</v>
      </c>
      <c r="AK10" s="196">
        <v>1.1605686981563886E-2</v>
      </c>
      <c r="AL10" s="123">
        <v>0.73831868891076147</v>
      </c>
      <c r="AM10" s="37">
        <v>0.43120679142970381</v>
      </c>
      <c r="AN10" s="90">
        <v>0.15089263131689856</v>
      </c>
      <c r="AP10" s="123" t="e">
        <f ca="1"/>
        <v>#NAME?</v>
      </c>
      <c r="AQ10" s="37" t="e">
        <f ca="1"/>
        <v>#NAME?</v>
      </c>
      <c r="AR10" s="37" t="e">
        <f ca="1"/>
        <v>#NAME?</v>
      </c>
      <c r="AS10" s="37" t="e">
        <f ca="1"/>
        <v>#NAME?</v>
      </c>
      <c r="AT10" s="37" t="e">
        <f ca="1"/>
        <v>#NAME?</v>
      </c>
      <c r="AU10" s="90" t="e">
        <f ca="1"/>
        <v>#NAME?</v>
      </c>
    </row>
    <row r="11" spans="1:47" x14ac:dyDescent="0.25">
      <c r="A11" s="123" t="e">
        <f ca="1"/>
        <v>#NAME?</v>
      </c>
      <c r="B11" s="37" t="e">
        <f ca="1"/>
        <v>#NAME?</v>
      </c>
      <c r="C11" s="37" t="e">
        <f ca="1"/>
        <v>#NAME?</v>
      </c>
      <c r="D11" s="90" t="e">
        <f ca="1"/>
        <v>#NAME?</v>
      </c>
      <c r="E11" s="173" t="e">
        <f t="shared" ca="1" si="5"/>
        <v>#NAME?</v>
      </c>
      <c r="G11" s="123" t="e">
        <f t="shared" ca="1" si="6"/>
        <v>#NAME?</v>
      </c>
      <c r="H11" s="37" t="e">
        <f t="shared" ca="1" si="0"/>
        <v>#NAME?</v>
      </c>
      <c r="I11" s="37" t="e">
        <f t="shared" ca="1" si="0"/>
        <v>#NAME?</v>
      </c>
      <c r="J11" s="90" t="e">
        <f t="shared" ca="1" si="0"/>
        <v>#NAME?</v>
      </c>
      <c r="L11" s="123" t="e">
        <f t="shared" ca="1" si="7"/>
        <v>#NAME?</v>
      </c>
      <c r="M11" s="37" t="e">
        <f t="shared" ca="1" si="1"/>
        <v>#NAME?</v>
      </c>
      <c r="N11" s="37" t="e">
        <f t="shared" ca="1" si="1"/>
        <v>#NAME?</v>
      </c>
      <c r="O11" s="90" t="e">
        <f t="shared" ca="1" si="1"/>
        <v>#NAME?</v>
      </c>
      <c r="Q11" s="123" t="e">
        <f t="shared" ca="1" si="8"/>
        <v>#NAME?</v>
      </c>
      <c r="R11" s="37" t="e">
        <f t="shared" ca="1" si="2"/>
        <v>#NAME?</v>
      </c>
      <c r="S11" s="37" t="e">
        <f t="shared" ca="1" si="2"/>
        <v>#NAME?</v>
      </c>
      <c r="T11" s="90" t="e">
        <f t="shared" ca="1" si="2"/>
        <v>#NAME?</v>
      </c>
      <c r="V11" s="192" t="e">
        <f t="shared" ca="1" si="9"/>
        <v>#NAME?</v>
      </c>
      <c r="W11" s="60" t="e">
        <f t="shared" ca="1" si="3"/>
        <v>#NAME?</v>
      </c>
      <c r="X11" s="60" t="e">
        <f t="shared" ca="1" si="3"/>
        <v>#NAME?</v>
      </c>
      <c r="Y11" s="193" t="e">
        <f t="shared" ca="1" si="3"/>
        <v>#NAME?</v>
      </c>
      <c r="Z11" s="192" t="e">
        <f t="shared" ca="1" si="10"/>
        <v>#NAME?</v>
      </c>
      <c r="AA11" s="60" t="e">
        <f t="shared" ca="1" si="4"/>
        <v>#NAME?</v>
      </c>
      <c r="AB11" s="60" t="e">
        <f t="shared" ca="1" si="4"/>
        <v>#NAME?</v>
      </c>
      <c r="AC11" s="193" t="e">
        <f t="shared" ca="1" si="4"/>
        <v>#NAME?</v>
      </c>
      <c r="AI11" s="194">
        <v>0.64178906622912479</v>
      </c>
      <c r="AJ11" s="195">
        <v>0.32154746844579774</v>
      </c>
      <c r="AK11" s="196">
        <v>4.3814865308338655E-2</v>
      </c>
      <c r="AL11" s="123">
        <v>0.30134924156350584</v>
      </c>
      <c r="AM11" s="37">
        <v>0.64539442208262487</v>
      </c>
      <c r="AN11" s="90">
        <v>9.9299531574300506E-2</v>
      </c>
      <c r="AP11" s="123" t="e">
        <f ca="1"/>
        <v>#NAME?</v>
      </c>
      <c r="AQ11" s="37" t="e">
        <f ca="1"/>
        <v>#NAME?</v>
      </c>
      <c r="AR11" s="37" t="e">
        <f ca="1"/>
        <v>#NAME?</v>
      </c>
      <c r="AS11" s="37" t="e">
        <f ca="1"/>
        <v>#NAME?</v>
      </c>
      <c r="AT11" s="37" t="e">
        <f ca="1"/>
        <v>#NAME?</v>
      </c>
      <c r="AU11" s="90" t="e">
        <f ca="1"/>
        <v>#NAME?</v>
      </c>
    </row>
    <row r="12" spans="1:47" x14ac:dyDescent="0.25">
      <c r="A12" s="91" t="e">
        <f ca="1"/>
        <v>#NAME?</v>
      </c>
      <c r="B12" s="92" t="e">
        <f ca="1"/>
        <v>#NAME?</v>
      </c>
      <c r="C12" s="92" t="e">
        <f ca="1"/>
        <v>#NAME?</v>
      </c>
      <c r="D12" s="93" t="e">
        <f ca="1"/>
        <v>#NAME?</v>
      </c>
      <c r="E12" s="174" t="e">
        <f t="shared" ca="1" si="5"/>
        <v>#NAME?</v>
      </c>
      <c r="G12" s="91" t="e">
        <f t="shared" ca="1" si="6"/>
        <v>#NAME?</v>
      </c>
      <c r="H12" s="92" t="e">
        <f t="shared" ca="1" si="0"/>
        <v>#NAME?</v>
      </c>
      <c r="I12" s="92" t="e">
        <f t="shared" ca="1" si="0"/>
        <v>#NAME?</v>
      </c>
      <c r="J12" s="93" t="e">
        <f t="shared" ca="1" si="0"/>
        <v>#NAME?</v>
      </c>
      <c r="L12" s="91" t="e">
        <f t="shared" ca="1" si="7"/>
        <v>#NAME?</v>
      </c>
      <c r="M12" s="92" t="e">
        <f t="shared" ca="1" si="1"/>
        <v>#NAME?</v>
      </c>
      <c r="N12" s="92" t="e">
        <f t="shared" ca="1" si="1"/>
        <v>#NAME?</v>
      </c>
      <c r="O12" s="93" t="e">
        <f t="shared" ca="1" si="1"/>
        <v>#NAME?</v>
      </c>
      <c r="Q12" s="91" t="e">
        <f t="shared" ca="1" si="8"/>
        <v>#NAME?</v>
      </c>
      <c r="R12" s="92" t="e">
        <f t="shared" ca="1" si="2"/>
        <v>#NAME?</v>
      </c>
      <c r="S12" s="92" t="e">
        <f t="shared" ca="1" si="2"/>
        <v>#NAME?</v>
      </c>
      <c r="T12" s="93" t="e">
        <f t="shared" ca="1" si="2"/>
        <v>#NAME?</v>
      </c>
      <c r="V12" s="197" t="e">
        <f t="shared" ca="1" si="9"/>
        <v>#NAME?</v>
      </c>
      <c r="W12" s="198" t="e">
        <f t="shared" ca="1" si="3"/>
        <v>#NAME?</v>
      </c>
      <c r="X12" s="198" t="e">
        <f t="shared" ca="1" si="3"/>
        <v>#NAME?</v>
      </c>
      <c r="Y12" s="199" t="e">
        <f t="shared" ca="1" si="3"/>
        <v>#NAME?</v>
      </c>
      <c r="Z12" s="197" t="e">
        <f t="shared" ca="1" si="10"/>
        <v>#NAME?</v>
      </c>
      <c r="AA12" s="198" t="e">
        <f t="shared" ca="1" si="4"/>
        <v>#NAME?</v>
      </c>
      <c r="AB12" s="198" t="e">
        <f t="shared" ca="1" si="4"/>
        <v>#NAME?</v>
      </c>
      <c r="AC12" s="199" t="e">
        <f t="shared" ca="1" si="4"/>
        <v>#NAME?</v>
      </c>
      <c r="AI12" s="200">
        <v>0.29787837167899389</v>
      </c>
      <c r="AJ12" s="201">
        <v>0.59564132520222801</v>
      </c>
      <c r="AK12" s="202">
        <v>-0.5334811818405415</v>
      </c>
      <c r="AL12" s="91">
        <v>-2.2248379303483948E-2</v>
      </c>
      <c r="AM12" s="92">
        <v>0.65180584852740908</v>
      </c>
      <c r="AN12" s="93">
        <v>-0.55025124209274456</v>
      </c>
      <c r="AP12" s="91" t="e">
        <f ca="1"/>
        <v>#NAME?</v>
      </c>
      <c r="AQ12" s="92" t="e">
        <f ca="1"/>
        <v>#NAME?</v>
      </c>
      <c r="AR12" s="92" t="e">
        <f ca="1"/>
        <v>#NAME?</v>
      </c>
      <c r="AS12" s="92" t="e">
        <f ca="1"/>
        <v>#NAME?</v>
      </c>
      <c r="AT12" s="92" t="e">
        <f ca="1"/>
        <v>#NAME?</v>
      </c>
      <c r="AU12" s="93" t="e">
        <f ca="1"/>
        <v>#NAME?</v>
      </c>
    </row>
    <row r="14" spans="1:47" x14ac:dyDescent="0.25">
      <c r="AE14" t="s">
        <v>462</v>
      </c>
      <c r="AI14" t="s">
        <v>463</v>
      </c>
    </row>
    <row r="15" spans="1:47" x14ac:dyDescent="0.25">
      <c r="A15">
        <v>1</v>
      </c>
      <c r="B15">
        <v>2</v>
      </c>
      <c r="C15">
        <v>3</v>
      </c>
      <c r="D15">
        <v>4</v>
      </c>
      <c r="F15">
        <v>1</v>
      </c>
      <c r="G15">
        <v>2</v>
      </c>
      <c r="I15" s="47" t="s">
        <v>207</v>
      </c>
      <c r="J15" s="47" t="s">
        <v>464</v>
      </c>
      <c r="K15" s="47" t="s">
        <v>465</v>
      </c>
      <c r="L15" s="47" t="s">
        <v>466</v>
      </c>
      <c r="Q15">
        <f>F15</f>
        <v>1</v>
      </c>
      <c r="R15">
        <f>G15</f>
        <v>2</v>
      </c>
      <c r="V15" s="156" t="e">
        <f t="array" aca="1" ref="V15:AC23" ca="1">ELIM(V4:AC12)</f>
        <v>#NAME?</v>
      </c>
      <c r="W15" s="157" t="e">
        <f ca="1"/>
        <v>#NAME?</v>
      </c>
      <c r="X15" s="157" t="e">
        <f ca="1"/>
        <v>#NAME?</v>
      </c>
      <c r="Y15" s="157" t="e">
        <f ca="1"/>
        <v>#NAME?</v>
      </c>
      <c r="Z15" s="156" t="e">
        <f ca="1"/>
        <v>#NAME?</v>
      </c>
      <c r="AA15" s="157" t="e">
        <f ca="1"/>
        <v>#NAME?</v>
      </c>
      <c r="AB15" s="157" t="e">
        <f ca="1"/>
        <v>#NAME?</v>
      </c>
      <c r="AC15" s="158" t="e">
        <f ca="1"/>
        <v>#NAME?</v>
      </c>
      <c r="AE15" s="156" t="e">
        <f t="array" ref="AE15:AH23" ca="1">A4:D12</f>
        <v>#NAME?</v>
      </c>
      <c r="AF15" s="157" t="e">
        <f ca="1"/>
        <v>#NAME?</v>
      </c>
      <c r="AG15" s="157" t="e">
        <f ca="1"/>
        <v>#NAME?</v>
      </c>
      <c r="AH15" s="158" t="e">
        <f ca="1"/>
        <v>#NAME?</v>
      </c>
      <c r="AI15" s="156" t="e">
        <f t="array" aca="1" ref="AI15:AL23" ca="1">VARIMAX(AE15:AH23,100)</f>
        <v>#NAME?</v>
      </c>
      <c r="AJ15" s="157" t="e">
        <f ca="1"/>
        <v>#NAME?</v>
      </c>
      <c r="AK15" s="157" t="e">
        <f ca="1"/>
        <v>#NAME?</v>
      </c>
      <c r="AL15" s="158" t="e">
        <f ca="1"/>
        <v>#NAME?</v>
      </c>
      <c r="AS15" s="156" t="e">
        <f t="array" ref="AS15:AU17" ca="1">AS4:AU6</f>
        <v>#NAME?</v>
      </c>
      <c r="AT15" s="157" t="e">
        <f ca="1"/>
        <v>#NAME?</v>
      </c>
      <c r="AU15" s="158" t="e">
        <f ca="1"/>
        <v>#NAME?</v>
      </c>
    </row>
    <row r="16" spans="1:47" x14ac:dyDescent="0.25">
      <c r="A16" s="189" t="e">
        <f t="shared" ref="A16:D24" ca="1" si="11">G4</f>
        <v>#NAME?</v>
      </c>
      <c r="B16" s="190" t="e">
        <f t="shared" ca="1" si="11"/>
        <v>#NAME?</v>
      </c>
      <c r="C16" s="190" t="e">
        <f t="shared" ca="1" si="11"/>
        <v>#NAME?</v>
      </c>
      <c r="D16" s="191" t="e">
        <f t="shared" ca="1" si="11"/>
        <v>#NAME?</v>
      </c>
      <c r="F16" s="156" t="e">
        <f ca="1">INDEX(A16:D24,,F15)</f>
        <v>#NAME?</v>
      </c>
      <c r="G16" s="158" t="e">
        <f ca="1">INDEX(A16:D24,,G15)</f>
        <v>#NAME?</v>
      </c>
      <c r="I16" s="156" t="e">
        <f ca="1">F16^2-G16^2</f>
        <v>#NAME?</v>
      </c>
      <c r="J16" s="157" t="e">
        <f ca="1">2*F16*G16</f>
        <v>#NAME?</v>
      </c>
      <c r="K16" s="157" t="e">
        <f ca="1">I16^2-J16^2</f>
        <v>#NAME?</v>
      </c>
      <c r="L16" s="158" t="e">
        <f ca="1">I16*J16</f>
        <v>#NAME?</v>
      </c>
      <c r="N16" t="s">
        <v>390</v>
      </c>
      <c r="O16" s="172" t="e">
        <f ca="1">2*(L25*B26-I25*J25)</f>
        <v>#NAME?</v>
      </c>
      <c r="Q16" s="156" t="e">
        <f t="array" aca="1" ref="Q16:R24" ca="1">MMULT(F16:G24,N20:O21)</f>
        <v>#NAME?</v>
      </c>
      <c r="R16" s="158" t="e">
        <f ca="1"/>
        <v>#NAME?</v>
      </c>
      <c r="V16" s="123" t="e">
        <f ca="1"/>
        <v>#NAME?</v>
      </c>
      <c r="W16" s="37" t="e">
        <f ca="1"/>
        <v>#NAME?</v>
      </c>
      <c r="X16" s="37" t="e">
        <f ca="1"/>
        <v>#NAME?</v>
      </c>
      <c r="Y16" s="37" t="e">
        <f ca="1"/>
        <v>#NAME?</v>
      </c>
      <c r="Z16" s="123" t="e">
        <f ca="1"/>
        <v>#NAME?</v>
      </c>
      <c r="AA16" s="37" t="e">
        <f ca="1"/>
        <v>#NAME?</v>
      </c>
      <c r="AB16" s="37" t="e">
        <f ca="1"/>
        <v>#NAME?</v>
      </c>
      <c r="AC16" s="90" t="e">
        <f ca="1"/>
        <v>#NAME?</v>
      </c>
      <c r="AE16" s="123" t="e">
        <f ca="1"/>
        <v>#NAME?</v>
      </c>
      <c r="AF16" s="37" t="e">
        <f ca="1"/>
        <v>#NAME?</v>
      </c>
      <c r="AG16" s="37" t="e">
        <f ca="1"/>
        <v>#NAME?</v>
      </c>
      <c r="AH16" s="90" t="e">
        <f ca="1"/>
        <v>#NAME?</v>
      </c>
      <c r="AI16" s="123" t="e">
        <f ca="1"/>
        <v>#NAME?</v>
      </c>
      <c r="AJ16" s="37" t="e">
        <f ca="1"/>
        <v>#NAME?</v>
      </c>
      <c r="AK16" s="37" t="e">
        <f ca="1"/>
        <v>#NAME?</v>
      </c>
      <c r="AL16" s="90" t="e">
        <f ca="1"/>
        <v>#NAME?</v>
      </c>
      <c r="AS16" s="123" t="e">
        <f ca="1"/>
        <v>#NAME?</v>
      </c>
      <c r="AT16" s="37" t="e">
        <f ca="1"/>
        <v>#NAME?</v>
      </c>
      <c r="AU16" s="90" t="e">
        <f ca="1"/>
        <v>#NAME?</v>
      </c>
    </row>
    <row r="17" spans="1:47" x14ac:dyDescent="0.25">
      <c r="A17" s="194" t="e">
        <f t="shared" ca="1" si="11"/>
        <v>#NAME?</v>
      </c>
      <c r="B17" s="195" t="e">
        <f t="shared" ca="1" si="11"/>
        <v>#NAME?</v>
      </c>
      <c r="C17" s="195" t="e">
        <f t="shared" ca="1" si="11"/>
        <v>#NAME?</v>
      </c>
      <c r="D17" s="196" t="e">
        <f t="shared" ca="1" si="11"/>
        <v>#NAME?</v>
      </c>
      <c r="F17" s="123" t="e">
        <f ca="1">INDEX(A17:D25,,F15)</f>
        <v>#NAME?</v>
      </c>
      <c r="G17" s="90" t="e">
        <f ca="1">INDEX(A16:D24,,G15)</f>
        <v>#NAME?</v>
      </c>
      <c r="I17" s="123" t="e">
        <f t="shared" ref="I17:I24" ca="1" si="12">F17^2-G17^2</f>
        <v>#NAME?</v>
      </c>
      <c r="J17" s="37" t="e">
        <f t="shared" ref="J17:J24" ca="1" si="13">2*F17*G17</f>
        <v>#NAME?</v>
      </c>
      <c r="K17" s="37" t="e">
        <f t="shared" ref="K17:K24" ca="1" si="14">I17^2-J17^2</f>
        <v>#NAME?</v>
      </c>
      <c r="L17" s="90" t="e">
        <f t="shared" ref="L17:L24" ca="1" si="15">I17*J17</f>
        <v>#NAME?</v>
      </c>
      <c r="N17" t="s">
        <v>392</v>
      </c>
      <c r="O17" s="173" t="e">
        <f ca="1">K25*B26-(I25^2-J25^2)</f>
        <v>#NAME?</v>
      </c>
      <c r="Q17" s="123" t="e">
        <f ca="1"/>
        <v>#NAME?</v>
      </c>
      <c r="R17" s="90" t="e">
        <f ca="1"/>
        <v>#NAME?</v>
      </c>
      <c r="V17" s="123" t="e">
        <f ca="1"/>
        <v>#NAME?</v>
      </c>
      <c r="W17" s="37" t="e">
        <f ca="1"/>
        <v>#NAME?</v>
      </c>
      <c r="X17" s="37" t="e">
        <f ca="1"/>
        <v>#NAME?</v>
      </c>
      <c r="Y17" s="37" t="e">
        <f ca="1"/>
        <v>#NAME?</v>
      </c>
      <c r="Z17" s="123" t="e">
        <f ca="1"/>
        <v>#NAME?</v>
      </c>
      <c r="AA17" s="37" t="e">
        <f ca="1"/>
        <v>#NAME?</v>
      </c>
      <c r="AB17" s="37" t="e">
        <f ca="1"/>
        <v>#NAME?</v>
      </c>
      <c r="AC17" s="90" t="e">
        <f ca="1"/>
        <v>#NAME?</v>
      </c>
      <c r="AE17" s="123" t="e">
        <f ca="1"/>
        <v>#NAME?</v>
      </c>
      <c r="AF17" s="37" t="e">
        <f ca="1"/>
        <v>#NAME?</v>
      </c>
      <c r="AG17" s="37" t="e">
        <f ca="1"/>
        <v>#NAME?</v>
      </c>
      <c r="AH17" s="90" t="e">
        <f ca="1"/>
        <v>#NAME?</v>
      </c>
      <c r="AI17" s="123" t="e">
        <f ca="1"/>
        <v>#NAME?</v>
      </c>
      <c r="AJ17" s="37" t="e">
        <f ca="1"/>
        <v>#NAME?</v>
      </c>
      <c r="AK17" s="37" t="e">
        <f ca="1"/>
        <v>#NAME?</v>
      </c>
      <c r="AL17" s="90" t="e">
        <f ca="1"/>
        <v>#NAME?</v>
      </c>
      <c r="AS17" s="91" t="e">
        <f ca="1"/>
        <v>#NAME?</v>
      </c>
      <c r="AT17" s="92" t="e">
        <f ca="1"/>
        <v>#NAME?</v>
      </c>
      <c r="AU17" s="93" t="e">
        <f ca="1"/>
        <v>#NAME?</v>
      </c>
    </row>
    <row r="18" spans="1:47" x14ac:dyDescent="0.25">
      <c r="A18" s="194" t="e">
        <f t="shared" ca="1" si="11"/>
        <v>#NAME?</v>
      </c>
      <c r="B18" s="195" t="e">
        <f t="shared" ca="1" si="11"/>
        <v>#NAME?</v>
      </c>
      <c r="C18" s="195" t="e">
        <f t="shared" ca="1" si="11"/>
        <v>#NAME?</v>
      </c>
      <c r="D18" s="196" t="e">
        <f t="shared" ca="1" si="11"/>
        <v>#NAME?</v>
      </c>
      <c r="F18" s="123" t="e">
        <f ca="1">INDEX(A18:D26,,F15)</f>
        <v>#NAME?</v>
      </c>
      <c r="G18" s="90" t="e">
        <f ca="1">INDEX(A16:D24,,G15)</f>
        <v>#NAME?</v>
      </c>
      <c r="I18" s="123" t="e">
        <f t="shared" ca="1" si="12"/>
        <v>#NAME?</v>
      </c>
      <c r="J18" s="37" t="e">
        <f t="shared" ca="1" si="13"/>
        <v>#NAME?</v>
      </c>
      <c r="K18" s="37" t="e">
        <f t="shared" ca="1" si="14"/>
        <v>#NAME?</v>
      </c>
      <c r="L18" s="90" t="e">
        <f t="shared" ca="1" si="15"/>
        <v>#NAME?</v>
      </c>
      <c r="N18" t="s">
        <v>467</v>
      </c>
      <c r="O18" s="174" t="e">
        <f ca="1">0.25*ATAN(O16/O17)</f>
        <v>#NAME?</v>
      </c>
      <c r="Q18" s="123" t="e">
        <f ca="1"/>
        <v>#NAME?</v>
      </c>
      <c r="R18" s="90" t="e">
        <f ca="1"/>
        <v>#NAME?</v>
      </c>
      <c r="V18" s="123" t="e">
        <f ca="1"/>
        <v>#NAME?</v>
      </c>
      <c r="W18" s="37" t="e">
        <f ca="1"/>
        <v>#NAME?</v>
      </c>
      <c r="X18" s="37" t="e">
        <f ca="1"/>
        <v>#NAME?</v>
      </c>
      <c r="Y18" s="37" t="e">
        <f ca="1"/>
        <v>#NAME?</v>
      </c>
      <c r="Z18" s="123" t="e">
        <f ca="1"/>
        <v>#NAME?</v>
      </c>
      <c r="AA18" s="37" t="e">
        <f ca="1"/>
        <v>#NAME?</v>
      </c>
      <c r="AB18" s="37" t="e">
        <f ca="1"/>
        <v>#NAME?</v>
      </c>
      <c r="AC18" s="90" t="e">
        <f ca="1"/>
        <v>#NAME?</v>
      </c>
      <c r="AE18" s="123" t="e">
        <f ca="1"/>
        <v>#NAME?</v>
      </c>
      <c r="AF18" s="37" t="e">
        <f ca="1"/>
        <v>#NAME?</v>
      </c>
      <c r="AG18" s="37" t="e">
        <f ca="1"/>
        <v>#NAME?</v>
      </c>
      <c r="AH18" s="90" t="e">
        <f ca="1"/>
        <v>#NAME?</v>
      </c>
      <c r="AI18" s="123" t="e">
        <f ca="1"/>
        <v>#NAME?</v>
      </c>
      <c r="AJ18" s="37" t="e">
        <f ca="1"/>
        <v>#NAME?</v>
      </c>
      <c r="AK18" s="37" t="e">
        <f ca="1"/>
        <v>#NAME?</v>
      </c>
      <c r="AL18" s="90" t="e">
        <f ca="1"/>
        <v>#NAME?</v>
      </c>
    </row>
    <row r="19" spans="1:47" x14ac:dyDescent="0.25">
      <c r="A19" s="194" t="e">
        <f t="shared" ca="1" si="11"/>
        <v>#NAME?</v>
      </c>
      <c r="B19" s="195" t="e">
        <f t="shared" ca="1" si="11"/>
        <v>#NAME?</v>
      </c>
      <c r="C19" s="195" t="e">
        <f t="shared" ca="1" si="11"/>
        <v>#NAME?</v>
      </c>
      <c r="D19" s="196" t="e">
        <f t="shared" ca="1" si="11"/>
        <v>#NAME?</v>
      </c>
      <c r="F19" s="123" t="e">
        <f ca="1">INDEX(A19:D27,,F15)</f>
        <v>#NAME?</v>
      </c>
      <c r="G19" s="90" t="e">
        <f ca="1">INDEX(A16:D24,,G15)</f>
        <v>#NAME?</v>
      </c>
      <c r="I19" s="123" t="e">
        <f t="shared" ca="1" si="12"/>
        <v>#NAME?</v>
      </c>
      <c r="J19" s="37" t="e">
        <f t="shared" ca="1" si="13"/>
        <v>#NAME?</v>
      </c>
      <c r="K19" s="37" t="e">
        <f t="shared" ca="1" si="14"/>
        <v>#NAME?</v>
      </c>
      <c r="L19" s="90" t="e">
        <f t="shared" ca="1" si="15"/>
        <v>#NAME?</v>
      </c>
      <c r="Q19" s="123" t="e">
        <f ca="1"/>
        <v>#NAME?</v>
      </c>
      <c r="R19" s="90" t="e">
        <f ca="1"/>
        <v>#NAME?</v>
      </c>
      <c r="V19" s="123" t="e">
        <f ca="1"/>
        <v>#NAME?</v>
      </c>
      <c r="W19" s="37" t="e">
        <f ca="1"/>
        <v>#NAME?</v>
      </c>
      <c r="X19" s="37" t="e">
        <f ca="1"/>
        <v>#NAME?</v>
      </c>
      <c r="Y19" s="37" t="e">
        <f ca="1"/>
        <v>#NAME?</v>
      </c>
      <c r="Z19" s="123" t="e">
        <f ca="1"/>
        <v>#NAME?</v>
      </c>
      <c r="AA19" s="37" t="e">
        <f ca="1"/>
        <v>#NAME?</v>
      </c>
      <c r="AB19" s="37" t="e">
        <f ca="1"/>
        <v>#NAME?</v>
      </c>
      <c r="AC19" s="90" t="e">
        <f ca="1"/>
        <v>#NAME?</v>
      </c>
      <c r="AE19" s="123" t="e">
        <f ca="1"/>
        <v>#NAME?</v>
      </c>
      <c r="AF19" s="37" t="e">
        <f ca="1"/>
        <v>#NAME?</v>
      </c>
      <c r="AG19" s="37" t="e">
        <f ca="1"/>
        <v>#NAME?</v>
      </c>
      <c r="AH19" s="90" t="e">
        <f ca="1"/>
        <v>#NAME?</v>
      </c>
      <c r="AI19" s="123" t="e">
        <f ca="1"/>
        <v>#NAME?</v>
      </c>
      <c r="AJ19" s="37" t="e">
        <f ca="1"/>
        <v>#NAME?</v>
      </c>
      <c r="AK19" s="37" t="e">
        <f ca="1"/>
        <v>#NAME?</v>
      </c>
      <c r="AL19" s="90" t="e">
        <f ca="1"/>
        <v>#NAME?</v>
      </c>
      <c r="AS19" s="156" t="e">
        <f t="array" aca="1" ref="AS19:AU21" ca="1">MINVERSE(AS15:AU17)</f>
        <v>#NAME?</v>
      </c>
      <c r="AT19" s="157" t="e">
        <f ca="1"/>
        <v>#NAME?</v>
      </c>
      <c r="AU19" s="158" t="e">
        <f ca="1"/>
        <v>#NAME?</v>
      </c>
    </row>
    <row r="20" spans="1:47" x14ac:dyDescent="0.25">
      <c r="A20" s="194" t="e">
        <f t="shared" ca="1" si="11"/>
        <v>#NAME?</v>
      </c>
      <c r="B20" s="195" t="e">
        <f t="shared" ca="1" si="11"/>
        <v>#NAME?</v>
      </c>
      <c r="C20" s="195" t="e">
        <f t="shared" ca="1" si="11"/>
        <v>#NAME?</v>
      </c>
      <c r="D20" s="196" t="e">
        <f t="shared" ca="1" si="11"/>
        <v>#NAME?</v>
      </c>
      <c r="F20" s="123" t="e">
        <f ca="1">INDEX(A20:D28,,F15)</f>
        <v>#NAME?</v>
      </c>
      <c r="G20" s="90" t="e">
        <f ca="1">INDEX(A16:D24,,G15)</f>
        <v>#NAME?</v>
      </c>
      <c r="I20" s="123" t="e">
        <f t="shared" ca="1" si="12"/>
        <v>#NAME?</v>
      </c>
      <c r="J20" s="37" t="e">
        <f t="shared" ca="1" si="13"/>
        <v>#NAME?</v>
      </c>
      <c r="K20" s="37" t="e">
        <f t="shared" ca="1" si="14"/>
        <v>#NAME?</v>
      </c>
      <c r="L20" s="90" t="e">
        <f t="shared" ca="1" si="15"/>
        <v>#NAME?</v>
      </c>
      <c r="N20" s="156" t="e">
        <f ca="1">COS(O18)</f>
        <v>#NAME?</v>
      </c>
      <c r="O20" s="158" t="e">
        <f ca="1">-N21</f>
        <v>#NAME?</v>
      </c>
      <c r="Q20" s="123" t="e">
        <f ca="1"/>
        <v>#NAME?</v>
      </c>
      <c r="R20" s="90" t="e">
        <f ca="1"/>
        <v>#NAME?</v>
      </c>
      <c r="V20" s="123" t="e">
        <f ca="1"/>
        <v>#NAME?</v>
      </c>
      <c r="W20" s="37" t="e">
        <f ca="1"/>
        <v>#NAME?</v>
      </c>
      <c r="X20" s="37" t="e">
        <f ca="1"/>
        <v>#NAME?</v>
      </c>
      <c r="Y20" s="37" t="e">
        <f ca="1"/>
        <v>#NAME?</v>
      </c>
      <c r="Z20" s="123" t="e">
        <f ca="1"/>
        <v>#NAME?</v>
      </c>
      <c r="AA20" s="37" t="e">
        <f ca="1"/>
        <v>#NAME?</v>
      </c>
      <c r="AB20" s="37" t="e">
        <f ca="1"/>
        <v>#NAME?</v>
      </c>
      <c r="AC20" s="90" t="e">
        <f ca="1"/>
        <v>#NAME?</v>
      </c>
      <c r="AE20" s="123" t="e">
        <f ca="1"/>
        <v>#NAME?</v>
      </c>
      <c r="AF20" s="37" t="e">
        <f ca="1"/>
        <v>#NAME?</v>
      </c>
      <c r="AG20" s="37" t="e">
        <f ca="1"/>
        <v>#NAME?</v>
      </c>
      <c r="AH20" s="90" t="e">
        <f ca="1"/>
        <v>#NAME?</v>
      </c>
      <c r="AI20" s="123" t="e">
        <f ca="1"/>
        <v>#NAME?</v>
      </c>
      <c r="AJ20" s="37" t="e">
        <f ca="1"/>
        <v>#NAME?</v>
      </c>
      <c r="AK20" s="37" t="e">
        <f ca="1"/>
        <v>#NAME?</v>
      </c>
      <c r="AL20" s="90" t="e">
        <f ca="1"/>
        <v>#NAME?</v>
      </c>
      <c r="AS20" s="123" t="e">
        <f ca="1"/>
        <v>#NAME?</v>
      </c>
      <c r="AT20" s="37" t="e">
        <f ca="1"/>
        <v>#NAME?</v>
      </c>
      <c r="AU20" s="90" t="e">
        <f ca="1"/>
        <v>#NAME?</v>
      </c>
    </row>
    <row r="21" spans="1:47" x14ac:dyDescent="0.25">
      <c r="A21" s="194" t="e">
        <f t="shared" ca="1" si="11"/>
        <v>#NAME?</v>
      </c>
      <c r="B21" s="195" t="e">
        <f t="shared" ca="1" si="11"/>
        <v>#NAME?</v>
      </c>
      <c r="C21" s="195" t="e">
        <f t="shared" ca="1" si="11"/>
        <v>#NAME?</v>
      </c>
      <c r="D21" s="196" t="e">
        <f t="shared" ca="1" si="11"/>
        <v>#NAME?</v>
      </c>
      <c r="F21" s="123" t="e">
        <f ca="1">INDEX(A21:D29,,F15)</f>
        <v>#NAME?</v>
      </c>
      <c r="G21" s="90" t="e">
        <f ca="1">INDEX(A16:D24,,G15)</f>
        <v>#NAME?</v>
      </c>
      <c r="I21" s="123" t="e">
        <f t="shared" ca="1" si="12"/>
        <v>#NAME?</v>
      </c>
      <c r="J21" s="37" t="e">
        <f t="shared" ca="1" si="13"/>
        <v>#NAME?</v>
      </c>
      <c r="K21" s="37" t="e">
        <f t="shared" ca="1" si="14"/>
        <v>#NAME?</v>
      </c>
      <c r="L21" s="90" t="e">
        <f t="shared" ca="1" si="15"/>
        <v>#NAME?</v>
      </c>
      <c r="N21" s="91" t="e">
        <f ca="1">SIN(O18)</f>
        <v>#NAME?</v>
      </c>
      <c r="O21" s="93" t="e">
        <f ca="1">N20</f>
        <v>#NAME?</v>
      </c>
      <c r="Q21" s="123" t="e">
        <f ca="1"/>
        <v>#NAME?</v>
      </c>
      <c r="R21" s="90" t="e">
        <f ca="1"/>
        <v>#NAME?</v>
      </c>
      <c r="V21" s="123" t="e">
        <f ca="1"/>
        <v>#NAME?</v>
      </c>
      <c r="W21" s="37" t="e">
        <f ca="1"/>
        <v>#NAME?</v>
      </c>
      <c r="X21" s="37" t="e">
        <f ca="1"/>
        <v>#NAME?</v>
      </c>
      <c r="Y21" s="37" t="e">
        <f ca="1"/>
        <v>#NAME?</v>
      </c>
      <c r="Z21" s="123" t="e">
        <f ca="1"/>
        <v>#NAME?</v>
      </c>
      <c r="AA21" s="37" t="e">
        <f ca="1"/>
        <v>#NAME?</v>
      </c>
      <c r="AB21" s="37" t="e">
        <f ca="1"/>
        <v>#NAME?</v>
      </c>
      <c r="AC21" s="90" t="e">
        <f ca="1"/>
        <v>#NAME?</v>
      </c>
      <c r="AE21" s="123" t="e">
        <f ca="1"/>
        <v>#NAME?</v>
      </c>
      <c r="AF21" s="37" t="e">
        <f ca="1"/>
        <v>#NAME?</v>
      </c>
      <c r="AG21" s="37" t="e">
        <f ca="1"/>
        <v>#NAME?</v>
      </c>
      <c r="AH21" s="90" t="e">
        <f ca="1"/>
        <v>#NAME?</v>
      </c>
      <c r="AI21" s="123" t="e">
        <f ca="1"/>
        <v>#NAME?</v>
      </c>
      <c r="AJ21" s="37" t="e">
        <f ca="1"/>
        <v>#NAME?</v>
      </c>
      <c r="AK21" s="37" t="e">
        <f ca="1"/>
        <v>#NAME?</v>
      </c>
      <c r="AL21" s="90" t="e">
        <f ca="1"/>
        <v>#NAME?</v>
      </c>
      <c r="AS21" s="91" t="e">
        <f ca="1"/>
        <v>#NAME?</v>
      </c>
      <c r="AT21" s="92" t="e">
        <f ca="1"/>
        <v>#NAME?</v>
      </c>
      <c r="AU21" s="93" t="e">
        <f ca="1"/>
        <v>#NAME?</v>
      </c>
    </row>
    <row r="22" spans="1:47" x14ac:dyDescent="0.25">
      <c r="A22" s="194" t="e">
        <f t="shared" ca="1" si="11"/>
        <v>#NAME?</v>
      </c>
      <c r="B22" s="195" t="e">
        <f t="shared" ca="1" si="11"/>
        <v>#NAME?</v>
      </c>
      <c r="C22" s="195" t="e">
        <f t="shared" ca="1" si="11"/>
        <v>#NAME?</v>
      </c>
      <c r="D22" s="196" t="e">
        <f t="shared" ca="1" si="11"/>
        <v>#NAME?</v>
      </c>
      <c r="F22" s="123" t="e">
        <f ca="1">INDEX(A22:D30,,F15)</f>
        <v>#NAME?</v>
      </c>
      <c r="G22" s="90" t="e">
        <f ca="1">INDEX(A16:D24,,G15)</f>
        <v>#NAME?</v>
      </c>
      <c r="I22" s="123" t="e">
        <f t="shared" ca="1" si="12"/>
        <v>#NAME?</v>
      </c>
      <c r="J22" s="37" t="e">
        <f t="shared" ca="1" si="13"/>
        <v>#NAME?</v>
      </c>
      <c r="K22" s="37" t="e">
        <f t="shared" ca="1" si="14"/>
        <v>#NAME?</v>
      </c>
      <c r="L22" s="90" t="e">
        <f t="shared" ca="1" si="15"/>
        <v>#NAME?</v>
      </c>
      <c r="Q22" s="123" t="e">
        <f ca="1"/>
        <v>#NAME?</v>
      </c>
      <c r="R22" s="90" t="e">
        <f ca="1"/>
        <v>#NAME?</v>
      </c>
      <c r="V22" s="123" t="e">
        <f ca="1"/>
        <v>#NAME?</v>
      </c>
      <c r="W22" s="37" t="e">
        <f ca="1"/>
        <v>#NAME?</v>
      </c>
      <c r="X22" s="37" t="e">
        <f ca="1"/>
        <v>#NAME?</v>
      </c>
      <c r="Y22" s="37" t="e">
        <f ca="1"/>
        <v>#NAME?</v>
      </c>
      <c r="Z22" s="123" t="e">
        <f ca="1"/>
        <v>#NAME?</v>
      </c>
      <c r="AA22" s="37" t="e">
        <f ca="1"/>
        <v>#NAME?</v>
      </c>
      <c r="AB22" s="37" t="e">
        <f ca="1"/>
        <v>#NAME?</v>
      </c>
      <c r="AC22" s="90" t="e">
        <f ca="1"/>
        <v>#NAME?</v>
      </c>
      <c r="AE22" s="123" t="e">
        <f ca="1"/>
        <v>#NAME?</v>
      </c>
      <c r="AF22" s="37" t="e">
        <f ca="1"/>
        <v>#NAME?</v>
      </c>
      <c r="AG22" s="37" t="e">
        <f ca="1"/>
        <v>#NAME?</v>
      </c>
      <c r="AH22" s="90" t="e">
        <f ca="1"/>
        <v>#NAME?</v>
      </c>
      <c r="AI22" s="123" t="e">
        <f ca="1"/>
        <v>#NAME?</v>
      </c>
      <c r="AJ22" s="37" t="e">
        <f ca="1"/>
        <v>#NAME?</v>
      </c>
      <c r="AK22" s="37" t="e">
        <f ca="1"/>
        <v>#NAME?</v>
      </c>
      <c r="AL22" s="90" t="e">
        <f ca="1"/>
        <v>#NAME?</v>
      </c>
    </row>
    <row r="23" spans="1:47" x14ac:dyDescent="0.25">
      <c r="A23" s="194" t="e">
        <f t="shared" ca="1" si="11"/>
        <v>#NAME?</v>
      </c>
      <c r="B23" s="195" t="e">
        <f t="shared" ca="1" si="11"/>
        <v>#NAME?</v>
      </c>
      <c r="C23" s="195" t="e">
        <f t="shared" ca="1" si="11"/>
        <v>#NAME?</v>
      </c>
      <c r="D23" s="196" t="e">
        <f t="shared" ca="1" si="11"/>
        <v>#NAME?</v>
      </c>
      <c r="F23" s="123" t="e">
        <f ca="1">INDEX(A23:D31,,F15)</f>
        <v>#NAME?</v>
      </c>
      <c r="G23" s="90" t="e">
        <f ca="1">INDEX(A16:D24,,G15)</f>
        <v>#NAME?</v>
      </c>
      <c r="I23" s="123" t="e">
        <f t="shared" ca="1" si="12"/>
        <v>#NAME?</v>
      </c>
      <c r="J23" s="37" t="e">
        <f t="shared" ca="1" si="13"/>
        <v>#NAME?</v>
      </c>
      <c r="K23" s="37" t="e">
        <f t="shared" ca="1" si="14"/>
        <v>#NAME?</v>
      </c>
      <c r="L23" s="90" t="e">
        <f t="shared" ca="1" si="15"/>
        <v>#NAME?</v>
      </c>
      <c r="Q23" s="123" t="e">
        <f ca="1"/>
        <v>#NAME?</v>
      </c>
      <c r="R23" s="90" t="e">
        <f ca="1"/>
        <v>#NAME?</v>
      </c>
      <c r="V23" s="91" t="e">
        <f ca="1"/>
        <v>#NAME?</v>
      </c>
      <c r="W23" s="92" t="e">
        <f ca="1"/>
        <v>#NAME?</v>
      </c>
      <c r="X23" s="92" t="e">
        <f ca="1"/>
        <v>#NAME?</v>
      </c>
      <c r="Y23" s="92" t="e">
        <f ca="1"/>
        <v>#NAME?</v>
      </c>
      <c r="Z23" s="91" t="e">
        <f ca="1"/>
        <v>#NAME?</v>
      </c>
      <c r="AA23" s="92" t="e">
        <f ca="1"/>
        <v>#NAME?</v>
      </c>
      <c r="AB23" s="92" t="e">
        <f ca="1"/>
        <v>#NAME?</v>
      </c>
      <c r="AC23" s="93" t="e">
        <f ca="1"/>
        <v>#NAME?</v>
      </c>
      <c r="AE23" s="91" t="e">
        <f ca="1"/>
        <v>#NAME?</v>
      </c>
      <c r="AF23" s="92" t="e">
        <f ca="1"/>
        <v>#NAME?</v>
      </c>
      <c r="AG23" s="92" t="e">
        <f ca="1"/>
        <v>#NAME?</v>
      </c>
      <c r="AH23" s="93" t="e">
        <f ca="1"/>
        <v>#NAME?</v>
      </c>
      <c r="AI23" s="91" t="e">
        <f ca="1"/>
        <v>#NAME?</v>
      </c>
      <c r="AJ23" s="92" t="e">
        <f ca="1"/>
        <v>#NAME?</v>
      </c>
      <c r="AK23" s="92" t="e">
        <f ca="1"/>
        <v>#NAME?</v>
      </c>
      <c r="AL23" s="93" t="e">
        <f ca="1"/>
        <v>#NAME?</v>
      </c>
    </row>
    <row r="24" spans="1:47" x14ac:dyDescent="0.25">
      <c r="A24" s="200" t="e">
        <f t="shared" ca="1" si="11"/>
        <v>#NAME?</v>
      </c>
      <c r="B24" s="201" t="e">
        <f t="shared" ca="1" si="11"/>
        <v>#NAME?</v>
      </c>
      <c r="C24" s="201" t="e">
        <f t="shared" ca="1" si="11"/>
        <v>#NAME?</v>
      </c>
      <c r="D24" s="202" t="e">
        <f t="shared" ca="1" si="11"/>
        <v>#NAME?</v>
      </c>
      <c r="F24" s="91" t="e">
        <f ca="1">INDEX(A24:D32,,F15)</f>
        <v>#NAME?</v>
      </c>
      <c r="G24" s="93" t="e">
        <f ca="1">INDEX(A16:D24,,G15)</f>
        <v>#NAME?</v>
      </c>
      <c r="I24" s="91" t="e">
        <f t="shared" ca="1" si="12"/>
        <v>#NAME?</v>
      </c>
      <c r="J24" s="92" t="e">
        <f t="shared" ca="1" si="13"/>
        <v>#NAME?</v>
      </c>
      <c r="K24" s="92" t="e">
        <f t="shared" ca="1" si="14"/>
        <v>#NAME?</v>
      </c>
      <c r="L24" s="93" t="e">
        <f t="shared" ca="1" si="15"/>
        <v>#NAME?</v>
      </c>
      <c r="Q24" s="91" t="e">
        <f ca="1"/>
        <v>#NAME?</v>
      </c>
      <c r="R24" s="93" t="e">
        <f ca="1"/>
        <v>#NAME?</v>
      </c>
    </row>
    <row r="25" spans="1:47" x14ac:dyDescent="0.25">
      <c r="I25" t="e">
        <f ca="1">SUM(I16:I24)</f>
        <v>#NAME?</v>
      </c>
      <c r="J25" t="e">
        <f ca="1">SUM(J16:J24)</f>
        <v>#NAME?</v>
      </c>
      <c r="K25" t="e">
        <f ca="1">SUM(K16:K24)</f>
        <v>#NAME?</v>
      </c>
      <c r="L25" t="e">
        <f ca="1">SUM(L16:L24)</f>
        <v>#NAME?</v>
      </c>
      <c r="Z25" t="s">
        <v>623</v>
      </c>
    </row>
    <row r="26" spans="1:47" x14ac:dyDescent="0.25">
      <c r="A26" s="47" t="s">
        <v>53</v>
      </c>
      <c r="B26">
        <f ca="1">COUNT(A16:A24)</f>
        <v>0</v>
      </c>
      <c r="I26" s="47" t="s">
        <v>462</v>
      </c>
      <c r="J26" s="47" t="s">
        <v>389</v>
      </c>
      <c r="K26" s="47" t="s">
        <v>469</v>
      </c>
      <c r="L26" s="47" t="s">
        <v>470</v>
      </c>
      <c r="N26" s="47"/>
      <c r="Z26" s="156" t="e">
        <f t="array" aca="1" ref="Z26:AC29" ca="1">MINVERSE(Z15:AC18)</f>
        <v>#NAME?</v>
      </c>
      <c r="AA26" s="157" t="e">
        <f ca="1"/>
        <v>#NAME?</v>
      </c>
      <c r="AB26" s="157" t="e">
        <f ca="1"/>
        <v>#NAME?</v>
      </c>
      <c r="AC26" s="158" t="e">
        <f ca="1"/>
        <v>#NAME?</v>
      </c>
    </row>
    <row r="27" spans="1:47" x14ac:dyDescent="0.25">
      <c r="Z27" s="123" t="e">
        <f ca="1"/>
        <v>#NAME?</v>
      </c>
      <c r="AA27" s="37" t="e">
        <f ca="1"/>
        <v>#NAME?</v>
      </c>
      <c r="AB27" s="37" t="e">
        <f ca="1"/>
        <v>#NAME?</v>
      </c>
      <c r="AC27" s="90" t="e">
        <f ca="1"/>
        <v>#NAME?</v>
      </c>
    </row>
    <row r="28" spans="1:47" x14ac:dyDescent="0.25">
      <c r="A28">
        <v>1</v>
      </c>
      <c r="B28">
        <v>2</v>
      </c>
      <c r="C28">
        <v>3</v>
      </c>
      <c r="D28">
        <v>4</v>
      </c>
      <c r="F28">
        <v>1</v>
      </c>
      <c r="G28">
        <v>3</v>
      </c>
      <c r="I28" s="47" t="s">
        <v>207</v>
      </c>
      <c r="J28" s="47" t="s">
        <v>464</v>
      </c>
      <c r="K28" s="47" t="s">
        <v>465</v>
      </c>
      <c r="L28" s="47" t="s">
        <v>466</v>
      </c>
      <c r="Q28">
        <f>F28</f>
        <v>1</v>
      </c>
      <c r="R28">
        <f>G28</f>
        <v>3</v>
      </c>
      <c r="Z28" s="123" t="e">
        <f ca="1"/>
        <v>#NAME?</v>
      </c>
      <c r="AA28" s="37" t="e">
        <f ca="1"/>
        <v>#NAME?</v>
      </c>
      <c r="AB28" s="37" t="e">
        <f ca="1"/>
        <v>#NAME?</v>
      </c>
      <c r="AC28" s="90" t="e">
        <f ca="1"/>
        <v>#NAME?</v>
      </c>
    </row>
    <row r="29" spans="1:47" x14ac:dyDescent="0.25">
      <c r="A29" s="189" t="e">
        <f t="array" aca="1" ref="A29:A37" ca="1">IF(A28=$Q15,$Q16:$Q24,IF(A28=$R15,$R16:$R24,A16:A24))</f>
        <v>#NAME?</v>
      </c>
      <c r="B29" s="190" t="e">
        <f t="array" aca="1" ref="B29:B37" ca="1">IF(B28=$Q15,$Q16:$Q24,IF(B28=$R15,$R16:$R24,B16:B24))</f>
        <v>#NAME?</v>
      </c>
      <c r="C29" s="190" t="e">
        <f t="array" aca="1" ref="C29:C37" ca="1">IF(C28=$Q15,$Q16:$Q24,IF(C28=$R15,$R16:$R24,C16:C24))</f>
        <v>#NAME?</v>
      </c>
      <c r="D29" s="191" t="e">
        <f t="array" aca="1" ref="D29:D37" ca="1">IF(D28=$Q15,$Q16:$Q24,IF(D28=$R15,$R16:$R24,D16:D24))</f>
        <v>#NAME?</v>
      </c>
      <c r="F29" s="156" t="e">
        <f ca="1">INDEX(A29:D37,,F28)</f>
        <v>#NAME?</v>
      </c>
      <c r="G29" s="158" t="e">
        <f ca="1">INDEX(A29:D37,,G28)</f>
        <v>#NAME?</v>
      </c>
      <c r="I29" s="156" t="e">
        <f ca="1">F29^2-G29^2</f>
        <v>#NAME?</v>
      </c>
      <c r="J29" s="157" t="e">
        <f ca="1">2*F29*G29</f>
        <v>#NAME?</v>
      </c>
      <c r="K29" s="157" t="e">
        <f ca="1">I29^2-J29^2</f>
        <v>#NAME?</v>
      </c>
      <c r="L29" s="158" t="e">
        <f t="shared" ref="L29:L37" ca="1" si="16">I29*J29</f>
        <v>#NAME?</v>
      </c>
      <c r="N29" t="s">
        <v>390</v>
      </c>
      <c r="O29" s="172" t="e">
        <f ca="1">2*(L38*B39-I38*J38)</f>
        <v>#NAME?</v>
      </c>
      <c r="Q29" s="156" t="e">
        <f t="array" aca="1" ref="Q29:R37" ca="1">MMULT(F29:G37,N33:O34)</f>
        <v>#NAME?</v>
      </c>
      <c r="R29" s="158" t="e">
        <f ca="1"/>
        <v>#NAME?</v>
      </c>
      <c r="Z29" s="91" t="e">
        <f ca="1"/>
        <v>#NAME?</v>
      </c>
      <c r="AA29" s="92" t="e">
        <f ca="1"/>
        <v>#NAME?</v>
      </c>
      <c r="AB29" s="92" t="e">
        <f ca="1"/>
        <v>#NAME?</v>
      </c>
      <c r="AC29" s="93" t="e">
        <f ca="1"/>
        <v>#NAME?</v>
      </c>
    </row>
    <row r="30" spans="1:47" x14ac:dyDescent="0.25">
      <c r="A30" s="194" t="e">
        <f ca="1"/>
        <v>#NAME?</v>
      </c>
      <c r="B30" s="195" t="e">
        <f ca="1"/>
        <v>#NAME?</v>
      </c>
      <c r="C30" s="195" t="e">
        <f ca="1"/>
        <v>#NAME?</v>
      </c>
      <c r="D30" s="196" t="e">
        <f ca="1"/>
        <v>#NAME?</v>
      </c>
      <c r="F30" s="123" t="e">
        <f ca="1">INDEX(A30:D38,,F28)</f>
        <v>#NAME?</v>
      </c>
      <c r="G30" s="90" t="e">
        <f ca="1">INDEX(A29:D37,,G28)</f>
        <v>#NAME?</v>
      </c>
      <c r="I30" s="123" t="e">
        <f t="shared" ref="I30:I37" ca="1" si="17">F30^2-G30^2</f>
        <v>#NAME?</v>
      </c>
      <c r="J30" s="37" t="e">
        <f t="shared" ref="J30:J37" ca="1" si="18">2*F30*G30</f>
        <v>#NAME?</v>
      </c>
      <c r="K30" s="37" t="e">
        <f t="shared" ref="K30:K37" ca="1" si="19">I30^2-J30^2</f>
        <v>#NAME?</v>
      </c>
      <c r="L30" s="90" t="e">
        <f t="shared" ca="1" si="16"/>
        <v>#NAME?</v>
      </c>
      <c r="N30" t="s">
        <v>392</v>
      </c>
      <c r="O30" s="173" t="e">
        <f ca="1">K38*B39-(I38^2-J38^2)</f>
        <v>#NAME?</v>
      </c>
      <c r="Q30" s="123" t="e">
        <f ca="1"/>
        <v>#NAME?</v>
      </c>
      <c r="R30" s="90" t="e">
        <f ca="1"/>
        <v>#NAME?</v>
      </c>
    </row>
    <row r="31" spans="1:47" ht="15" customHeight="1" x14ac:dyDescent="0.25">
      <c r="A31" s="194" t="e">
        <f ca="1"/>
        <v>#NAME?</v>
      </c>
      <c r="B31" s="195" t="e">
        <f ca="1"/>
        <v>#NAME?</v>
      </c>
      <c r="C31" s="195" t="e">
        <f ca="1"/>
        <v>#NAME?</v>
      </c>
      <c r="D31" s="196" t="e">
        <f ca="1"/>
        <v>#NAME?</v>
      </c>
      <c r="F31" s="123" t="e">
        <f ca="1">INDEX(A31:D39,,F28)</f>
        <v>#NAME?</v>
      </c>
      <c r="G31" s="90" t="e">
        <f ca="1">INDEX(A29:D37,,G28)</f>
        <v>#NAME?</v>
      </c>
      <c r="I31" s="123" t="e">
        <f t="shared" ca="1" si="17"/>
        <v>#NAME?</v>
      </c>
      <c r="J31" s="37" t="e">
        <f t="shared" ca="1" si="18"/>
        <v>#NAME?</v>
      </c>
      <c r="K31" s="37" t="e">
        <f t="shared" ca="1" si="19"/>
        <v>#NAME?</v>
      </c>
      <c r="L31" s="90" t="e">
        <f t="shared" ca="1" si="16"/>
        <v>#NAME?</v>
      </c>
      <c r="N31" t="s">
        <v>467</v>
      </c>
      <c r="O31" s="174" t="e">
        <f ca="1">0.25*ATAN(O29/O30)</f>
        <v>#NAME?</v>
      </c>
      <c r="Q31" s="123" t="e">
        <f ca="1"/>
        <v>#NAME?</v>
      </c>
      <c r="R31" s="90" t="e">
        <f ca="1"/>
        <v>#NAME?</v>
      </c>
      <c r="Z31" t="s">
        <v>624</v>
      </c>
    </row>
    <row r="32" spans="1:47" x14ac:dyDescent="0.25">
      <c r="A32" s="194" t="e">
        <f ca="1"/>
        <v>#NAME?</v>
      </c>
      <c r="B32" s="195" t="e">
        <f ca="1"/>
        <v>#NAME?</v>
      </c>
      <c r="C32" s="195" t="e">
        <f ca="1"/>
        <v>#NAME?</v>
      </c>
      <c r="D32" s="196" t="e">
        <f ca="1"/>
        <v>#NAME?</v>
      </c>
      <c r="F32" s="123" t="e">
        <f ca="1">INDEX(A32:D40,,F28)</f>
        <v>#NAME?</v>
      </c>
      <c r="G32" s="90" t="e">
        <f ca="1">INDEX(A29:D37,,G28)</f>
        <v>#NAME?</v>
      </c>
      <c r="I32" s="123" t="e">
        <f t="shared" ca="1" si="17"/>
        <v>#NAME?</v>
      </c>
      <c r="J32" s="37" t="e">
        <f t="shared" ca="1" si="18"/>
        <v>#NAME?</v>
      </c>
      <c r="K32" s="37" t="e">
        <f t="shared" ca="1" si="19"/>
        <v>#NAME?</v>
      </c>
      <c r="L32" s="90" t="e">
        <f t="shared" ca="1" si="16"/>
        <v>#NAME?</v>
      </c>
      <c r="Q32" s="123" t="e">
        <f ca="1"/>
        <v>#NAME?</v>
      </c>
      <c r="R32" s="90" t="e">
        <f ca="1"/>
        <v>#NAME?</v>
      </c>
      <c r="Z32" s="156" t="e">
        <f t="array" aca="1" ref="Z32:AC40" ca="1">MMULT(G4:J12,TRANSPOSE(Z26:AC29))</f>
        <v>#NAME?</v>
      </c>
      <c r="AA32" s="157" t="e">
        <f ca="1"/>
        <v>#NAME?</v>
      </c>
      <c r="AB32" s="157" t="e">
        <f ca="1"/>
        <v>#NAME?</v>
      </c>
      <c r="AC32" s="158" t="e">
        <f ca="1"/>
        <v>#NAME?</v>
      </c>
    </row>
    <row r="33" spans="1:29" x14ac:dyDescent="0.25">
      <c r="A33" s="194" t="e">
        <f ca="1"/>
        <v>#NAME?</v>
      </c>
      <c r="B33" s="195" t="e">
        <f ca="1"/>
        <v>#NAME?</v>
      </c>
      <c r="C33" s="195" t="e">
        <f ca="1"/>
        <v>#NAME?</v>
      </c>
      <c r="D33" s="196" t="e">
        <f ca="1"/>
        <v>#NAME?</v>
      </c>
      <c r="F33" s="123" t="e">
        <f ca="1">INDEX(A33:D41,,F28)</f>
        <v>#NAME?</v>
      </c>
      <c r="G33" s="90" t="e">
        <f ca="1">INDEX(A29:D37,,G28)</f>
        <v>#NAME?</v>
      </c>
      <c r="I33" s="123" t="e">
        <f t="shared" ca="1" si="17"/>
        <v>#NAME?</v>
      </c>
      <c r="J33" s="37" t="e">
        <f t="shared" ca="1" si="18"/>
        <v>#NAME?</v>
      </c>
      <c r="K33" s="37" t="e">
        <f t="shared" ca="1" si="19"/>
        <v>#NAME?</v>
      </c>
      <c r="L33" s="90" t="e">
        <f t="shared" ca="1" si="16"/>
        <v>#NAME?</v>
      </c>
      <c r="N33" s="156" t="e">
        <f ca="1">COS(O31)</f>
        <v>#NAME?</v>
      </c>
      <c r="O33" s="158" t="e">
        <f ca="1">-N34</f>
        <v>#NAME?</v>
      </c>
      <c r="Q33" s="123" t="e">
        <f ca="1"/>
        <v>#NAME?</v>
      </c>
      <c r="R33" s="90" t="e">
        <f ca="1"/>
        <v>#NAME?</v>
      </c>
      <c r="Z33" s="123" t="e">
        <f ca="1"/>
        <v>#NAME?</v>
      </c>
      <c r="AA33" s="37" t="e">
        <f ca="1"/>
        <v>#NAME?</v>
      </c>
      <c r="AB33" s="37" t="e">
        <f ca="1"/>
        <v>#NAME?</v>
      </c>
      <c r="AC33" s="90" t="e">
        <f ca="1"/>
        <v>#NAME?</v>
      </c>
    </row>
    <row r="34" spans="1:29" x14ac:dyDescent="0.25">
      <c r="A34" s="194" t="e">
        <f ca="1"/>
        <v>#NAME?</v>
      </c>
      <c r="B34" s="195" t="e">
        <f ca="1"/>
        <v>#NAME?</v>
      </c>
      <c r="C34" s="195" t="e">
        <f ca="1"/>
        <v>#NAME?</v>
      </c>
      <c r="D34" s="196" t="e">
        <f ca="1"/>
        <v>#NAME?</v>
      </c>
      <c r="F34" s="123" t="e">
        <f ca="1">INDEX(A34:D42,,F28)</f>
        <v>#NAME?</v>
      </c>
      <c r="G34" s="90" t="e">
        <f ca="1">INDEX(A29:D37,,G28)</f>
        <v>#NAME?</v>
      </c>
      <c r="I34" s="123" t="e">
        <f t="shared" ca="1" si="17"/>
        <v>#NAME?</v>
      </c>
      <c r="J34" s="37" t="e">
        <f t="shared" ca="1" si="18"/>
        <v>#NAME?</v>
      </c>
      <c r="K34" s="37" t="e">
        <f t="shared" ca="1" si="19"/>
        <v>#NAME?</v>
      </c>
      <c r="L34" s="90" t="e">
        <f t="shared" ca="1" si="16"/>
        <v>#NAME?</v>
      </c>
      <c r="N34" s="91" t="e">
        <f ca="1">SIN(O31)</f>
        <v>#NAME?</v>
      </c>
      <c r="O34" s="93" t="e">
        <f ca="1">N33</f>
        <v>#NAME?</v>
      </c>
      <c r="Q34" s="123" t="e">
        <f ca="1"/>
        <v>#NAME?</v>
      </c>
      <c r="R34" s="90" t="e">
        <f ca="1"/>
        <v>#NAME?</v>
      </c>
      <c r="Z34" s="123" t="e">
        <f ca="1"/>
        <v>#NAME?</v>
      </c>
      <c r="AA34" s="37" t="e">
        <f ca="1"/>
        <v>#NAME?</v>
      </c>
      <c r="AB34" s="37" t="e">
        <f ca="1"/>
        <v>#NAME?</v>
      </c>
      <c r="AC34" s="90" t="e">
        <f ca="1"/>
        <v>#NAME?</v>
      </c>
    </row>
    <row r="35" spans="1:29" x14ac:dyDescent="0.25">
      <c r="A35" s="194" t="e">
        <f ca="1"/>
        <v>#NAME?</v>
      </c>
      <c r="B35" s="195" t="e">
        <f ca="1"/>
        <v>#NAME?</v>
      </c>
      <c r="C35" s="195" t="e">
        <f ca="1"/>
        <v>#NAME?</v>
      </c>
      <c r="D35" s="196" t="e">
        <f ca="1"/>
        <v>#NAME?</v>
      </c>
      <c r="F35" s="123" t="e">
        <f ca="1">INDEX(A35:D43,,F28)</f>
        <v>#NAME?</v>
      </c>
      <c r="G35" s="90" t="e">
        <f ca="1">INDEX(A29:D37,,G28)</f>
        <v>#NAME?</v>
      </c>
      <c r="I35" s="123" t="e">
        <f t="shared" ca="1" si="17"/>
        <v>#NAME?</v>
      </c>
      <c r="J35" s="37" t="e">
        <f t="shared" ca="1" si="18"/>
        <v>#NAME?</v>
      </c>
      <c r="K35" s="37" t="e">
        <f t="shared" ca="1" si="19"/>
        <v>#NAME?</v>
      </c>
      <c r="L35" s="90" t="e">
        <f t="shared" ca="1" si="16"/>
        <v>#NAME?</v>
      </c>
      <c r="Q35" s="123" t="e">
        <f ca="1"/>
        <v>#NAME?</v>
      </c>
      <c r="R35" s="90" t="e">
        <f ca="1"/>
        <v>#NAME?</v>
      </c>
      <c r="Z35" s="123" t="e">
        <f ca="1"/>
        <v>#NAME?</v>
      </c>
      <c r="AA35" s="37" t="e">
        <f ca="1"/>
        <v>#NAME?</v>
      </c>
      <c r="AB35" s="37" t="e">
        <f ca="1"/>
        <v>#NAME?</v>
      </c>
      <c r="AC35" s="90" t="e">
        <f ca="1"/>
        <v>#NAME?</v>
      </c>
    </row>
    <row r="36" spans="1:29" x14ac:dyDescent="0.25">
      <c r="A36" s="194" t="e">
        <f ca="1"/>
        <v>#NAME?</v>
      </c>
      <c r="B36" s="195" t="e">
        <f ca="1"/>
        <v>#NAME?</v>
      </c>
      <c r="C36" s="195" t="e">
        <f ca="1"/>
        <v>#NAME?</v>
      </c>
      <c r="D36" s="196" t="e">
        <f ca="1"/>
        <v>#NAME?</v>
      </c>
      <c r="F36" s="123" t="e">
        <f ca="1">INDEX(A36:D44,,F28)</f>
        <v>#NAME?</v>
      </c>
      <c r="G36" s="90" t="e">
        <f ca="1">INDEX(A29:D37,,G28)</f>
        <v>#NAME?</v>
      </c>
      <c r="I36" s="123" t="e">
        <f t="shared" ca="1" si="17"/>
        <v>#NAME?</v>
      </c>
      <c r="J36" s="37" t="e">
        <f t="shared" ca="1" si="18"/>
        <v>#NAME?</v>
      </c>
      <c r="K36" s="37" t="e">
        <f t="shared" ca="1" si="19"/>
        <v>#NAME?</v>
      </c>
      <c r="L36" s="90" t="e">
        <f t="shared" ca="1" si="16"/>
        <v>#NAME?</v>
      </c>
      <c r="Q36" s="123" t="e">
        <f ca="1"/>
        <v>#NAME?</v>
      </c>
      <c r="R36" s="90" t="e">
        <f ca="1"/>
        <v>#NAME?</v>
      </c>
      <c r="Z36" s="123" t="e">
        <f ca="1"/>
        <v>#NAME?</v>
      </c>
      <c r="AA36" s="37" t="e">
        <f ca="1"/>
        <v>#NAME?</v>
      </c>
      <c r="AB36" s="37" t="e">
        <f ca="1"/>
        <v>#NAME?</v>
      </c>
      <c r="AC36" s="90" t="e">
        <f ca="1"/>
        <v>#NAME?</v>
      </c>
    </row>
    <row r="37" spans="1:29" x14ac:dyDescent="0.25">
      <c r="A37" s="200" t="e">
        <f ca="1"/>
        <v>#NAME?</v>
      </c>
      <c r="B37" s="201" t="e">
        <f ca="1"/>
        <v>#NAME?</v>
      </c>
      <c r="C37" s="201" t="e">
        <f ca="1"/>
        <v>#NAME?</v>
      </c>
      <c r="D37" s="202" t="e">
        <f ca="1"/>
        <v>#NAME?</v>
      </c>
      <c r="F37" s="91" t="e">
        <f ca="1">INDEX(A37:D45,,F28)</f>
        <v>#NAME?</v>
      </c>
      <c r="G37" s="93" t="e">
        <f ca="1">INDEX(A29:D37,,G28)</f>
        <v>#NAME?</v>
      </c>
      <c r="I37" s="91" t="e">
        <f t="shared" ca="1" si="17"/>
        <v>#NAME?</v>
      </c>
      <c r="J37" s="92" t="e">
        <f t="shared" ca="1" si="18"/>
        <v>#NAME?</v>
      </c>
      <c r="K37" s="92" t="e">
        <f t="shared" ca="1" si="19"/>
        <v>#NAME?</v>
      </c>
      <c r="L37" s="93" t="e">
        <f t="shared" ca="1" si="16"/>
        <v>#NAME?</v>
      </c>
      <c r="Q37" s="91" t="e">
        <f ca="1"/>
        <v>#NAME?</v>
      </c>
      <c r="R37" s="93" t="e">
        <f ca="1"/>
        <v>#NAME?</v>
      </c>
      <c r="Z37" s="123" t="e">
        <f ca="1"/>
        <v>#NAME?</v>
      </c>
      <c r="AA37" s="37" t="e">
        <f ca="1"/>
        <v>#NAME?</v>
      </c>
      <c r="AB37" s="37" t="e">
        <f ca="1"/>
        <v>#NAME?</v>
      </c>
      <c r="AC37" s="90" t="e">
        <f ca="1"/>
        <v>#NAME?</v>
      </c>
    </row>
    <row r="38" spans="1:29" x14ac:dyDescent="0.25">
      <c r="I38" t="e">
        <f ca="1">SUM(I29:I37)</f>
        <v>#NAME?</v>
      </c>
      <c r="J38" t="e">
        <f ca="1">SUM(J29:J37)</f>
        <v>#NAME?</v>
      </c>
      <c r="K38" t="e">
        <f ca="1">SUM(K29:K37)</f>
        <v>#NAME?</v>
      </c>
      <c r="L38" t="e">
        <f ca="1">SUM(L29:L37)</f>
        <v>#NAME?</v>
      </c>
      <c r="Z38" s="123" t="e">
        <f ca="1"/>
        <v>#NAME?</v>
      </c>
      <c r="AA38" s="37" t="e">
        <f ca="1"/>
        <v>#NAME?</v>
      </c>
      <c r="AB38" s="37" t="e">
        <f ca="1"/>
        <v>#NAME?</v>
      </c>
      <c r="AC38" s="90" t="e">
        <f ca="1"/>
        <v>#NAME?</v>
      </c>
    </row>
    <row r="39" spans="1:29" x14ac:dyDescent="0.25">
      <c r="A39" s="47" t="s">
        <v>53</v>
      </c>
      <c r="B39">
        <f ca="1">COUNT(A29:A37)</f>
        <v>0</v>
      </c>
      <c r="I39" s="47" t="s">
        <v>462</v>
      </c>
      <c r="J39" s="47" t="s">
        <v>389</v>
      </c>
      <c r="K39" s="47" t="s">
        <v>469</v>
      </c>
      <c r="L39" s="47" t="s">
        <v>470</v>
      </c>
      <c r="N39" s="47"/>
      <c r="Z39" s="123" t="e">
        <f ca="1"/>
        <v>#NAME?</v>
      </c>
      <c r="AA39" s="37" t="e">
        <f ca="1"/>
        <v>#NAME?</v>
      </c>
      <c r="AB39" s="37" t="e">
        <f ca="1"/>
        <v>#NAME?</v>
      </c>
      <c r="AC39" s="90" t="e">
        <f ca="1"/>
        <v>#NAME?</v>
      </c>
    </row>
    <row r="40" spans="1:29" x14ac:dyDescent="0.25">
      <c r="Z40" s="91" t="e">
        <f ca="1"/>
        <v>#NAME?</v>
      </c>
      <c r="AA40" s="92" t="e">
        <f ca="1"/>
        <v>#NAME?</v>
      </c>
      <c r="AB40" s="92" t="e">
        <f ca="1"/>
        <v>#NAME?</v>
      </c>
      <c r="AC40" s="93" t="e">
        <f ca="1"/>
        <v>#NAME?</v>
      </c>
    </row>
    <row r="41" spans="1:29" x14ac:dyDescent="0.25">
      <c r="A41">
        <v>1</v>
      </c>
      <c r="B41">
        <v>2</v>
      </c>
      <c r="C41">
        <v>3</v>
      </c>
      <c r="D41">
        <v>4</v>
      </c>
      <c r="F41">
        <v>1</v>
      </c>
      <c r="G41">
        <v>4</v>
      </c>
      <c r="I41" s="47" t="s">
        <v>207</v>
      </c>
      <c r="J41" s="47" t="s">
        <v>464</v>
      </c>
      <c r="K41" s="47" t="s">
        <v>465</v>
      </c>
      <c r="L41" s="47" t="s">
        <v>466</v>
      </c>
      <c r="Q41">
        <f>F41</f>
        <v>1</v>
      </c>
      <c r="R41">
        <f>G41</f>
        <v>4</v>
      </c>
    </row>
    <row r="42" spans="1:29" x14ac:dyDescent="0.25">
      <c r="A42" s="189" t="e">
        <f t="array" aca="1" ref="A42:A50" ca="1">IF(A41=$Q28,$Q29:$Q37,IF(A41=$R28,$R29:$R37,A29:A37))</f>
        <v>#NAME?</v>
      </c>
      <c r="B42" s="190" t="e">
        <f t="array" aca="1" ref="B42:B50" ca="1">IF(B41=$Q28,$Q29:$Q37,IF(B41=$R28,$R29:$R37,B29:B37))</f>
        <v>#NAME?</v>
      </c>
      <c r="C42" s="190" t="e">
        <f t="array" aca="1" ref="C42:C50" ca="1">IF(C41=$Q28,$Q29:$Q37,IF(C41=$R28,$R29:$R37,C29:C37))</f>
        <v>#NAME?</v>
      </c>
      <c r="D42" s="191" t="e">
        <f t="array" aca="1" ref="D42:D50" ca="1">IF(D41=$Q28,$Q29:$Q37,IF(D41=$R28,$R29:$R37,D29:D37))</f>
        <v>#NAME?</v>
      </c>
      <c r="F42" s="156" t="e">
        <f ca="1">INDEX(A42:D50,,F41)</f>
        <v>#NAME?</v>
      </c>
      <c r="G42" s="158" t="e">
        <f ca="1">INDEX(A42:D50,,G41)</f>
        <v>#NAME?</v>
      </c>
      <c r="I42" s="156" t="e">
        <f ca="1">F42^2-G42^2</f>
        <v>#NAME?</v>
      </c>
      <c r="J42" s="157" t="e">
        <f ca="1">2*F42*G42</f>
        <v>#NAME?</v>
      </c>
      <c r="K42" s="157" t="e">
        <f ca="1">I42^2-J42^2</f>
        <v>#NAME?</v>
      </c>
      <c r="L42" s="158" t="e">
        <f t="shared" ref="L42:L50" ca="1" si="20">I42*J42</f>
        <v>#NAME?</v>
      </c>
      <c r="N42" t="s">
        <v>390</v>
      </c>
      <c r="O42" s="172" t="e">
        <f ca="1">2*(L51*B52-I51*J51)</f>
        <v>#NAME?</v>
      </c>
      <c r="Q42" s="156" t="e">
        <f t="array" aca="1" ref="Q42:R50" ca="1">MMULT(F42:G50,N46:O47)</f>
        <v>#NAME?</v>
      </c>
      <c r="R42" s="158" t="e">
        <f ca="1"/>
        <v>#NAME?</v>
      </c>
    </row>
    <row r="43" spans="1:29" x14ac:dyDescent="0.25">
      <c r="A43" s="194" t="e">
        <f ca="1"/>
        <v>#NAME?</v>
      </c>
      <c r="B43" s="195" t="e">
        <f ca="1"/>
        <v>#NAME?</v>
      </c>
      <c r="C43" s="195" t="e">
        <f ca="1"/>
        <v>#NAME?</v>
      </c>
      <c r="D43" s="196" t="e">
        <f ca="1"/>
        <v>#NAME?</v>
      </c>
      <c r="F43" s="123" t="e">
        <f ca="1">INDEX(A43:D51,,F41)</f>
        <v>#NAME?</v>
      </c>
      <c r="G43" s="90" t="e">
        <f ca="1">INDEX(A42:D50,,G41)</f>
        <v>#NAME?</v>
      </c>
      <c r="I43" s="123" t="e">
        <f t="shared" ref="I43:I50" ca="1" si="21">F43^2-G43^2</f>
        <v>#NAME?</v>
      </c>
      <c r="J43" s="37" t="e">
        <f t="shared" ref="J43:J50" ca="1" si="22">2*F43*G43</f>
        <v>#NAME?</v>
      </c>
      <c r="K43" s="37" t="e">
        <f t="shared" ref="K43:K50" ca="1" si="23">I43^2-J43^2</f>
        <v>#NAME?</v>
      </c>
      <c r="L43" s="90" t="e">
        <f t="shared" ca="1" si="20"/>
        <v>#NAME?</v>
      </c>
      <c r="N43" t="s">
        <v>392</v>
      </c>
      <c r="O43" s="173" t="e">
        <f ca="1">K51*B52-(I51^2-J51^2)</f>
        <v>#NAME?</v>
      </c>
      <c r="Q43" s="123" t="e">
        <f ca="1"/>
        <v>#NAME?</v>
      </c>
      <c r="R43" s="90" t="e">
        <f ca="1"/>
        <v>#NAME?</v>
      </c>
    </row>
    <row r="44" spans="1:29" x14ac:dyDescent="0.25">
      <c r="A44" s="194" t="e">
        <f ca="1"/>
        <v>#NAME?</v>
      </c>
      <c r="B44" s="195" t="e">
        <f ca="1"/>
        <v>#NAME?</v>
      </c>
      <c r="C44" s="195" t="e">
        <f ca="1"/>
        <v>#NAME?</v>
      </c>
      <c r="D44" s="196" t="e">
        <f ca="1"/>
        <v>#NAME?</v>
      </c>
      <c r="F44" s="123" t="e">
        <f ca="1">INDEX(A44:D52,,F41)</f>
        <v>#NAME?</v>
      </c>
      <c r="G44" s="90" t="e">
        <f ca="1">INDEX(A42:D50,,G41)</f>
        <v>#NAME?</v>
      </c>
      <c r="I44" s="123" t="e">
        <f t="shared" ca="1" si="21"/>
        <v>#NAME?</v>
      </c>
      <c r="J44" s="37" t="e">
        <f t="shared" ca="1" si="22"/>
        <v>#NAME?</v>
      </c>
      <c r="K44" s="37" t="e">
        <f t="shared" ca="1" si="23"/>
        <v>#NAME?</v>
      </c>
      <c r="L44" s="90" t="e">
        <f t="shared" ca="1" si="20"/>
        <v>#NAME?</v>
      </c>
      <c r="N44" t="s">
        <v>467</v>
      </c>
      <c r="O44" s="174" t="e">
        <f ca="1">0.25*ATAN(O42/O43)</f>
        <v>#NAME?</v>
      </c>
      <c r="Q44" s="123" t="e">
        <f ca="1"/>
        <v>#NAME?</v>
      </c>
      <c r="R44" s="90" t="e">
        <f ca="1"/>
        <v>#NAME?</v>
      </c>
    </row>
    <row r="45" spans="1:29" x14ac:dyDescent="0.25">
      <c r="A45" s="194" t="e">
        <f ca="1"/>
        <v>#NAME?</v>
      </c>
      <c r="B45" s="195" t="e">
        <f ca="1"/>
        <v>#NAME?</v>
      </c>
      <c r="C45" s="195" t="e">
        <f ca="1"/>
        <v>#NAME?</v>
      </c>
      <c r="D45" s="196" t="e">
        <f ca="1"/>
        <v>#NAME?</v>
      </c>
      <c r="F45" s="123" t="e">
        <f ca="1">INDEX(A45:D53,,F41)</f>
        <v>#NAME?</v>
      </c>
      <c r="G45" s="90" t="e">
        <f ca="1">INDEX(A42:D50,,G41)</f>
        <v>#NAME?</v>
      </c>
      <c r="I45" s="123" t="e">
        <f t="shared" ca="1" si="21"/>
        <v>#NAME?</v>
      </c>
      <c r="J45" s="37" t="e">
        <f t="shared" ca="1" si="22"/>
        <v>#NAME?</v>
      </c>
      <c r="K45" s="37" t="e">
        <f t="shared" ca="1" si="23"/>
        <v>#NAME?</v>
      </c>
      <c r="L45" s="90" t="e">
        <f t="shared" ca="1" si="20"/>
        <v>#NAME?</v>
      </c>
      <c r="Q45" s="123" t="e">
        <f ca="1"/>
        <v>#NAME?</v>
      </c>
      <c r="R45" s="90" t="e">
        <f ca="1"/>
        <v>#NAME?</v>
      </c>
    </row>
    <row r="46" spans="1:29" x14ac:dyDescent="0.25">
      <c r="A46" s="194" t="e">
        <f ca="1"/>
        <v>#NAME?</v>
      </c>
      <c r="B46" s="195" t="e">
        <f ca="1"/>
        <v>#NAME?</v>
      </c>
      <c r="C46" s="195" t="e">
        <f ca="1"/>
        <v>#NAME?</v>
      </c>
      <c r="D46" s="196" t="e">
        <f ca="1"/>
        <v>#NAME?</v>
      </c>
      <c r="F46" s="123" t="e">
        <f ca="1">INDEX(A46:D54,,F41)</f>
        <v>#NAME?</v>
      </c>
      <c r="G46" s="90" t="e">
        <f ca="1">INDEX(A42:D50,,G41)</f>
        <v>#NAME?</v>
      </c>
      <c r="I46" s="123" t="e">
        <f t="shared" ca="1" si="21"/>
        <v>#NAME?</v>
      </c>
      <c r="J46" s="37" t="e">
        <f t="shared" ca="1" si="22"/>
        <v>#NAME?</v>
      </c>
      <c r="K46" s="37" t="e">
        <f t="shared" ca="1" si="23"/>
        <v>#NAME?</v>
      </c>
      <c r="L46" s="90" t="e">
        <f t="shared" ca="1" si="20"/>
        <v>#NAME?</v>
      </c>
      <c r="N46" s="156" t="e">
        <f ca="1">COS(O44)</f>
        <v>#NAME?</v>
      </c>
      <c r="O46" s="158" t="e">
        <f ca="1">-N47</f>
        <v>#NAME?</v>
      </c>
      <c r="Q46" s="123" t="e">
        <f ca="1"/>
        <v>#NAME?</v>
      </c>
      <c r="R46" s="90" t="e">
        <f ca="1"/>
        <v>#NAME?</v>
      </c>
    </row>
    <row r="47" spans="1:29" x14ac:dyDescent="0.25">
      <c r="A47" s="194" t="e">
        <f ca="1"/>
        <v>#NAME?</v>
      </c>
      <c r="B47" s="195" t="e">
        <f ca="1"/>
        <v>#NAME?</v>
      </c>
      <c r="C47" s="195" t="e">
        <f ca="1"/>
        <v>#NAME?</v>
      </c>
      <c r="D47" s="196" t="e">
        <f ca="1"/>
        <v>#NAME?</v>
      </c>
      <c r="F47" s="123" t="e">
        <f ca="1">INDEX(A47:D55,,F41)</f>
        <v>#NAME?</v>
      </c>
      <c r="G47" s="90" t="e">
        <f ca="1">INDEX(A42:D50,,G41)</f>
        <v>#NAME?</v>
      </c>
      <c r="I47" s="123" t="e">
        <f t="shared" ca="1" si="21"/>
        <v>#NAME?</v>
      </c>
      <c r="J47" s="37" t="e">
        <f t="shared" ca="1" si="22"/>
        <v>#NAME?</v>
      </c>
      <c r="K47" s="37" t="e">
        <f t="shared" ca="1" si="23"/>
        <v>#NAME?</v>
      </c>
      <c r="L47" s="90" t="e">
        <f t="shared" ca="1" si="20"/>
        <v>#NAME?</v>
      </c>
      <c r="N47" s="91" t="e">
        <f ca="1">SIN(O44)</f>
        <v>#NAME?</v>
      </c>
      <c r="O47" s="93" t="e">
        <f ca="1">N46</f>
        <v>#NAME?</v>
      </c>
      <c r="Q47" s="123" t="e">
        <f ca="1"/>
        <v>#NAME?</v>
      </c>
      <c r="R47" s="90" t="e">
        <f ca="1"/>
        <v>#NAME?</v>
      </c>
    </row>
    <row r="48" spans="1:29" x14ac:dyDescent="0.25">
      <c r="A48" s="194" t="e">
        <f ca="1"/>
        <v>#NAME?</v>
      </c>
      <c r="B48" s="195" t="e">
        <f ca="1"/>
        <v>#NAME?</v>
      </c>
      <c r="C48" s="195" t="e">
        <f ca="1"/>
        <v>#NAME?</v>
      </c>
      <c r="D48" s="196" t="e">
        <f ca="1"/>
        <v>#NAME?</v>
      </c>
      <c r="F48" s="123" t="e">
        <f ca="1">INDEX(A48:D56,,F41)</f>
        <v>#NAME?</v>
      </c>
      <c r="G48" s="90" t="e">
        <f ca="1">INDEX(A42:D50,,G41)</f>
        <v>#NAME?</v>
      </c>
      <c r="I48" s="123" t="e">
        <f t="shared" ca="1" si="21"/>
        <v>#NAME?</v>
      </c>
      <c r="J48" s="37" t="e">
        <f t="shared" ca="1" si="22"/>
        <v>#NAME?</v>
      </c>
      <c r="K48" s="37" t="e">
        <f t="shared" ca="1" si="23"/>
        <v>#NAME?</v>
      </c>
      <c r="L48" s="90" t="e">
        <f t="shared" ca="1" si="20"/>
        <v>#NAME?</v>
      </c>
      <c r="Q48" s="123" t="e">
        <f ca="1"/>
        <v>#NAME?</v>
      </c>
      <c r="R48" s="90" t="e">
        <f ca="1"/>
        <v>#NAME?</v>
      </c>
    </row>
    <row r="49" spans="1:18" x14ac:dyDescent="0.25">
      <c r="A49" s="194" t="e">
        <f ca="1"/>
        <v>#NAME?</v>
      </c>
      <c r="B49" s="195" t="e">
        <f ca="1"/>
        <v>#NAME?</v>
      </c>
      <c r="C49" s="195" t="e">
        <f ca="1"/>
        <v>#NAME?</v>
      </c>
      <c r="D49" s="196" t="e">
        <f ca="1"/>
        <v>#NAME?</v>
      </c>
      <c r="F49" s="123" t="e">
        <f ca="1">INDEX(A49:D57,,F41)</f>
        <v>#NAME?</v>
      </c>
      <c r="G49" s="90" t="e">
        <f ca="1">INDEX(A42:D50,,G41)</f>
        <v>#NAME?</v>
      </c>
      <c r="I49" s="123" t="e">
        <f t="shared" ca="1" si="21"/>
        <v>#NAME?</v>
      </c>
      <c r="J49" s="37" t="e">
        <f t="shared" ca="1" si="22"/>
        <v>#NAME?</v>
      </c>
      <c r="K49" s="37" t="e">
        <f t="shared" ca="1" si="23"/>
        <v>#NAME?</v>
      </c>
      <c r="L49" s="90" t="e">
        <f t="shared" ca="1" si="20"/>
        <v>#NAME?</v>
      </c>
      <c r="Q49" s="123" t="e">
        <f ca="1"/>
        <v>#NAME?</v>
      </c>
      <c r="R49" s="90" t="e">
        <f ca="1"/>
        <v>#NAME?</v>
      </c>
    </row>
    <row r="50" spans="1:18" x14ac:dyDescent="0.25">
      <c r="A50" s="200" t="e">
        <f ca="1"/>
        <v>#NAME?</v>
      </c>
      <c r="B50" s="201" t="e">
        <f ca="1"/>
        <v>#NAME?</v>
      </c>
      <c r="C50" s="201" t="e">
        <f ca="1"/>
        <v>#NAME?</v>
      </c>
      <c r="D50" s="202" t="e">
        <f ca="1"/>
        <v>#NAME?</v>
      </c>
      <c r="F50" s="91" t="e">
        <f ca="1">INDEX(A50:D58,,F41)</f>
        <v>#NAME?</v>
      </c>
      <c r="G50" s="93" t="e">
        <f ca="1">INDEX(A42:D50,,G41)</f>
        <v>#NAME?</v>
      </c>
      <c r="I50" s="91" t="e">
        <f t="shared" ca="1" si="21"/>
        <v>#NAME?</v>
      </c>
      <c r="J50" s="92" t="e">
        <f t="shared" ca="1" si="22"/>
        <v>#NAME?</v>
      </c>
      <c r="K50" s="92" t="e">
        <f t="shared" ca="1" si="23"/>
        <v>#NAME?</v>
      </c>
      <c r="L50" s="93" t="e">
        <f t="shared" ca="1" si="20"/>
        <v>#NAME?</v>
      </c>
      <c r="Q50" s="91" t="e">
        <f ca="1"/>
        <v>#NAME?</v>
      </c>
      <c r="R50" s="93" t="e">
        <f ca="1"/>
        <v>#NAME?</v>
      </c>
    </row>
    <row r="51" spans="1:18" x14ac:dyDescent="0.25">
      <c r="I51" t="e">
        <f ca="1">SUM(I42:I50)</f>
        <v>#NAME?</v>
      </c>
      <c r="J51" t="e">
        <f ca="1">SUM(J42:J50)</f>
        <v>#NAME?</v>
      </c>
      <c r="K51" t="e">
        <f ca="1">SUM(K42:K50)</f>
        <v>#NAME?</v>
      </c>
      <c r="L51" t="e">
        <f ca="1">SUM(L42:L50)</f>
        <v>#NAME?</v>
      </c>
    </row>
    <row r="52" spans="1:18" x14ac:dyDescent="0.25">
      <c r="A52" s="47" t="s">
        <v>53</v>
      </c>
      <c r="B52">
        <f ca="1">COUNT(A42:A50)</f>
        <v>0</v>
      </c>
      <c r="I52" s="47" t="s">
        <v>462</v>
      </c>
      <c r="J52" s="47" t="s">
        <v>389</v>
      </c>
      <c r="K52" s="47" t="s">
        <v>469</v>
      </c>
      <c r="L52" s="47" t="s">
        <v>470</v>
      </c>
      <c r="N52" s="47"/>
    </row>
    <row r="54" spans="1:18" x14ac:dyDescent="0.25">
      <c r="A54">
        <v>1</v>
      </c>
      <c r="B54">
        <v>2</v>
      </c>
      <c r="C54">
        <v>3</v>
      </c>
      <c r="D54">
        <v>4</v>
      </c>
      <c r="F54">
        <v>2</v>
      </c>
      <c r="G54">
        <v>3</v>
      </c>
      <c r="I54" s="47" t="s">
        <v>207</v>
      </c>
      <c r="J54" s="47" t="s">
        <v>464</v>
      </c>
      <c r="K54" s="47" t="s">
        <v>465</v>
      </c>
      <c r="L54" s="47" t="s">
        <v>466</v>
      </c>
      <c r="Q54">
        <f>F54</f>
        <v>2</v>
      </c>
      <c r="R54">
        <f>G54</f>
        <v>3</v>
      </c>
    </row>
    <row r="55" spans="1:18" x14ac:dyDescent="0.25">
      <c r="A55" s="189" t="e">
        <f t="array" aca="1" ref="A55:A63" ca="1">IF(A54=$Q41,$Q42:$Q50,IF(A54=$R41,$R42:$R50,A42:A50))</f>
        <v>#NAME?</v>
      </c>
      <c r="B55" s="190" t="e">
        <f t="array" aca="1" ref="B55:B63" ca="1">IF(B54=$Q41,$Q42:$Q50,IF(B54=$R41,$R42:$R50,B42:B50))</f>
        <v>#NAME?</v>
      </c>
      <c r="C55" s="190" t="e">
        <f t="array" aca="1" ref="C55:C63" ca="1">IF(C54=$Q41,$Q42:$Q50,IF(C54=$R41,$R42:$R50,C42:C50))</f>
        <v>#NAME?</v>
      </c>
      <c r="D55" s="191" t="e">
        <f t="array" aca="1" ref="D55:D63" ca="1">IF(D54=$Q41,$Q42:$Q50,IF(D54=$R41,$R42:$R50,D42:D50))</f>
        <v>#NAME?</v>
      </c>
      <c r="F55" s="156" t="e">
        <f ca="1">INDEX(A55:D63,,F54)</f>
        <v>#NAME?</v>
      </c>
      <c r="G55" s="158" t="e">
        <f ca="1">INDEX(A55:D63,,G54)</f>
        <v>#NAME?</v>
      </c>
      <c r="I55" s="156" t="e">
        <f ca="1">F55^2-G55^2</f>
        <v>#NAME?</v>
      </c>
      <c r="J55" s="157" t="e">
        <f ca="1">2*F55*G55</f>
        <v>#NAME?</v>
      </c>
      <c r="K55" s="157" t="e">
        <f ca="1">I55^2-J55^2</f>
        <v>#NAME?</v>
      </c>
      <c r="L55" s="158" t="e">
        <f t="shared" ref="L55:L63" ca="1" si="24">I55*J55</f>
        <v>#NAME?</v>
      </c>
      <c r="N55" t="s">
        <v>390</v>
      </c>
      <c r="O55" s="172" t="e">
        <f ca="1">2*(L64*B65-I64*J64)</f>
        <v>#NAME?</v>
      </c>
      <c r="Q55" s="156" t="e">
        <f t="array" aca="1" ref="Q55:R63" ca="1">MMULT(F55:G63,N59:O60)</f>
        <v>#NAME?</v>
      </c>
      <c r="R55" s="158" t="e">
        <f ca="1"/>
        <v>#NAME?</v>
      </c>
    </row>
    <row r="56" spans="1:18" x14ac:dyDescent="0.25">
      <c r="A56" s="194" t="e">
        <f ca="1"/>
        <v>#NAME?</v>
      </c>
      <c r="B56" s="195" t="e">
        <f ca="1"/>
        <v>#NAME?</v>
      </c>
      <c r="C56" s="195" t="e">
        <f ca="1"/>
        <v>#NAME?</v>
      </c>
      <c r="D56" s="196" t="e">
        <f ca="1"/>
        <v>#NAME?</v>
      </c>
      <c r="F56" s="123" t="e">
        <f ca="1">INDEX(A56:D64,,F54)</f>
        <v>#NAME?</v>
      </c>
      <c r="G56" s="90" t="e">
        <f ca="1">INDEX(A55:D63,,G54)</f>
        <v>#NAME?</v>
      </c>
      <c r="I56" s="123" t="e">
        <f t="shared" ref="I56:I63" ca="1" si="25">F56^2-G56^2</f>
        <v>#NAME?</v>
      </c>
      <c r="J56" s="37" t="e">
        <f t="shared" ref="J56:J63" ca="1" si="26">2*F56*G56</f>
        <v>#NAME?</v>
      </c>
      <c r="K56" s="37" t="e">
        <f t="shared" ref="K56:K63" ca="1" si="27">I56^2-J56^2</f>
        <v>#NAME?</v>
      </c>
      <c r="L56" s="90" t="e">
        <f t="shared" ca="1" si="24"/>
        <v>#NAME?</v>
      </c>
      <c r="N56" t="s">
        <v>392</v>
      </c>
      <c r="O56" s="173" t="e">
        <f ca="1">K64*B65-(I64^2-J64^2)</f>
        <v>#NAME?</v>
      </c>
      <c r="Q56" s="123" t="e">
        <f ca="1"/>
        <v>#NAME?</v>
      </c>
      <c r="R56" s="90" t="e">
        <f ca="1"/>
        <v>#NAME?</v>
      </c>
    </row>
    <row r="57" spans="1:18" x14ac:dyDescent="0.25">
      <c r="A57" s="194" t="e">
        <f ca="1"/>
        <v>#NAME?</v>
      </c>
      <c r="B57" s="195" t="e">
        <f ca="1"/>
        <v>#NAME?</v>
      </c>
      <c r="C57" s="195" t="e">
        <f ca="1"/>
        <v>#NAME?</v>
      </c>
      <c r="D57" s="196" t="e">
        <f ca="1"/>
        <v>#NAME?</v>
      </c>
      <c r="F57" s="123" t="e">
        <f ca="1">INDEX(A57:D65,,F54)</f>
        <v>#NAME?</v>
      </c>
      <c r="G57" s="90" t="e">
        <f ca="1">INDEX(A55:D63,,G54)</f>
        <v>#NAME?</v>
      </c>
      <c r="I57" s="123" t="e">
        <f t="shared" ca="1" si="25"/>
        <v>#NAME?</v>
      </c>
      <c r="J57" s="37" t="e">
        <f t="shared" ca="1" si="26"/>
        <v>#NAME?</v>
      </c>
      <c r="K57" s="37" t="e">
        <f t="shared" ca="1" si="27"/>
        <v>#NAME?</v>
      </c>
      <c r="L57" s="90" t="e">
        <f t="shared" ca="1" si="24"/>
        <v>#NAME?</v>
      </c>
      <c r="N57" t="s">
        <v>467</v>
      </c>
      <c r="O57" s="174" t="e">
        <f ca="1">0.25*ATAN(O55/O56)</f>
        <v>#NAME?</v>
      </c>
      <c r="Q57" s="123" t="e">
        <f ca="1"/>
        <v>#NAME?</v>
      </c>
      <c r="R57" s="90" t="e">
        <f ca="1"/>
        <v>#NAME?</v>
      </c>
    </row>
    <row r="58" spans="1:18" x14ac:dyDescent="0.25">
      <c r="A58" s="194" t="e">
        <f ca="1"/>
        <v>#NAME?</v>
      </c>
      <c r="B58" s="195" t="e">
        <f ca="1"/>
        <v>#NAME?</v>
      </c>
      <c r="C58" s="195" t="e">
        <f ca="1"/>
        <v>#NAME?</v>
      </c>
      <c r="D58" s="196" t="e">
        <f ca="1"/>
        <v>#NAME?</v>
      </c>
      <c r="F58" s="123" t="e">
        <f ca="1">INDEX(A58:D66,,F54)</f>
        <v>#NAME?</v>
      </c>
      <c r="G58" s="90" t="e">
        <f ca="1">INDEX(A55:D63,,G54)</f>
        <v>#NAME?</v>
      </c>
      <c r="I58" s="123" t="e">
        <f t="shared" ca="1" si="25"/>
        <v>#NAME?</v>
      </c>
      <c r="J58" s="37" t="e">
        <f t="shared" ca="1" si="26"/>
        <v>#NAME?</v>
      </c>
      <c r="K58" s="37" t="e">
        <f t="shared" ca="1" si="27"/>
        <v>#NAME?</v>
      </c>
      <c r="L58" s="90" t="e">
        <f t="shared" ca="1" si="24"/>
        <v>#NAME?</v>
      </c>
      <c r="Q58" s="123" t="e">
        <f ca="1"/>
        <v>#NAME?</v>
      </c>
      <c r="R58" s="90" t="e">
        <f ca="1"/>
        <v>#NAME?</v>
      </c>
    </row>
    <row r="59" spans="1:18" x14ac:dyDescent="0.25">
      <c r="A59" s="194" t="e">
        <f ca="1"/>
        <v>#NAME?</v>
      </c>
      <c r="B59" s="195" t="e">
        <f ca="1"/>
        <v>#NAME?</v>
      </c>
      <c r="C59" s="195" t="e">
        <f ca="1"/>
        <v>#NAME?</v>
      </c>
      <c r="D59" s="196" t="e">
        <f ca="1"/>
        <v>#NAME?</v>
      </c>
      <c r="F59" s="123" t="e">
        <f ca="1">INDEX(A59:D67,,F54)</f>
        <v>#NAME?</v>
      </c>
      <c r="G59" s="90" t="e">
        <f ca="1">INDEX(A55:D63,,G54)</f>
        <v>#NAME?</v>
      </c>
      <c r="I59" s="123" t="e">
        <f t="shared" ca="1" si="25"/>
        <v>#NAME?</v>
      </c>
      <c r="J59" s="37" t="e">
        <f t="shared" ca="1" si="26"/>
        <v>#NAME?</v>
      </c>
      <c r="K59" s="37" t="e">
        <f t="shared" ca="1" si="27"/>
        <v>#NAME?</v>
      </c>
      <c r="L59" s="90" t="e">
        <f t="shared" ca="1" si="24"/>
        <v>#NAME?</v>
      </c>
      <c r="N59" s="156" t="e">
        <f ca="1">COS(O57)</f>
        <v>#NAME?</v>
      </c>
      <c r="O59" s="158" t="e">
        <f ca="1">-N60</f>
        <v>#NAME?</v>
      </c>
      <c r="Q59" s="123" t="e">
        <f ca="1"/>
        <v>#NAME?</v>
      </c>
      <c r="R59" s="90" t="e">
        <f ca="1"/>
        <v>#NAME?</v>
      </c>
    </row>
    <row r="60" spans="1:18" x14ac:dyDescent="0.25">
      <c r="A60" s="194" t="e">
        <f ca="1"/>
        <v>#NAME?</v>
      </c>
      <c r="B60" s="195" t="e">
        <f ca="1"/>
        <v>#NAME?</v>
      </c>
      <c r="C60" s="195" t="e">
        <f ca="1"/>
        <v>#NAME?</v>
      </c>
      <c r="D60" s="196" t="e">
        <f ca="1"/>
        <v>#NAME?</v>
      </c>
      <c r="F60" s="123" t="e">
        <f ca="1">INDEX(A60:D68,,F54)</f>
        <v>#NAME?</v>
      </c>
      <c r="G60" s="90" t="e">
        <f ca="1">INDEX(A55:D63,,G54)</f>
        <v>#NAME?</v>
      </c>
      <c r="I60" s="123" t="e">
        <f t="shared" ca="1" si="25"/>
        <v>#NAME?</v>
      </c>
      <c r="J60" s="37" t="e">
        <f t="shared" ca="1" si="26"/>
        <v>#NAME?</v>
      </c>
      <c r="K60" s="37" t="e">
        <f t="shared" ca="1" si="27"/>
        <v>#NAME?</v>
      </c>
      <c r="L60" s="90" t="e">
        <f t="shared" ca="1" si="24"/>
        <v>#NAME?</v>
      </c>
      <c r="N60" s="91" t="e">
        <f ca="1">SIN(O57)</f>
        <v>#NAME?</v>
      </c>
      <c r="O60" s="93" t="e">
        <f ca="1">N59</f>
        <v>#NAME?</v>
      </c>
      <c r="Q60" s="123" t="e">
        <f ca="1"/>
        <v>#NAME?</v>
      </c>
      <c r="R60" s="90" t="e">
        <f ca="1"/>
        <v>#NAME?</v>
      </c>
    </row>
    <row r="61" spans="1:18" x14ac:dyDescent="0.25">
      <c r="A61" s="194" t="e">
        <f ca="1"/>
        <v>#NAME?</v>
      </c>
      <c r="B61" s="195" t="e">
        <f ca="1"/>
        <v>#NAME?</v>
      </c>
      <c r="C61" s="195" t="e">
        <f ca="1"/>
        <v>#NAME?</v>
      </c>
      <c r="D61" s="196" t="e">
        <f ca="1"/>
        <v>#NAME?</v>
      </c>
      <c r="F61" s="123" t="e">
        <f ca="1">INDEX(A61:D69,,F54)</f>
        <v>#NAME?</v>
      </c>
      <c r="G61" s="90" t="e">
        <f ca="1">INDEX(A55:D63,,G54)</f>
        <v>#NAME?</v>
      </c>
      <c r="I61" s="123" t="e">
        <f t="shared" ca="1" si="25"/>
        <v>#NAME?</v>
      </c>
      <c r="J61" s="37" t="e">
        <f t="shared" ca="1" si="26"/>
        <v>#NAME?</v>
      </c>
      <c r="K61" s="37" t="e">
        <f t="shared" ca="1" si="27"/>
        <v>#NAME?</v>
      </c>
      <c r="L61" s="90" t="e">
        <f t="shared" ca="1" si="24"/>
        <v>#NAME?</v>
      </c>
      <c r="Q61" s="123" t="e">
        <f ca="1"/>
        <v>#NAME?</v>
      </c>
      <c r="R61" s="90" t="e">
        <f ca="1"/>
        <v>#NAME?</v>
      </c>
    </row>
    <row r="62" spans="1:18" x14ac:dyDescent="0.25">
      <c r="A62" s="194" t="e">
        <f ca="1"/>
        <v>#NAME?</v>
      </c>
      <c r="B62" s="195" t="e">
        <f ca="1"/>
        <v>#NAME?</v>
      </c>
      <c r="C62" s="195" t="e">
        <f ca="1"/>
        <v>#NAME?</v>
      </c>
      <c r="D62" s="196" t="e">
        <f ca="1"/>
        <v>#NAME?</v>
      </c>
      <c r="F62" s="123" t="e">
        <f ca="1">INDEX(A62:D70,,F54)</f>
        <v>#NAME?</v>
      </c>
      <c r="G62" s="90" t="e">
        <f ca="1">INDEX(A55:D63,,G54)</f>
        <v>#NAME?</v>
      </c>
      <c r="I62" s="123" t="e">
        <f t="shared" ca="1" si="25"/>
        <v>#NAME?</v>
      </c>
      <c r="J62" s="37" t="e">
        <f t="shared" ca="1" si="26"/>
        <v>#NAME?</v>
      </c>
      <c r="K62" s="37" t="e">
        <f t="shared" ca="1" si="27"/>
        <v>#NAME?</v>
      </c>
      <c r="L62" s="90" t="e">
        <f t="shared" ca="1" si="24"/>
        <v>#NAME?</v>
      </c>
      <c r="Q62" s="123" t="e">
        <f ca="1"/>
        <v>#NAME?</v>
      </c>
      <c r="R62" s="90" t="e">
        <f ca="1"/>
        <v>#NAME?</v>
      </c>
    </row>
    <row r="63" spans="1:18" x14ac:dyDescent="0.25">
      <c r="A63" s="200" t="e">
        <f ca="1"/>
        <v>#NAME?</v>
      </c>
      <c r="B63" s="201" t="e">
        <f ca="1"/>
        <v>#NAME?</v>
      </c>
      <c r="C63" s="201" t="e">
        <f ca="1"/>
        <v>#NAME?</v>
      </c>
      <c r="D63" s="202" t="e">
        <f ca="1"/>
        <v>#NAME?</v>
      </c>
      <c r="F63" s="91" t="e">
        <f ca="1">INDEX(A63:D71,,F54)</f>
        <v>#NAME?</v>
      </c>
      <c r="G63" s="93" t="e">
        <f ca="1">INDEX(A55:D63,,G54)</f>
        <v>#NAME?</v>
      </c>
      <c r="I63" s="91" t="e">
        <f t="shared" ca="1" si="25"/>
        <v>#NAME?</v>
      </c>
      <c r="J63" s="92" t="e">
        <f t="shared" ca="1" si="26"/>
        <v>#NAME?</v>
      </c>
      <c r="K63" s="92" t="e">
        <f t="shared" ca="1" si="27"/>
        <v>#NAME?</v>
      </c>
      <c r="L63" s="93" t="e">
        <f t="shared" ca="1" si="24"/>
        <v>#NAME?</v>
      </c>
      <c r="Q63" s="91" t="e">
        <f ca="1"/>
        <v>#NAME?</v>
      </c>
      <c r="R63" s="93" t="e">
        <f ca="1"/>
        <v>#NAME?</v>
      </c>
    </row>
    <row r="64" spans="1:18" x14ac:dyDescent="0.25">
      <c r="I64" t="e">
        <f ca="1">SUM(I55:I63)</f>
        <v>#NAME?</v>
      </c>
      <c r="J64" t="e">
        <f ca="1">SUM(J55:J63)</f>
        <v>#NAME?</v>
      </c>
      <c r="K64" t="e">
        <f ca="1">SUM(K55:K63)</f>
        <v>#NAME?</v>
      </c>
      <c r="L64" t="e">
        <f ca="1">SUM(L55:L63)</f>
        <v>#NAME?</v>
      </c>
    </row>
    <row r="65" spans="1:18" x14ac:dyDescent="0.25">
      <c r="A65" s="47" t="s">
        <v>53</v>
      </c>
      <c r="B65">
        <f ca="1">COUNT(A55:A63)</f>
        <v>0</v>
      </c>
      <c r="I65" s="47" t="s">
        <v>462</v>
      </c>
      <c r="J65" s="47" t="s">
        <v>389</v>
      </c>
      <c r="K65" s="47" t="s">
        <v>469</v>
      </c>
      <c r="L65" s="47" t="s">
        <v>470</v>
      </c>
      <c r="N65" s="47"/>
    </row>
    <row r="67" spans="1:18" x14ac:dyDescent="0.25">
      <c r="A67">
        <v>1</v>
      </c>
      <c r="B67">
        <v>2</v>
      </c>
      <c r="C67">
        <v>3</v>
      </c>
      <c r="D67">
        <v>4</v>
      </c>
      <c r="F67">
        <v>2</v>
      </c>
      <c r="G67">
        <v>4</v>
      </c>
      <c r="I67" s="47" t="s">
        <v>207</v>
      </c>
      <c r="J67" s="47" t="s">
        <v>464</v>
      </c>
      <c r="K67" s="47" t="s">
        <v>465</v>
      </c>
      <c r="L67" s="47" t="s">
        <v>466</v>
      </c>
      <c r="Q67">
        <f>F67</f>
        <v>2</v>
      </c>
      <c r="R67">
        <f>G67</f>
        <v>4</v>
      </c>
    </row>
    <row r="68" spans="1:18" x14ac:dyDescent="0.25">
      <c r="A68" s="189" t="e">
        <f t="array" aca="1" ref="A68:A76" ca="1">IF(A67=$Q54,$Q55:$Q63,IF(A67=$R54,$R55:$R63,A55:A63))</f>
        <v>#NAME?</v>
      </c>
      <c r="B68" s="190" t="e">
        <f t="array" aca="1" ref="B68:B76" ca="1">IF(B67=$Q54,$Q55:$Q63,IF(B67=$R54,$R55:$R63,B55:B63))</f>
        <v>#NAME?</v>
      </c>
      <c r="C68" s="190" t="e">
        <f t="array" aca="1" ref="C68:C76" ca="1">IF(C67=$Q54,$Q55:$Q63,IF(C67=$R54,$R55:$R63,C55:C63))</f>
        <v>#NAME?</v>
      </c>
      <c r="D68" s="191" t="e">
        <f t="array" aca="1" ref="D68:D76" ca="1">IF(D67=$Q54,$Q55:$Q63,IF(D67=$R54,$R55:$R63,D55:D63))</f>
        <v>#NAME?</v>
      </c>
      <c r="F68" s="156" t="e">
        <f ca="1">INDEX(A68:D76,,F67)</f>
        <v>#NAME?</v>
      </c>
      <c r="G68" s="158" t="e">
        <f ca="1">INDEX(A68:D76,,G67)</f>
        <v>#NAME?</v>
      </c>
      <c r="I68" s="156" t="e">
        <f ca="1">F68^2-G68^2</f>
        <v>#NAME?</v>
      </c>
      <c r="J68" s="157" t="e">
        <f ca="1">2*F68*G68</f>
        <v>#NAME?</v>
      </c>
      <c r="K68" s="157" t="e">
        <f ca="1">I68^2-J68^2</f>
        <v>#NAME?</v>
      </c>
      <c r="L68" s="158" t="e">
        <f t="shared" ref="L68:L76" ca="1" si="28">I68*J68</f>
        <v>#NAME?</v>
      </c>
      <c r="N68" t="s">
        <v>390</v>
      </c>
      <c r="O68" s="172" t="e">
        <f ca="1">2*(L77*B78-I77*J77)</f>
        <v>#NAME?</v>
      </c>
      <c r="Q68" s="156" t="e">
        <f t="array" aca="1" ref="Q68:R76" ca="1">MMULT(F68:G76,N72:O73)</f>
        <v>#NAME?</v>
      </c>
      <c r="R68" s="158" t="e">
        <f ca="1"/>
        <v>#NAME?</v>
      </c>
    </row>
    <row r="69" spans="1:18" x14ac:dyDescent="0.25">
      <c r="A69" s="194" t="e">
        <f ca="1"/>
        <v>#NAME?</v>
      </c>
      <c r="B69" s="195" t="e">
        <f ca="1"/>
        <v>#NAME?</v>
      </c>
      <c r="C69" s="195" t="e">
        <f ca="1"/>
        <v>#NAME?</v>
      </c>
      <c r="D69" s="196" t="e">
        <f ca="1"/>
        <v>#NAME?</v>
      </c>
      <c r="F69" s="123" t="e">
        <f ca="1">INDEX(A69:D77,,F67)</f>
        <v>#NAME?</v>
      </c>
      <c r="G69" s="90" t="e">
        <f ca="1">INDEX(A68:D76,,G67)</f>
        <v>#NAME?</v>
      </c>
      <c r="I69" s="123" t="e">
        <f t="shared" ref="I69:I76" ca="1" si="29">F69^2-G69^2</f>
        <v>#NAME?</v>
      </c>
      <c r="J69" s="37" t="e">
        <f t="shared" ref="J69:J76" ca="1" si="30">2*F69*G69</f>
        <v>#NAME?</v>
      </c>
      <c r="K69" s="37" t="e">
        <f t="shared" ref="K69:K76" ca="1" si="31">I69^2-J69^2</f>
        <v>#NAME?</v>
      </c>
      <c r="L69" s="90" t="e">
        <f t="shared" ca="1" si="28"/>
        <v>#NAME?</v>
      </c>
      <c r="N69" t="s">
        <v>392</v>
      </c>
      <c r="O69" s="173" t="e">
        <f ca="1">K77*B78-(I77^2-J77^2)</f>
        <v>#NAME?</v>
      </c>
      <c r="Q69" s="123" t="e">
        <f ca="1"/>
        <v>#NAME?</v>
      </c>
      <c r="R69" s="90" t="e">
        <f ca="1"/>
        <v>#NAME?</v>
      </c>
    </row>
    <row r="70" spans="1:18" x14ac:dyDescent="0.25">
      <c r="A70" s="194" t="e">
        <f ca="1"/>
        <v>#NAME?</v>
      </c>
      <c r="B70" s="195" t="e">
        <f ca="1"/>
        <v>#NAME?</v>
      </c>
      <c r="C70" s="195" t="e">
        <f ca="1"/>
        <v>#NAME?</v>
      </c>
      <c r="D70" s="196" t="e">
        <f ca="1"/>
        <v>#NAME?</v>
      </c>
      <c r="F70" s="123" t="e">
        <f ca="1">INDEX(A70:D78,,F67)</f>
        <v>#NAME?</v>
      </c>
      <c r="G70" s="90" t="e">
        <f ca="1">INDEX(A68:D76,,G67)</f>
        <v>#NAME?</v>
      </c>
      <c r="I70" s="123" t="e">
        <f t="shared" ca="1" si="29"/>
        <v>#NAME?</v>
      </c>
      <c r="J70" s="37" t="e">
        <f t="shared" ca="1" si="30"/>
        <v>#NAME?</v>
      </c>
      <c r="K70" s="37" t="e">
        <f t="shared" ca="1" si="31"/>
        <v>#NAME?</v>
      </c>
      <c r="L70" s="90" t="e">
        <f t="shared" ca="1" si="28"/>
        <v>#NAME?</v>
      </c>
      <c r="N70" t="s">
        <v>467</v>
      </c>
      <c r="O70" s="174" t="e">
        <f ca="1">0.25*ATAN(O68/O69)</f>
        <v>#NAME?</v>
      </c>
      <c r="Q70" s="123" t="e">
        <f ca="1"/>
        <v>#NAME?</v>
      </c>
      <c r="R70" s="90" t="e">
        <f ca="1"/>
        <v>#NAME?</v>
      </c>
    </row>
    <row r="71" spans="1:18" x14ac:dyDescent="0.25">
      <c r="A71" s="194" t="e">
        <f ca="1"/>
        <v>#NAME?</v>
      </c>
      <c r="B71" s="195" t="e">
        <f ca="1"/>
        <v>#NAME?</v>
      </c>
      <c r="C71" s="195" t="e">
        <f ca="1"/>
        <v>#NAME?</v>
      </c>
      <c r="D71" s="196" t="e">
        <f ca="1"/>
        <v>#NAME?</v>
      </c>
      <c r="F71" s="123" t="e">
        <f ca="1">INDEX(A71:D79,,F67)</f>
        <v>#NAME?</v>
      </c>
      <c r="G71" s="90" t="e">
        <f ca="1">INDEX(A68:D76,,G67)</f>
        <v>#NAME?</v>
      </c>
      <c r="I71" s="123" t="e">
        <f t="shared" ca="1" si="29"/>
        <v>#NAME?</v>
      </c>
      <c r="J71" s="37" t="e">
        <f t="shared" ca="1" si="30"/>
        <v>#NAME?</v>
      </c>
      <c r="K71" s="37" t="e">
        <f t="shared" ca="1" si="31"/>
        <v>#NAME?</v>
      </c>
      <c r="L71" s="90" t="e">
        <f t="shared" ca="1" si="28"/>
        <v>#NAME?</v>
      </c>
      <c r="Q71" s="123" t="e">
        <f ca="1"/>
        <v>#NAME?</v>
      </c>
      <c r="R71" s="90" t="e">
        <f ca="1"/>
        <v>#NAME?</v>
      </c>
    </row>
    <row r="72" spans="1:18" x14ac:dyDescent="0.25">
      <c r="A72" s="194" t="e">
        <f ca="1"/>
        <v>#NAME?</v>
      </c>
      <c r="B72" s="195" t="e">
        <f ca="1"/>
        <v>#NAME?</v>
      </c>
      <c r="C72" s="195" t="e">
        <f ca="1"/>
        <v>#NAME?</v>
      </c>
      <c r="D72" s="196" t="e">
        <f ca="1"/>
        <v>#NAME?</v>
      </c>
      <c r="F72" s="123" t="e">
        <f ca="1">INDEX(A72:D80,,F67)</f>
        <v>#NAME?</v>
      </c>
      <c r="G72" s="90" t="e">
        <f ca="1">INDEX(A68:D76,,G67)</f>
        <v>#NAME?</v>
      </c>
      <c r="I72" s="123" t="e">
        <f t="shared" ca="1" si="29"/>
        <v>#NAME?</v>
      </c>
      <c r="J72" s="37" t="e">
        <f t="shared" ca="1" si="30"/>
        <v>#NAME?</v>
      </c>
      <c r="K72" s="37" t="e">
        <f t="shared" ca="1" si="31"/>
        <v>#NAME?</v>
      </c>
      <c r="L72" s="90" t="e">
        <f t="shared" ca="1" si="28"/>
        <v>#NAME?</v>
      </c>
      <c r="N72" s="156" t="e">
        <f ca="1">COS(O70)</f>
        <v>#NAME?</v>
      </c>
      <c r="O72" s="158" t="e">
        <f ca="1">-N73</f>
        <v>#NAME?</v>
      </c>
      <c r="Q72" s="123" t="e">
        <f ca="1"/>
        <v>#NAME?</v>
      </c>
      <c r="R72" s="90" t="e">
        <f ca="1"/>
        <v>#NAME?</v>
      </c>
    </row>
    <row r="73" spans="1:18" x14ac:dyDescent="0.25">
      <c r="A73" s="194" t="e">
        <f ca="1"/>
        <v>#NAME?</v>
      </c>
      <c r="B73" s="195" t="e">
        <f ca="1"/>
        <v>#NAME?</v>
      </c>
      <c r="C73" s="195" t="e">
        <f ca="1"/>
        <v>#NAME?</v>
      </c>
      <c r="D73" s="196" t="e">
        <f ca="1"/>
        <v>#NAME?</v>
      </c>
      <c r="F73" s="123" t="e">
        <f ca="1">INDEX(A73:D81,,F67)</f>
        <v>#NAME?</v>
      </c>
      <c r="G73" s="90" t="e">
        <f ca="1">INDEX(A68:D76,,G67)</f>
        <v>#NAME?</v>
      </c>
      <c r="I73" s="123" t="e">
        <f t="shared" ca="1" si="29"/>
        <v>#NAME?</v>
      </c>
      <c r="J73" s="37" t="e">
        <f t="shared" ca="1" si="30"/>
        <v>#NAME?</v>
      </c>
      <c r="K73" s="37" t="e">
        <f t="shared" ca="1" si="31"/>
        <v>#NAME?</v>
      </c>
      <c r="L73" s="90" t="e">
        <f t="shared" ca="1" si="28"/>
        <v>#NAME?</v>
      </c>
      <c r="N73" s="91" t="e">
        <f ca="1">SIN(O70)</f>
        <v>#NAME?</v>
      </c>
      <c r="O73" s="93" t="e">
        <f ca="1">N72</f>
        <v>#NAME?</v>
      </c>
      <c r="Q73" s="123" t="e">
        <f ca="1"/>
        <v>#NAME?</v>
      </c>
      <c r="R73" s="90" t="e">
        <f ca="1"/>
        <v>#NAME?</v>
      </c>
    </row>
    <row r="74" spans="1:18" x14ac:dyDescent="0.25">
      <c r="A74" s="194" t="e">
        <f ca="1"/>
        <v>#NAME?</v>
      </c>
      <c r="B74" s="195" t="e">
        <f ca="1"/>
        <v>#NAME?</v>
      </c>
      <c r="C74" s="195" t="e">
        <f ca="1"/>
        <v>#NAME?</v>
      </c>
      <c r="D74" s="196" t="e">
        <f ca="1"/>
        <v>#NAME?</v>
      </c>
      <c r="F74" s="123" t="e">
        <f ca="1">INDEX(A74:D82,,F67)</f>
        <v>#NAME?</v>
      </c>
      <c r="G74" s="90" t="e">
        <f ca="1">INDEX(A68:D76,,G67)</f>
        <v>#NAME?</v>
      </c>
      <c r="I74" s="123" t="e">
        <f t="shared" ca="1" si="29"/>
        <v>#NAME?</v>
      </c>
      <c r="J74" s="37" t="e">
        <f t="shared" ca="1" si="30"/>
        <v>#NAME?</v>
      </c>
      <c r="K74" s="37" t="e">
        <f t="shared" ca="1" si="31"/>
        <v>#NAME?</v>
      </c>
      <c r="L74" s="90" t="e">
        <f t="shared" ca="1" si="28"/>
        <v>#NAME?</v>
      </c>
      <c r="Q74" s="123" t="e">
        <f ca="1"/>
        <v>#NAME?</v>
      </c>
      <c r="R74" s="90" t="e">
        <f ca="1"/>
        <v>#NAME?</v>
      </c>
    </row>
    <row r="75" spans="1:18" x14ac:dyDescent="0.25">
      <c r="A75" s="194" t="e">
        <f ca="1"/>
        <v>#NAME?</v>
      </c>
      <c r="B75" s="195" t="e">
        <f ca="1"/>
        <v>#NAME?</v>
      </c>
      <c r="C75" s="195" t="e">
        <f ca="1"/>
        <v>#NAME?</v>
      </c>
      <c r="D75" s="196" t="e">
        <f ca="1"/>
        <v>#NAME?</v>
      </c>
      <c r="F75" s="123" t="e">
        <f ca="1">INDEX(A75:D83,,F67)</f>
        <v>#NAME?</v>
      </c>
      <c r="G75" s="90" t="e">
        <f ca="1">INDEX(A68:D76,,G67)</f>
        <v>#NAME?</v>
      </c>
      <c r="I75" s="123" t="e">
        <f t="shared" ca="1" si="29"/>
        <v>#NAME?</v>
      </c>
      <c r="J75" s="37" t="e">
        <f t="shared" ca="1" si="30"/>
        <v>#NAME?</v>
      </c>
      <c r="K75" s="37" t="e">
        <f t="shared" ca="1" si="31"/>
        <v>#NAME?</v>
      </c>
      <c r="L75" s="90" t="e">
        <f t="shared" ca="1" si="28"/>
        <v>#NAME?</v>
      </c>
      <c r="Q75" s="123" t="e">
        <f ca="1"/>
        <v>#NAME?</v>
      </c>
      <c r="R75" s="90" t="e">
        <f ca="1"/>
        <v>#NAME?</v>
      </c>
    </row>
    <row r="76" spans="1:18" x14ac:dyDescent="0.25">
      <c r="A76" s="200" t="e">
        <f ca="1"/>
        <v>#NAME?</v>
      </c>
      <c r="B76" s="201" t="e">
        <f ca="1"/>
        <v>#NAME?</v>
      </c>
      <c r="C76" s="201" t="e">
        <f ca="1"/>
        <v>#NAME?</v>
      </c>
      <c r="D76" s="202" t="e">
        <f ca="1"/>
        <v>#NAME?</v>
      </c>
      <c r="F76" s="91" t="e">
        <f ca="1">INDEX(A76:D84,,F67)</f>
        <v>#NAME?</v>
      </c>
      <c r="G76" s="93" t="e">
        <f ca="1">INDEX(A68:D76,,G67)</f>
        <v>#NAME?</v>
      </c>
      <c r="I76" s="91" t="e">
        <f t="shared" ca="1" si="29"/>
        <v>#NAME?</v>
      </c>
      <c r="J76" s="92" t="e">
        <f t="shared" ca="1" si="30"/>
        <v>#NAME?</v>
      </c>
      <c r="K76" s="92" t="e">
        <f t="shared" ca="1" si="31"/>
        <v>#NAME?</v>
      </c>
      <c r="L76" s="93" t="e">
        <f t="shared" ca="1" si="28"/>
        <v>#NAME?</v>
      </c>
      <c r="Q76" s="91" t="e">
        <f ca="1"/>
        <v>#NAME?</v>
      </c>
      <c r="R76" s="93" t="e">
        <f ca="1"/>
        <v>#NAME?</v>
      </c>
    </row>
    <row r="77" spans="1:18" x14ac:dyDescent="0.25">
      <c r="I77" t="e">
        <f ca="1">SUM(I68:I76)</f>
        <v>#NAME?</v>
      </c>
      <c r="J77" t="e">
        <f ca="1">SUM(J68:J76)</f>
        <v>#NAME?</v>
      </c>
      <c r="K77" t="e">
        <f ca="1">SUM(K68:K76)</f>
        <v>#NAME?</v>
      </c>
      <c r="L77" t="e">
        <f ca="1">SUM(L68:L76)</f>
        <v>#NAME?</v>
      </c>
    </row>
    <row r="78" spans="1:18" x14ac:dyDescent="0.25">
      <c r="A78" s="47" t="s">
        <v>53</v>
      </c>
      <c r="B78">
        <f ca="1">COUNT(A68:A76)</f>
        <v>0</v>
      </c>
      <c r="I78" s="47" t="s">
        <v>462</v>
      </c>
      <c r="J78" s="47" t="s">
        <v>389</v>
      </c>
      <c r="K78" s="47" t="s">
        <v>469</v>
      </c>
      <c r="L78" s="47" t="s">
        <v>470</v>
      </c>
      <c r="N78" s="47"/>
    </row>
    <row r="80" spans="1:18" x14ac:dyDescent="0.25">
      <c r="A80">
        <v>1</v>
      </c>
      <c r="B80">
        <v>2</v>
      </c>
      <c r="C80">
        <v>3</v>
      </c>
      <c r="D80">
        <v>4</v>
      </c>
      <c r="F80">
        <v>3</v>
      </c>
      <c r="G80">
        <v>4</v>
      </c>
      <c r="I80" s="47" t="s">
        <v>207</v>
      </c>
      <c r="J80" s="47" t="s">
        <v>464</v>
      </c>
      <c r="K80" s="47" t="s">
        <v>465</v>
      </c>
      <c r="L80" s="47" t="s">
        <v>466</v>
      </c>
      <c r="Q80">
        <f>F80</f>
        <v>3</v>
      </c>
      <c r="R80">
        <f>G80</f>
        <v>4</v>
      </c>
    </row>
    <row r="81" spans="1:18" x14ac:dyDescent="0.25">
      <c r="A81" s="189" t="e">
        <f t="array" aca="1" ref="A81:A89" ca="1">IF(A80=$Q67,$Q68:$Q76,IF(A80=$R67,$R68:$R76,A68:A76))</f>
        <v>#NAME?</v>
      </c>
      <c r="B81" s="190" t="e">
        <f t="array" aca="1" ref="B81:B89" ca="1">IF(B80=$Q67,$Q68:$Q76,IF(B80=$R67,$R68:$R76,B68:B76))</f>
        <v>#NAME?</v>
      </c>
      <c r="C81" s="190" t="e">
        <f t="array" aca="1" ref="C81:C89" ca="1">IF(C80=$Q67,$Q68:$Q76,IF(C80=$R67,$R68:$R76,C68:C76))</f>
        <v>#NAME?</v>
      </c>
      <c r="D81" s="191" t="e">
        <f t="array" aca="1" ref="D81:D89" ca="1">IF(D80=$Q67,$Q68:$Q76,IF(D80=$R67,$R68:$R76,D68:D76))</f>
        <v>#NAME?</v>
      </c>
      <c r="F81" s="156" t="e">
        <f ca="1">INDEX(A81:D89,,F80)</f>
        <v>#NAME?</v>
      </c>
      <c r="G81" s="158" t="e">
        <f ca="1">INDEX(A81:D89,,G80)</f>
        <v>#NAME?</v>
      </c>
      <c r="I81" s="156" t="e">
        <f ca="1">F81^2-G81^2</f>
        <v>#NAME?</v>
      </c>
      <c r="J81" s="157" t="e">
        <f ca="1">2*F81*G81</f>
        <v>#NAME?</v>
      </c>
      <c r="K81" s="157" t="e">
        <f ca="1">I81^2-J81^2</f>
        <v>#NAME?</v>
      </c>
      <c r="L81" s="158" t="e">
        <f t="shared" ref="L81:L89" ca="1" si="32">I81*J81</f>
        <v>#NAME?</v>
      </c>
      <c r="N81" t="s">
        <v>390</v>
      </c>
      <c r="O81" s="172" t="e">
        <f ca="1">2*(L90*B91-I90*J90)</f>
        <v>#NAME?</v>
      </c>
      <c r="Q81" s="156" t="e">
        <f t="array" aca="1" ref="Q81:R89" ca="1">MMULT(F81:G89,N85:O86)</f>
        <v>#NAME?</v>
      </c>
      <c r="R81" s="158" t="e">
        <f ca="1"/>
        <v>#NAME?</v>
      </c>
    </row>
    <row r="82" spans="1:18" x14ac:dyDescent="0.25">
      <c r="A82" s="194" t="e">
        <f ca="1"/>
        <v>#NAME?</v>
      </c>
      <c r="B82" s="195" t="e">
        <f ca="1"/>
        <v>#NAME?</v>
      </c>
      <c r="C82" s="195" t="e">
        <f ca="1"/>
        <v>#NAME?</v>
      </c>
      <c r="D82" s="196" t="e">
        <f ca="1"/>
        <v>#NAME?</v>
      </c>
      <c r="F82" s="123" t="e">
        <f ca="1">INDEX(A82:D90,,F80)</f>
        <v>#NAME?</v>
      </c>
      <c r="G82" s="90" t="e">
        <f ca="1">INDEX(A81:D89,,G80)</f>
        <v>#NAME?</v>
      </c>
      <c r="I82" s="123" t="e">
        <f t="shared" ref="I82:I89" ca="1" si="33">F82^2-G82^2</f>
        <v>#NAME?</v>
      </c>
      <c r="J82" s="37" t="e">
        <f t="shared" ref="J82:J89" ca="1" si="34">2*F82*G82</f>
        <v>#NAME?</v>
      </c>
      <c r="K82" s="37" t="e">
        <f t="shared" ref="K82:K89" ca="1" si="35">I82^2-J82^2</f>
        <v>#NAME?</v>
      </c>
      <c r="L82" s="90" t="e">
        <f t="shared" ca="1" si="32"/>
        <v>#NAME?</v>
      </c>
      <c r="N82" t="s">
        <v>392</v>
      </c>
      <c r="O82" s="173" t="e">
        <f ca="1">K90*B91-(I90^2-J90^2)</f>
        <v>#NAME?</v>
      </c>
      <c r="Q82" s="123" t="e">
        <f ca="1"/>
        <v>#NAME?</v>
      </c>
      <c r="R82" s="90" t="e">
        <f ca="1"/>
        <v>#NAME?</v>
      </c>
    </row>
    <row r="83" spans="1:18" x14ac:dyDescent="0.25">
      <c r="A83" s="194" t="e">
        <f ca="1"/>
        <v>#NAME?</v>
      </c>
      <c r="B83" s="195" t="e">
        <f ca="1"/>
        <v>#NAME?</v>
      </c>
      <c r="C83" s="195" t="e">
        <f ca="1"/>
        <v>#NAME?</v>
      </c>
      <c r="D83" s="196" t="e">
        <f ca="1"/>
        <v>#NAME?</v>
      </c>
      <c r="F83" s="123" t="e">
        <f ca="1">INDEX(A83:D91,,F80)</f>
        <v>#NAME?</v>
      </c>
      <c r="G83" s="90" t="e">
        <f ca="1">INDEX(A81:D89,,G80)</f>
        <v>#NAME?</v>
      </c>
      <c r="I83" s="123" t="e">
        <f t="shared" ca="1" si="33"/>
        <v>#NAME?</v>
      </c>
      <c r="J83" s="37" t="e">
        <f t="shared" ca="1" si="34"/>
        <v>#NAME?</v>
      </c>
      <c r="K83" s="37" t="e">
        <f t="shared" ca="1" si="35"/>
        <v>#NAME?</v>
      </c>
      <c r="L83" s="90" t="e">
        <f t="shared" ca="1" si="32"/>
        <v>#NAME?</v>
      </c>
      <c r="N83" t="s">
        <v>467</v>
      </c>
      <c r="O83" s="174" t="e">
        <f ca="1">0.25*ATAN(O81/O82)</f>
        <v>#NAME?</v>
      </c>
      <c r="Q83" s="123" t="e">
        <f ca="1"/>
        <v>#NAME?</v>
      </c>
      <c r="R83" s="90" t="e">
        <f ca="1"/>
        <v>#NAME?</v>
      </c>
    </row>
    <row r="84" spans="1:18" x14ac:dyDescent="0.25">
      <c r="A84" s="194" t="e">
        <f ca="1"/>
        <v>#NAME?</v>
      </c>
      <c r="B84" s="195" t="e">
        <f ca="1"/>
        <v>#NAME?</v>
      </c>
      <c r="C84" s="195" t="e">
        <f ca="1"/>
        <v>#NAME?</v>
      </c>
      <c r="D84" s="196" t="e">
        <f ca="1"/>
        <v>#NAME?</v>
      </c>
      <c r="F84" s="123" t="e">
        <f ca="1">INDEX(A84:D92,,F80)</f>
        <v>#NAME?</v>
      </c>
      <c r="G84" s="90" t="e">
        <f ca="1">INDEX(A81:D89,,G80)</f>
        <v>#NAME?</v>
      </c>
      <c r="I84" s="123" t="e">
        <f t="shared" ca="1" si="33"/>
        <v>#NAME?</v>
      </c>
      <c r="J84" s="37" t="e">
        <f t="shared" ca="1" si="34"/>
        <v>#NAME?</v>
      </c>
      <c r="K84" s="37" t="e">
        <f t="shared" ca="1" si="35"/>
        <v>#NAME?</v>
      </c>
      <c r="L84" s="90" t="e">
        <f t="shared" ca="1" si="32"/>
        <v>#NAME?</v>
      </c>
      <c r="Q84" s="123" t="e">
        <f ca="1"/>
        <v>#NAME?</v>
      </c>
      <c r="R84" s="90" t="e">
        <f ca="1"/>
        <v>#NAME?</v>
      </c>
    </row>
    <row r="85" spans="1:18" x14ac:dyDescent="0.25">
      <c r="A85" s="194" t="e">
        <f ca="1"/>
        <v>#NAME?</v>
      </c>
      <c r="B85" s="195" t="e">
        <f ca="1"/>
        <v>#NAME?</v>
      </c>
      <c r="C85" s="195" t="e">
        <f ca="1"/>
        <v>#NAME?</v>
      </c>
      <c r="D85" s="196" t="e">
        <f ca="1"/>
        <v>#NAME?</v>
      </c>
      <c r="F85" s="123" t="e">
        <f ca="1">INDEX(A85:D93,,F80)</f>
        <v>#NAME?</v>
      </c>
      <c r="G85" s="90" t="e">
        <f ca="1">INDEX(A81:D89,,G80)</f>
        <v>#NAME?</v>
      </c>
      <c r="I85" s="123" t="e">
        <f t="shared" ca="1" si="33"/>
        <v>#NAME?</v>
      </c>
      <c r="J85" s="37" t="e">
        <f t="shared" ca="1" si="34"/>
        <v>#NAME?</v>
      </c>
      <c r="K85" s="37" t="e">
        <f t="shared" ca="1" si="35"/>
        <v>#NAME?</v>
      </c>
      <c r="L85" s="90" t="e">
        <f t="shared" ca="1" si="32"/>
        <v>#NAME?</v>
      </c>
      <c r="N85" s="156" t="e">
        <f ca="1">COS(O83)</f>
        <v>#NAME?</v>
      </c>
      <c r="O85" s="158" t="e">
        <f ca="1">-N86</f>
        <v>#NAME?</v>
      </c>
      <c r="Q85" s="123" t="e">
        <f ca="1"/>
        <v>#NAME?</v>
      </c>
      <c r="R85" s="90" t="e">
        <f ca="1"/>
        <v>#NAME?</v>
      </c>
    </row>
    <row r="86" spans="1:18" x14ac:dyDescent="0.25">
      <c r="A86" s="194" t="e">
        <f ca="1"/>
        <v>#NAME?</v>
      </c>
      <c r="B86" s="195" t="e">
        <f ca="1"/>
        <v>#NAME?</v>
      </c>
      <c r="C86" s="195" t="e">
        <f ca="1"/>
        <v>#NAME?</v>
      </c>
      <c r="D86" s="196" t="e">
        <f ca="1"/>
        <v>#NAME?</v>
      </c>
      <c r="F86" s="123" t="e">
        <f ca="1">INDEX(A86:D94,,F80)</f>
        <v>#NAME?</v>
      </c>
      <c r="G86" s="90" t="e">
        <f ca="1">INDEX(A81:D89,,G80)</f>
        <v>#NAME?</v>
      </c>
      <c r="I86" s="123" t="e">
        <f t="shared" ca="1" si="33"/>
        <v>#NAME?</v>
      </c>
      <c r="J86" s="37" t="e">
        <f t="shared" ca="1" si="34"/>
        <v>#NAME?</v>
      </c>
      <c r="K86" s="37" t="e">
        <f t="shared" ca="1" si="35"/>
        <v>#NAME?</v>
      </c>
      <c r="L86" s="90" t="e">
        <f t="shared" ca="1" si="32"/>
        <v>#NAME?</v>
      </c>
      <c r="N86" s="91" t="e">
        <f ca="1">SIN(O83)</f>
        <v>#NAME?</v>
      </c>
      <c r="O86" s="93" t="e">
        <f ca="1">N85</f>
        <v>#NAME?</v>
      </c>
      <c r="Q86" s="123" t="e">
        <f ca="1"/>
        <v>#NAME?</v>
      </c>
      <c r="R86" s="90" t="e">
        <f ca="1"/>
        <v>#NAME?</v>
      </c>
    </row>
    <row r="87" spans="1:18" x14ac:dyDescent="0.25">
      <c r="A87" s="194" t="e">
        <f ca="1"/>
        <v>#NAME?</v>
      </c>
      <c r="B87" s="195" t="e">
        <f ca="1"/>
        <v>#NAME?</v>
      </c>
      <c r="C87" s="195" t="e">
        <f ca="1"/>
        <v>#NAME?</v>
      </c>
      <c r="D87" s="196" t="e">
        <f ca="1"/>
        <v>#NAME?</v>
      </c>
      <c r="F87" s="123" t="e">
        <f ca="1">INDEX(A87:D95,,F80)</f>
        <v>#NAME?</v>
      </c>
      <c r="G87" s="90" t="e">
        <f ca="1">INDEX(A81:D89,,G80)</f>
        <v>#NAME?</v>
      </c>
      <c r="I87" s="123" t="e">
        <f t="shared" ca="1" si="33"/>
        <v>#NAME?</v>
      </c>
      <c r="J87" s="37" t="e">
        <f t="shared" ca="1" si="34"/>
        <v>#NAME?</v>
      </c>
      <c r="K87" s="37" t="e">
        <f t="shared" ca="1" si="35"/>
        <v>#NAME?</v>
      </c>
      <c r="L87" s="90" t="e">
        <f t="shared" ca="1" si="32"/>
        <v>#NAME?</v>
      </c>
      <c r="Q87" s="123" t="e">
        <f ca="1"/>
        <v>#NAME?</v>
      </c>
      <c r="R87" s="90" t="e">
        <f ca="1"/>
        <v>#NAME?</v>
      </c>
    </row>
    <row r="88" spans="1:18" x14ac:dyDescent="0.25">
      <c r="A88" s="194" t="e">
        <f ca="1"/>
        <v>#NAME?</v>
      </c>
      <c r="B88" s="195" t="e">
        <f ca="1"/>
        <v>#NAME?</v>
      </c>
      <c r="C88" s="195" t="e">
        <f ca="1"/>
        <v>#NAME?</v>
      </c>
      <c r="D88" s="196" t="e">
        <f ca="1"/>
        <v>#NAME?</v>
      </c>
      <c r="F88" s="123" t="e">
        <f ca="1">INDEX(A88:D96,,F80)</f>
        <v>#NAME?</v>
      </c>
      <c r="G88" s="90" t="e">
        <f ca="1">INDEX(A81:D89,,G80)</f>
        <v>#NAME?</v>
      </c>
      <c r="I88" s="123" t="e">
        <f t="shared" ca="1" si="33"/>
        <v>#NAME?</v>
      </c>
      <c r="J88" s="37" t="e">
        <f t="shared" ca="1" si="34"/>
        <v>#NAME?</v>
      </c>
      <c r="K88" s="37" t="e">
        <f t="shared" ca="1" si="35"/>
        <v>#NAME?</v>
      </c>
      <c r="L88" s="90" t="e">
        <f t="shared" ca="1" si="32"/>
        <v>#NAME?</v>
      </c>
      <c r="Q88" s="123" t="e">
        <f ca="1"/>
        <v>#NAME?</v>
      </c>
      <c r="R88" s="90" t="e">
        <f ca="1"/>
        <v>#NAME?</v>
      </c>
    </row>
    <row r="89" spans="1:18" x14ac:dyDescent="0.25">
      <c r="A89" s="200" t="e">
        <f ca="1"/>
        <v>#NAME?</v>
      </c>
      <c r="B89" s="201" t="e">
        <f ca="1"/>
        <v>#NAME?</v>
      </c>
      <c r="C89" s="201" t="e">
        <f ca="1"/>
        <v>#NAME?</v>
      </c>
      <c r="D89" s="202" t="e">
        <f ca="1"/>
        <v>#NAME?</v>
      </c>
      <c r="F89" s="91" t="e">
        <f ca="1">INDEX(A89:D97,,F80)</f>
        <v>#NAME?</v>
      </c>
      <c r="G89" s="93" t="e">
        <f ca="1">INDEX(A81:D89,,G80)</f>
        <v>#NAME?</v>
      </c>
      <c r="I89" s="91" t="e">
        <f t="shared" ca="1" si="33"/>
        <v>#NAME?</v>
      </c>
      <c r="J89" s="92" t="e">
        <f t="shared" ca="1" si="34"/>
        <v>#NAME?</v>
      </c>
      <c r="K89" s="92" t="e">
        <f t="shared" ca="1" si="35"/>
        <v>#NAME?</v>
      </c>
      <c r="L89" s="93" t="e">
        <f t="shared" ca="1" si="32"/>
        <v>#NAME?</v>
      </c>
      <c r="Q89" s="91" t="e">
        <f ca="1"/>
        <v>#NAME?</v>
      </c>
      <c r="R89" s="93" t="e">
        <f ca="1"/>
        <v>#NAME?</v>
      </c>
    </row>
    <row r="90" spans="1:18" x14ac:dyDescent="0.25">
      <c r="I90" t="e">
        <f ca="1">SUM(I81:I89)</f>
        <v>#NAME?</v>
      </c>
      <c r="J90" t="e">
        <f ca="1">SUM(J81:J89)</f>
        <v>#NAME?</v>
      </c>
      <c r="K90" t="e">
        <f ca="1">SUM(K81:K89)</f>
        <v>#NAME?</v>
      </c>
      <c r="L90" t="e">
        <f ca="1">SUM(L81:L89)</f>
        <v>#NAME?</v>
      </c>
    </row>
    <row r="91" spans="1:18" x14ac:dyDescent="0.25">
      <c r="A91" s="47" t="s">
        <v>53</v>
      </c>
      <c r="B91">
        <f ca="1">COUNT(A81:A89)</f>
        <v>0</v>
      </c>
      <c r="I91" s="47" t="s">
        <v>462</v>
      </c>
      <c r="J91" s="47" t="s">
        <v>389</v>
      </c>
      <c r="K91" s="47" t="s">
        <v>469</v>
      </c>
      <c r="L91" s="47" t="s">
        <v>470</v>
      </c>
      <c r="N91" s="47"/>
    </row>
    <row r="93" spans="1:18" x14ac:dyDescent="0.25">
      <c r="A93">
        <v>1</v>
      </c>
      <c r="B93">
        <v>2</v>
      </c>
      <c r="C93">
        <v>3</v>
      </c>
      <c r="D93">
        <v>4</v>
      </c>
      <c r="F93">
        <v>1</v>
      </c>
      <c r="G93">
        <v>2</v>
      </c>
      <c r="I93" s="47" t="s">
        <v>207</v>
      </c>
      <c r="J93" s="47" t="s">
        <v>464</v>
      </c>
      <c r="K93" s="47" t="s">
        <v>465</v>
      </c>
      <c r="L93" s="47" t="s">
        <v>466</v>
      </c>
      <c r="Q93">
        <f>F93</f>
        <v>1</v>
      </c>
      <c r="R93">
        <f>G93</f>
        <v>2</v>
      </c>
    </row>
    <row r="94" spans="1:18" x14ac:dyDescent="0.25">
      <c r="A94" s="189" t="e">
        <f t="array" aca="1" ref="A94:A102" ca="1">IF(A93=$Q80,$Q81:$Q89,IF(A93=$R80,$R81:$R89,A81:A89))</f>
        <v>#NAME?</v>
      </c>
      <c r="B94" s="190" t="e">
        <f t="array" aca="1" ref="B94:B102" ca="1">IF(B93=$Q80,$Q81:$Q89,IF(B93=$R80,$R81:$R89,B81:B89))</f>
        <v>#NAME?</v>
      </c>
      <c r="C94" s="190" t="e">
        <f t="array" aca="1" ref="C94:C102" ca="1">IF(C93=$Q80,$Q81:$Q89,IF(C93=$R80,$R81:$R89,C81:C89))</f>
        <v>#NAME?</v>
      </c>
      <c r="D94" s="191" t="e">
        <f t="array" aca="1" ref="D94:D102" ca="1">IF(D93=$Q80,$Q81:$Q89,IF(D93=$R80,$R81:$R89,D81:D89))</f>
        <v>#NAME?</v>
      </c>
      <c r="F94" s="156" t="e">
        <f ca="1">INDEX(A94:D102,,F93)</f>
        <v>#NAME?</v>
      </c>
      <c r="G94" s="158" t="e">
        <f ca="1">INDEX(A94:D102,,G93)</f>
        <v>#NAME?</v>
      </c>
      <c r="I94" s="156" t="e">
        <f ca="1">F94^2-G94^2</f>
        <v>#NAME?</v>
      </c>
      <c r="J94" s="157" t="e">
        <f ca="1">2*F94*G94</f>
        <v>#NAME?</v>
      </c>
      <c r="K94" s="157" t="e">
        <f ca="1">I94^2-J94^2</f>
        <v>#NAME?</v>
      </c>
      <c r="L94" s="158" t="e">
        <f t="shared" ref="L94:L102" ca="1" si="36">I94*J94</f>
        <v>#NAME?</v>
      </c>
      <c r="N94" t="s">
        <v>390</v>
      </c>
      <c r="O94" s="172" t="e">
        <f ca="1">2*(L103*B104-I103*J103)</f>
        <v>#NAME?</v>
      </c>
      <c r="Q94" s="156" t="e">
        <f t="array" aca="1" ref="Q94:R102" ca="1">MMULT(F94:G102,N98:O99)</f>
        <v>#NAME?</v>
      </c>
      <c r="R94" s="158" t="e">
        <f ca="1"/>
        <v>#NAME?</v>
      </c>
    </row>
    <row r="95" spans="1:18" x14ac:dyDescent="0.25">
      <c r="A95" s="194" t="e">
        <f ca="1"/>
        <v>#NAME?</v>
      </c>
      <c r="B95" s="195" t="e">
        <f ca="1"/>
        <v>#NAME?</v>
      </c>
      <c r="C95" s="195" t="e">
        <f ca="1"/>
        <v>#NAME?</v>
      </c>
      <c r="D95" s="196" t="e">
        <f ca="1"/>
        <v>#NAME?</v>
      </c>
      <c r="F95" s="123" t="e">
        <f ca="1">INDEX(A95:D103,,F93)</f>
        <v>#NAME?</v>
      </c>
      <c r="G95" s="90" t="e">
        <f ca="1">INDEX(A94:D102,,G93)</f>
        <v>#NAME?</v>
      </c>
      <c r="I95" s="123" t="e">
        <f t="shared" ref="I95:I102" ca="1" si="37">F95^2-G95^2</f>
        <v>#NAME?</v>
      </c>
      <c r="J95" s="37" t="e">
        <f t="shared" ref="J95:J102" ca="1" si="38">2*F95*G95</f>
        <v>#NAME?</v>
      </c>
      <c r="K95" s="37" t="e">
        <f t="shared" ref="K95:K102" ca="1" si="39">I95^2-J95^2</f>
        <v>#NAME?</v>
      </c>
      <c r="L95" s="90" t="e">
        <f t="shared" ca="1" si="36"/>
        <v>#NAME?</v>
      </c>
      <c r="N95" t="s">
        <v>392</v>
      </c>
      <c r="O95" s="173" t="e">
        <f ca="1">K103*B104-(I103^2-J103^2)</f>
        <v>#NAME?</v>
      </c>
      <c r="Q95" s="123" t="e">
        <f ca="1"/>
        <v>#NAME?</v>
      </c>
      <c r="R95" s="90" t="e">
        <f ca="1"/>
        <v>#NAME?</v>
      </c>
    </row>
    <row r="96" spans="1:18" x14ac:dyDescent="0.25">
      <c r="A96" s="194" t="e">
        <f ca="1"/>
        <v>#NAME?</v>
      </c>
      <c r="B96" s="195" t="e">
        <f ca="1"/>
        <v>#NAME?</v>
      </c>
      <c r="C96" s="195" t="e">
        <f ca="1"/>
        <v>#NAME?</v>
      </c>
      <c r="D96" s="196" t="e">
        <f ca="1"/>
        <v>#NAME?</v>
      </c>
      <c r="F96" s="123" t="e">
        <f ca="1">INDEX(A96:D104,,F93)</f>
        <v>#NAME?</v>
      </c>
      <c r="G96" s="90" t="e">
        <f ca="1">INDEX(A94:D102,,G93)</f>
        <v>#NAME?</v>
      </c>
      <c r="I96" s="123" t="e">
        <f t="shared" ca="1" si="37"/>
        <v>#NAME?</v>
      </c>
      <c r="J96" s="37" t="e">
        <f t="shared" ca="1" si="38"/>
        <v>#NAME?</v>
      </c>
      <c r="K96" s="37" t="e">
        <f t="shared" ca="1" si="39"/>
        <v>#NAME?</v>
      </c>
      <c r="L96" s="90" t="e">
        <f t="shared" ca="1" si="36"/>
        <v>#NAME?</v>
      </c>
      <c r="N96" t="s">
        <v>467</v>
      </c>
      <c r="O96" s="174" t="e">
        <f ca="1">0.25*ATAN(O94/O95)</f>
        <v>#NAME?</v>
      </c>
      <c r="Q96" s="123" t="e">
        <f ca="1"/>
        <v>#NAME?</v>
      </c>
      <c r="R96" s="90" t="e">
        <f ca="1"/>
        <v>#NAME?</v>
      </c>
    </row>
    <row r="97" spans="1:18" x14ac:dyDescent="0.25">
      <c r="A97" s="194" t="e">
        <f ca="1"/>
        <v>#NAME?</v>
      </c>
      <c r="B97" s="195" t="e">
        <f ca="1"/>
        <v>#NAME?</v>
      </c>
      <c r="C97" s="195" t="e">
        <f ca="1"/>
        <v>#NAME?</v>
      </c>
      <c r="D97" s="196" t="e">
        <f ca="1"/>
        <v>#NAME?</v>
      </c>
      <c r="F97" s="123" t="e">
        <f ca="1">INDEX(A97:D105,,F93)</f>
        <v>#NAME?</v>
      </c>
      <c r="G97" s="90" t="e">
        <f ca="1">INDEX(A94:D102,,G93)</f>
        <v>#NAME?</v>
      </c>
      <c r="I97" s="123" t="e">
        <f t="shared" ca="1" si="37"/>
        <v>#NAME?</v>
      </c>
      <c r="J97" s="37" t="e">
        <f t="shared" ca="1" si="38"/>
        <v>#NAME?</v>
      </c>
      <c r="K97" s="37" t="e">
        <f t="shared" ca="1" si="39"/>
        <v>#NAME?</v>
      </c>
      <c r="L97" s="90" t="e">
        <f t="shared" ca="1" si="36"/>
        <v>#NAME?</v>
      </c>
      <c r="Q97" s="123" t="e">
        <f ca="1"/>
        <v>#NAME?</v>
      </c>
      <c r="R97" s="90" t="e">
        <f ca="1"/>
        <v>#NAME?</v>
      </c>
    </row>
    <row r="98" spans="1:18" x14ac:dyDescent="0.25">
      <c r="A98" s="194" t="e">
        <f ca="1"/>
        <v>#NAME?</v>
      </c>
      <c r="B98" s="195" t="e">
        <f ca="1"/>
        <v>#NAME?</v>
      </c>
      <c r="C98" s="195" t="e">
        <f ca="1"/>
        <v>#NAME?</v>
      </c>
      <c r="D98" s="196" t="e">
        <f ca="1"/>
        <v>#NAME?</v>
      </c>
      <c r="F98" s="123" t="e">
        <f ca="1">INDEX(A98:D106,,F93)</f>
        <v>#NAME?</v>
      </c>
      <c r="G98" s="90" t="e">
        <f ca="1">INDEX(A94:D102,,G93)</f>
        <v>#NAME?</v>
      </c>
      <c r="I98" s="123" t="e">
        <f t="shared" ca="1" si="37"/>
        <v>#NAME?</v>
      </c>
      <c r="J98" s="37" t="e">
        <f t="shared" ca="1" si="38"/>
        <v>#NAME?</v>
      </c>
      <c r="K98" s="37" t="e">
        <f t="shared" ca="1" si="39"/>
        <v>#NAME?</v>
      </c>
      <c r="L98" s="90" t="e">
        <f t="shared" ca="1" si="36"/>
        <v>#NAME?</v>
      </c>
      <c r="N98" s="156" t="e">
        <f ca="1">COS(O96)</f>
        <v>#NAME?</v>
      </c>
      <c r="O98" s="158" t="e">
        <f ca="1">-N99</f>
        <v>#NAME?</v>
      </c>
      <c r="Q98" s="123" t="e">
        <f ca="1"/>
        <v>#NAME?</v>
      </c>
      <c r="R98" s="90" t="e">
        <f ca="1"/>
        <v>#NAME?</v>
      </c>
    </row>
    <row r="99" spans="1:18" x14ac:dyDescent="0.25">
      <c r="A99" s="194" t="e">
        <f ca="1"/>
        <v>#NAME?</v>
      </c>
      <c r="B99" s="195" t="e">
        <f ca="1"/>
        <v>#NAME?</v>
      </c>
      <c r="C99" s="195" t="e">
        <f ca="1"/>
        <v>#NAME?</v>
      </c>
      <c r="D99" s="196" t="e">
        <f ca="1"/>
        <v>#NAME?</v>
      </c>
      <c r="F99" s="123" t="e">
        <f ca="1">INDEX(A99:D107,,F93)</f>
        <v>#NAME?</v>
      </c>
      <c r="G99" s="90" t="e">
        <f ca="1">INDEX(A94:D102,,G93)</f>
        <v>#NAME?</v>
      </c>
      <c r="I99" s="123" t="e">
        <f t="shared" ca="1" si="37"/>
        <v>#NAME?</v>
      </c>
      <c r="J99" s="37" t="e">
        <f t="shared" ca="1" si="38"/>
        <v>#NAME?</v>
      </c>
      <c r="K99" s="37" t="e">
        <f t="shared" ca="1" si="39"/>
        <v>#NAME?</v>
      </c>
      <c r="L99" s="90" t="e">
        <f t="shared" ca="1" si="36"/>
        <v>#NAME?</v>
      </c>
      <c r="N99" s="91" t="e">
        <f ca="1">SIN(O96)</f>
        <v>#NAME?</v>
      </c>
      <c r="O99" s="93" t="e">
        <f ca="1">N98</f>
        <v>#NAME?</v>
      </c>
      <c r="Q99" s="123" t="e">
        <f ca="1"/>
        <v>#NAME?</v>
      </c>
      <c r="R99" s="90" t="e">
        <f ca="1"/>
        <v>#NAME?</v>
      </c>
    </row>
    <row r="100" spans="1:18" x14ac:dyDescent="0.25">
      <c r="A100" s="194" t="e">
        <f ca="1"/>
        <v>#NAME?</v>
      </c>
      <c r="B100" s="195" t="e">
        <f ca="1"/>
        <v>#NAME?</v>
      </c>
      <c r="C100" s="195" t="e">
        <f ca="1"/>
        <v>#NAME?</v>
      </c>
      <c r="D100" s="196" t="e">
        <f ca="1"/>
        <v>#NAME?</v>
      </c>
      <c r="F100" s="123" t="e">
        <f ca="1">INDEX(A100:D108,,F93)</f>
        <v>#NAME?</v>
      </c>
      <c r="G100" s="90" t="e">
        <f ca="1">INDEX(A94:D102,,G93)</f>
        <v>#NAME?</v>
      </c>
      <c r="I100" s="123" t="e">
        <f t="shared" ca="1" si="37"/>
        <v>#NAME?</v>
      </c>
      <c r="J100" s="37" t="e">
        <f t="shared" ca="1" si="38"/>
        <v>#NAME?</v>
      </c>
      <c r="K100" s="37" t="e">
        <f t="shared" ca="1" si="39"/>
        <v>#NAME?</v>
      </c>
      <c r="L100" s="90" t="e">
        <f t="shared" ca="1" si="36"/>
        <v>#NAME?</v>
      </c>
      <c r="Q100" s="123" t="e">
        <f ca="1"/>
        <v>#NAME?</v>
      </c>
      <c r="R100" s="90" t="e">
        <f ca="1"/>
        <v>#NAME?</v>
      </c>
    </row>
    <row r="101" spans="1:18" x14ac:dyDescent="0.25">
      <c r="A101" s="194" t="e">
        <f ca="1"/>
        <v>#NAME?</v>
      </c>
      <c r="B101" s="195" t="e">
        <f ca="1"/>
        <v>#NAME?</v>
      </c>
      <c r="C101" s="195" t="e">
        <f ca="1"/>
        <v>#NAME?</v>
      </c>
      <c r="D101" s="196" t="e">
        <f ca="1"/>
        <v>#NAME?</v>
      </c>
      <c r="F101" s="123" t="e">
        <f ca="1">INDEX(A101:D109,,F93)</f>
        <v>#NAME?</v>
      </c>
      <c r="G101" s="90" t="e">
        <f ca="1">INDEX(A94:D102,,G93)</f>
        <v>#NAME?</v>
      </c>
      <c r="I101" s="123" t="e">
        <f t="shared" ca="1" si="37"/>
        <v>#NAME?</v>
      </c>
      <c r="J101" s="37" t="e">
        <f t="shared" ca="1" si="38"/>
        <v>#NAME?</v>
      </c>
      <c r="K101" s="37" t="e">
        <f t="shared" ca="1" si="39"/>
        <v>#NAME?</v>
      </c>
      <c r="L101" s="90" t="e">
        <f t="shared" ca="1" si="36"/>
        <v>#NAME?</v>
      </c>
      <c r="Q101" s="123" t="e">
        <f ca="1"/>
        <v>#NAME?</v>
      </c>
      <c r="R101" s="90" t="e">
        <f ca="1"/>
        <v>#NAME?</v>
      </c>
    </row>
    <row r="102" spans="1:18" x14ac:dyDescent="0.25">
      <c r="A102" s="200" t="e">
        <f ca="1"/>
        <v>#NAME?</v>
      </c>
      <c r="B102" s="201" t="e">
        <f ca="1"/>
        <v>#NAME?</v>
      </c>
      <c r="C102" s="201" t="e">
        <f ca="1"/>
        <v>#NAME?</v>
      </c>
      <c r="D102" s="202" t="e">
        <f ca="1"/>
        <v>#NAME?</v>
      </c>
      <c r="F102" s="91" t="e">
        <f ca="1">INDEX(A102:D110,,F93)</f>
        <v>#NAME?</v>
      </c>
      <c r="G102" s="93" t="e">
        <f ca="1">INDEX(A94:D102,,G93)</f>
        <v>#NAME?</v>
      </c>
      <c r="I102" s="91" t="e">
        <f t="shared" ca="1" si="37"/>
        <v>#NAME?</v>
      </c>
      <c r="J102" s="92" t="e">
        <f t="shared" ca="1" si="38"/>
        <v>#NAME?</v>
      </c>
      <c r="K102" s="92" t="e">
        <f t="shared" ca="1" si="39"/>
        <v>#NAME?</v>
      </c>
      <c r="L102" s="93" t="e">
        <f t="shared" ca="1" si="36"/>
        <v>#NAME?</v>
      </c>
      <c r="Q102" s="91" t="e">
        <f ca="1"/>
        <v>#NAME?</v>
      </c>
      <c r="R102" s="93" t="e">
        <f ca="1"/>
        <v>#NAME?</v>
      </c>
    </row>
    <row r="103" spans="1:18" x14ac:dyDescent="0.25">
      <c r="I103" t="e">
        <f ca="1">SUM(I94:I102)</f>
        <v>#NAME?</v>
      </c>
      <c r="J103" t="e">
        <f ca="1">SUM(J94:J102)</f>
        <v>#NAME?</v>
      </c>
      <c r="K103" t="e">
        <f ca="1">SUM(K94:K102)</f>
        <v>#NAME?</v>
      </c>
      <c r="L103" t="e">
        <f ca="1">SUM(L94:L102)</f>
        <v>#NAME?</v>
      </c>
    </row>
    <row r="104" spans="1:18" x14ac:dyDescent="0.25">
      <c r="A104" s="47" t="s">
        <v>53</v>
      </c>
      <c r="B104">
        <f ca="1">COUNT(A94:A102)</f>
        <v>0</v>
      </c>
      <c r="I104" s="47" t="s">
        <v>462</v>
      </c>
      <c r="J104" s="47" t="s">
        <v>389</v>
      </c>
      <c r="K104" s="47" t="s">
        <v>469</v>
      </c>
      <c r="L104" s="47" t="s">
        <v>470</v>
      </c>
      <c r="N104" s="47"/>
    </row>
    <row r="106" spans="1:18" x14ac:dyDescent="0.25">
      <c r="A106">
        <v>1</v>
      </c>
      <c r="B106">
        <v>2</v>
      </c>
      <c r="C106">
        <v>3</v>
      </c>
      <c r="D106">
        <v>4</v>
      </c>
      <c r="F106">
        <v>1</v>
      </c>
      <c r="G106">
        <v>3</v>
      </c>
      <c r="I106" s="47" t="s">
        <v>207</v>
      </c>
      <c r="J106" s="47" t="s">
        <v>464</v>
      </c>
      <c r="K106" s="47" t="s">
        <v>465</v>
      </c>
      <c r="L106" s="47" t="s">
        <v>466</v>
      </c>
      <c r="Q106">
        <f>F106</f>
        <v>1</v>
      </c>
      <c r="R106">
        <f>G106</f>
        <v>3</v>
      </c>
    </row>
    <row r="107" spans="1:18" x14ac:dyDescent="0.25">
      <c r="A107" s="189" t="e">
        <f t="array" aca="1" ref="A107:A115" ca="1">IF(A106=$Q93,$Q94:$Q102,IF(A106=$R93,$R94:$R102,A94:A102))</f>
        <v>#NAME?</v>
      </c>
      <c r="B107" s="190" t="e">
        <f t="array" aca="1" ref="B107:B115" ca="1">IF(B106=$Q93,$Q94:$Q102,IF(B106=$R93,$R94:$R102,B94:B102))</f>
        <v>#NAME?</v>
      </c>
      <c r="C107" s="190" t="e">
        <f t="array" aca="1" ref="C107:C115" ca="1">IF(C106=$Q93,$Q94:$Q102,IF(C106=$R93,$R94:$R102,C94:C102))</f>
        <v>#NAME?</v>
      </c>
      <c r="D107" s="191" t="e">
        <f t="array" aca="1" ref="D107:D115" ca="1">IF(D106=$Q93,$Q94:$Q102,IF(D106=$R93,$R94:$R102,D94:D102))</f>
        <v>#NAME?</v>
      </c>
      <c r="F107" s="156" t="e">
        <f ca="1">INDEX(A107:D115,,F106)</f>
        <v>#NAME?</v>
      </c>
      <c r="G107" s="158" t="e">
        <f ca="1">INDEX(A107:D115,,G106)</f>
        <v>#NAME?</v>
      </c>
      <c r="I107" s="156" t="e">
        <f ca="1">F107^2-G107^2</f>
        <v>#NAME?</v>
      </c>
      <c r="J107" s="157" t="e">
        <f ca="1">2*F107*G107</f>
        <v>#NAME?</v>
      </c>
      <c r="K107" s="157" t="e">
        <f ca="1">I107^2-J107^2</f>
        <v>#NAME?</v>
      </c>
      <c r="L107" s="158" t="e">
        <f t="shared" ref="L107:L115" ca="1" si="40">I107*J107</f>
        <v>#NAME?</v>
      </c>
      <c r="N107" t="s">
        <v>390</v>
      </c>
      <c r="O107" s="172" t="e">
        <f ca="1">2*(L116*B117-I116*J116)</f>
        <v>#NAME?</v>
      </c>
      <c r="Q107" s="156" t="e">
        <f t="array" aca="1" ref="Q107:R115" ca="1">MMULT(F107:G115,N111:O112)</f>
        <v>#NAME?</v>
      </c>
      <c r="R107" s="158" t="e">
        <f ca="1"/>
        <v>#NAME?</v>
      </c>
    </row>
    <row r="108" spans="1:18" x14ac:dyDescent="0.25">
      <c r="A108" s="194" t="e">
        <f ca="1"/>
        <v>#NAME?</v>
      </c>
      <c r="B108" s="195" t="e">
        <f ca="1"/>
        <v>#NAME?</v>
      </c>
      <c r="C108" s="195" t="e">
        <f ca="1"/>
        <v>#NAME?</v>
      </c>
      <c r="D108" s="196" t="e">
        <f ca="1"/>
        <v>#NAME?</v>
      </c>
      <c r="F108" s="123" t="e">
        <f ca="1">INDEX(A108:D116,,F106)</f>
        <v>#NAME?</v>
      </c>
      <c r="G108" s="90" t="e">
        <f ca="1">INDEX(A107:D115,,G106)</f>
        <v>#NAME?</v>
      </c>
      <c r="I108" s="123" t="e">
        <f t="shared" ref="I108:I115" ca="1" si="41">F108^2-G108^2</f>
        <v>#NAME?</v>
      </c>
      <c r="J108" s="37" t="e">
        <f t="shared" ref="J108:J115" ca="1" si="42">2*F108*G108</f>
        <v>#NAME?</v>
      </c>
      <c r="K108" s="37" t="e">
        <f t="shared" ref="K108:K115" ca="1" si="43">I108^2-J108^2</f>
        <v>#NAME?</v>
      </c>
      <c r="L108" s="90" t="e">
        <f t="shared" ca="1" si="40"/>
        <v>#NAME?</v>
      </c>
      <c r="N108" t="s">
        <v>392</v>
      </c>
      <c r="O108" s="173" t="e">
        <f ca="1">K116*B117-(I116^2-J116^2)</f>
        <v>#NAME?</v>
      </c>
      <c r="Q108" s="123" t="e">
        <f ca="1"/>
        <v>#NAME?</v>
      </c>
      <c r="R108" s="90" t="e">
        <f ca="1"/>
        <v>#NAME?</v>
      </c>
    </row>
    <row r="109" spans="1:18" x14ac:dyDescent="0.25">
      <c r="A109" s="194" t="e">
        <f ca="1"/>
        <v>#NAME?</v>
      </c>
      <c r="B109" s="195" t="e">
        <f ca="1"/>
        <v>#NAME?</v>
      </c>
      <c r="C109" s="195" t="e">
        <f ca="1"/>
        <v>#NAME?</v>
      </c>
      <c r="D109" s="196" t="e">
        <f ca="1"/>
        <v>#NAME?</v>
      </c>
      <c r="F109" s="123" t="e">
        <f ca="1">INDEX(A109:D117,,F106)</f>
        <v>#NAME?</v>
      </c>
      <c r="G109" s="90" t="e">
        <f ca="1">INDEX(A107:D115,,G106)</f>
        <v>#NAME?</v>
      </c>
      <c r="I109" s="123" t="e">
        <f t="shared" ca="1" si="41"/>
        <v>#NAME?</v>
      </c>
      <c r="J109" s="37" t="e">
        <f t="shared" ca="1" si="42"/>
        <v>#NAME?</v>
      </c>
      <c r="K109" s="37" t="e">
        <f t="shared" ca="1" si="43"/>
        <v>#NAME?</v>
      </c>
      <c r="L109" s="90" t="e">
        <f t="shared" ca="1" si="40"/>
        <v>#NAME?</v>
      </c>
      <c r="N109" t="s">
        <v>467</v>
      </c>
      <c r="O109" s="174" t="e">
        <f ca="1">0.25*ATAN(O107/O108)</f>
        <v>#NAME?</v>
      </c>
      <c r="Q109" s="123" t="e">
        <f ca="1"/>
        <v>#NAME?</v>
      </c>
      <c r="R109" s="90" t="e">
        <f ca="1"/>
        <v>#NAME?</v>
      </c>
    </row>
    <row r="110" spans="1:18" x14ac:dyDescent="0.25">
      <c r="A110" s="194" t="e">
        <f ca="1"/>
        <v>#NAME?</v>
      </c>
      <c r="B110" s="195" t="e">
        <f ca="1"/>
        <v>#NAME?</v>
      </c>
      <c r="C110" s="195" t="e">
        <f ca="1"/>
        <v>#NAME?</v>
      </c>
      <c r="D110" s="196" t="e">
        <f ca="1"/>
        <v>#NAME?</v>
      </c>
      <c r="F110" s="123" t="e">
        <f ca="1">INDEX(A110:D118,,F106)</f>
        <v>#NAME?</v>
      </c>
      <c r="G110" s="90" t="e">
        <f ca="1">INDEX(A107:D115,,G106)</f>
        <v>#NAME?</v>
      </c>
      <c r="I110" s="123" t="e">
        <f t="shared" ca="1" si="41"/>
        <v>#NAME?</v>
      </c>
      <c r="J110" s="37" t="e">
        <f t="shared" ca="1" si="42"/>
        <v>#NAME?</v>
      </c>
      <c r="K110" s="37" t="e">
        <f t="shared" ca="1" si="43"/>
        <v>#NAME?</v>
      </c>
      <c r="L110" s="90" t="e">
        <f t="shared" ca="1" si="40"/>
        <v>#NAME?</v>
      </c>
      <c r="Q110" s="123" t="e">
        <f ca="1"/>
        <v>#NAME?</v>
      </c>
      <c r="R110" s="90" t="e">
        <f ca="1"/>
        <v>#NAME?</v>
      </c>
    </row>
    <row r="111" spans="1:18" x14ac:dyDescent="0.25">
      <c r="A111" s="194" t="e">
        <f ca="1"/>
        <v>#NAME?</v>
      </c>
      <c r="B111" s="195" t="e">
        <f ca="1"/>
        <v>#NAME?</v>
      </c>
      <c r="C111" s="195" t="e">
        <f ca="1"/>
        <v>#NAME?</v>
      </c>
      <c r="D111" s="196" t="e">
        <f ca="1"/>
        <v>#NAME?</v>
      </c>
      <c r="F111" s="123" t="e">
        <f ca="1">INDEX(A111:D119,,F106)</f>
        <v>#NAME?</v>
      </c>
      <c r="G111" s="90" t="e">
        <f ca="1">INDEX(A107:D115,,G106)</f>
        <v>#NAME?</v>
      </c>
      <c r="I111" s="123" t="e">
        <f t="shared" ca="1" si="41"/>
        <v>#NAME?</v>
      </c>
      <c r="J111" s="37" t="e">
        <f t="shared" ca="1" si="42"/>
        <v>#NAME?</v>
      </c>
      <c r="K111" s="37" t="e">
        <f t="shared" ca="1" si="43"/>
        <v>#NAME?</v>
      </c>
      <c r="L111" s="90" t="e">
        <f t="shared" ca="1" si="40"/>
        <v>#NAME?</v>
      </c>
      <c r="N111" s="156" t="e">
        <f ca="1">COS(O109)</f>
        <v>#NAME?</v>
      </c>
      <c r="O111" s="158" t="e">
        <f ca="1">-N112</f>
        <v>#NAME?</v>
      </c>
      <c r="Q111" s="123" t="e">
        <f ca="1"/>
        <v>#NAME?</v>
      </c>
      <c r="R111" s="90" t="e">
        <f ca="1"/>
        <v>#NAME?</v>
      </c>
    </row>
    <row r="112" spans="1:18" x14ac:dyDescent="0.25">
      <c r="A112" s="194" t="e">
        <f ca="1"/>
        <v>#NAME?</v>
      </c>
      <c r="B112" s="195" t="e">
        <f ca="1"/>
        <v>#NAME?</v>
      </c>
      <c r="C112" s="195" t="e">
        <f ca="1"/>
        <v>#NAME?</v>
      </c>
      <c r="D112" s="196" t="e">
        <f ca="1"/>
        <v>#NAME?</v>
      </c>
      <c r="F112" s="123" t="e">
        <f ca="1">INDEX(A112:D120,,F106)</f>
        <v>#NAME?</v>
      </c>
      <c r="G112" s="90" t="e">
        <f ca="1">INDEX(A107:D115,,G106)</f>
        <v>#NAME?</v>
      </c>
      <c r="I112" s="123" t="e">
        <f t="shared" ca="1" si="41"/>
        <v>#NAME?</v>
      </c>
      <c r="J112" s="37" t="e">
        <f t="shared" ca="1" si="42"/>
        <v>#NAME?</v>
      </c>
      <c r="K112" s="37" t="e">
        <f t="shared" ca="1" si="43"/>
        <v>#NAME?</v>
      </c>
      <c r="L112" s="90" t="e">
        <f t="shared" ca="1" si="40"/>
        <v>#NAME?</v>
      </c>
      <c r="N112" s="91" t="e">
        <f ca="1">SIN(O109)</f>
        <v>#NAME?</v>
      </c>
      <c r="O112" s="93" t="e">
        <f ca="1">N111</f>
        <v>#NAME?</v>
      </c>
      <c r="Q112" s="123" t="e">
        <f ca="1"/>
        <v>#NAME?</v>
      </c>
      <c r="R112" s="90" t="e">
        <f ca="1"/>
        <v>#NAME?</v>
      </c>
    </row>
    <row r="113" spans="1:18" x14ac:dyDescent="0.25">
      <c r="A113" s="194" t="e">
        <f ca="1"/>
        <v>#NAME?</v>
      </c>
      <c r="B113" s="195" t="e">
        <f ca="1"/>
        <v>#NAME?</v>
      </c>
      <c r="C113" s="195" t="e">
        <f ca="1"/>
        <v>#NAME?</v>
      </c>
      <c r="D113" s="196" t="e">
        <f ca="1"/>
        <v>#NAME?</v>
      </c>
      <c r="F113" s="123" t="e">
        <f ca="1">INDEX(A113:D121,,F106)</f>
        <v>#NAME?</v>
      </c>
      <c r="G113" s="90" t="e">
        <f ca="1">INDEX(A107:D115,,G106)</f>
        <v>#NAME?</v>
      </c>
      <c r="I113" s="123" t="e">
        <f t="shared" ca="1" si="41"/>
        <v>#NAME?</v>
      </c>
      <c r="J113" s="37" t="e">
        <f t="shared" ca="1" si="42"/>
        <v>#NAME?</v>
      </c>
      <c r="K113" s="37" t="e">
        <f t="shared" ca="1" si="43"/>
        <v>#NAME?</v>
      </c>
      <c r="L113" s="90" t="e">
        <f t="shared" ca="1" si="40"/>
        <v>#NAME?</v>
      </c>
      <c r="Q113" s="123" t="e">
        <f ca="1"/>
        <v>#NAME?</v>
      </c>
      <c r="R113" s="90" t="e">
        <f ca="1"/>
        <v>#NAME?</v>
      </c>
    </row>
    <row r="114" spans="1:18" x14ac:dyDescent="0.25">
      <c r="A114" s="194" t="e">
        <f ca="1"/>
        <v>#NAME?</v>
      </c>
      <c r="B114" s="195" t="e">
        <f ca="1"/>
        <v>#NAME?</v>
      </c>
      <c r="C114" s="195" t="e">
        <f ca="1"/>
        <v>#NAME?</v>
      </c>
      <c r="D114" s="196" t="e">
        <f ca="1"/>
        <v>#NAME?</v>
      </c>
      <c r="F114" s="123" t="e">
        <f ca="1">INDEX(A114:D122,,F106)</f>
        <v>#NAME?</v>
      </c>
      <c r="G114" s="90" t="e">
        <f ca="1">INDEX(A107:D115,,G106)</f>
        <v>#NAME?</v>
      </c>
      <c r="I114" s="123" t="e">
        <f t="shared" ca="1" si="41"/>
        <v>#NAME?</v>
      </c>
      <c r="J114" s="37" t="e">
        <f t="shared" ca="1" si="42"/>
        <v>#NAME?</v>
      </c>
      <c r="K114" s="37" t="e">
        <f t="shared" ca="1" si="43"/>
        <v>#NAME?</v>
      </c>
      <c r="L114" s="90" t="e">
        <f t="shared" ca="1" si="40"/>
        <v>#NAME?</v>
      </c>
      <c r="Q114" s="123" t="e">
        <f ca="1"/>
        <v>#NAME?</v>
      </c>
      <c r="R114" s="90" t="e">
        <f ca="1"/>
        <v>#NAME?</v>
      </c>
    </row>
    <row r="115" spans="1:18" x14ac:dyDescent="0.25">
      <c r="A115" s="200" t="e">
        <f ca="1"/>
        <v>#NAME?</v>
      </c>
      <c r="B115" s="201" t="e">
        <f ca="1"/>
        <v>#NAME?</v>
      </c>
      <c r="C115" s="201" t="e">
        <f ca="1"/>
        <v>#NAME?</v>
      </c>
      <c r="D115" s="202" t="e">
        <f ca="1"/>
        <v>#NAME?</v>
      </c>
      <c r="F115" s="91" t="e">
        <f ca="1">INDEX(A115:D123,,F106)</f>
        <v>#NAME?</v>
      </c>
      <c r="G115" s="93" t="e">
        <f ca="1">INDEX(A107:D115,,G106)</f>
        <v>#NAME?</v>
      </c>
      <c r="I115" s="91" t="e">
        <f t="shared" ca="1" si="41"/>
        <v>#NAME?</v>
      </c>
      <c r="J115" s="92" t="e">
        <f t="shared" ca="1" si="42"/>
        <v>#NAME?</v>
      </c>
      <c r="K115" s="92" t="e">
        <f t="shared" ca="1" si="43"/>
        <v>#NAME?</v>
      </c>
      <c r="L115" s="93" t="e">
        <f t="shared" ca="1" si="40"/>
        <v>#NAME?</v>
      </c>
      <c r="Q115" s="91" t="e">
        <f ca="1"/>
        <v>#NAME?</v>
      </c>
      <c r="R115" s="93" t="e">
        <f ca="1"/>
        <v>#NAME?</v>
      </c>
    </row>
    <row r="116" spans="1:18" x14ac:dyDescent="0.25">
      <c r="I116" t="e">
        <f ca="1">SUM(I107:I115)</f>
        <v>#NAME?</v>
      </c>
      <c r="J116" t="e">
        <f ca="1">SUM(J107:J115)</f>
        <v>#NAME?</v>
      </c>
      <c r="K116" t="e">
        <f ca="1">SUM(K107:K115)</f>
        <v>#NAME?</v>
      </c>
      <c r="L116" t="e">
        <f ca="1">SUM(L107:L115)</f>
        <v>#NAME?</v>
      </c>
    </row>
    <row r="117" spans="1:18" x14ac:dyDescent="0.25">
      <c r="A117" s="47" t="s">
        <v>53</v>
      </c>
      <c r="B117">
        <f ca="1">COUNT(A107:A115)</f>
        <v>0</v>
      </c>
      <c r="I117" s="47" t="s">
        <v>462</v>
      </c>
      <c r="J117" s="47" t="s">
        <v>389</v>
      </c>
      <c r="K117" s="47" t="s">
        <v>469</v>
      </c>
      <c r="L117" s="47" t="s">
        <v>470</v>
      </c>
      <c r="N117" s="47"/>
    </row>
    <row r="119" spans="1:18" x14ac:dyDescent="0.25">
      <c r="A119">
        <v>1</v>
      </c>
      <c r="B119">
        <v>2</v>
      </c>
      <c r="C119">
        <v>3</v>
      </c>
      <c r="D119">
        <v>4</v>
      </c>
      <c r="F119">
        <v>1</v>
      </c>
      <c r="G119">
        <v>4</v>
      </c>
      <c r="I119" s="47" t="s">
        <v>207</v>
      </c>
      <c r="J119" s="47" t="s">
        <v>464</v>
      </c>
      <c r="K119" s="47" t="s">
        <v>465</v>
      </c>
      <c r="L119" s="47" t="s">
        <v>466</v>
      </c>
      <c r="Q119">
        <f>F119</f>
        <v>1</v>
      </c>
      <c r="R119">
        <f>G119</f>
        <v>4</v>
      </c>
    </row>
    <row r="120" spans="1:18" x14ac:dyDescent="0.25">
      <c r="A120" s="189" t="e">
        <f t="array" aca="1" ref="A120:A128" ca="1">IF(A119=$Q106,$Q107:$Q115,IF(A119=$R106,$R107:$R115,A107:A115))</f>
        <v>#NAME?</v>
      </c>
      <c r="B120" s="190" t="e">
        <f t="array" aca="1" ref="B120:B128" ca="1">IF(B119=$Q106,$Q107:$Q115,IF(B119=$R106,$R107:$R115,B107:B115))</f>
        <v>#NAME?</v>
      </c>
      <c r="C120" s="190" t="e">
        <f t="array" aca="1" ref="C120:C128" ca="1">IF(C119=$Q106,$Q107:$Q115,IF(C119=$R106,$R107:$R115,C107:C115))</f>
        <v>#NAME?</v>
      </c>
      <c r="D120" s="191" t="e">
        <f t="array" aca="1" ref="D120:D128" ca="1">IF(D119=$Q106,$Q107:$Q115,IF(D119=$R106,$R107:$R115,D107:D115))</f>
        <v>#NAME?</v>
      </c>
      <c r="F120" s="156" t="e">
        <f ca="1">INDEX(A120:D128,,F119)</f>
        <v>#NAME?</v>
      </c>
      <c r="G120" s="158" t="e">
        <f ca="1">INDEX(A120:D128,,G119)</f>
        <v>#NAME?</v>
      </c>
      <c r="I120" s="156" t="e">
        <f ca="1">F120^2-G120^2</f>
        <v>#NAME?</v>
      </c>
      <c r="J120" s="157" t="e">
        <f ca="1">2*F120*G120</f>
        <v>#NAME?</v>
      </c>
      <c r="K120" s="157" t="e">
        <f ca="1">I120^2-J120^2</f>
        <v>#NAME?</v>
      </c>
      <c r="L120" s="158" t="e">
        <f t="shared" ref="L120:L128" ca="1" si="44">I120*J120</f>
        <v>#NAME?</v>
      </c>
      <c r="N120" t="s">
        <v>390</v>
      </c>
      <c r="O120" s="172" t="e">
        <f ca="1">2*(L129*B130-I129*J129)</f>
        <v>#NAME?</v>
      </c>
      <c r="Q120" s="156" t="e">
        <f t="array" aca="1" ref="Q120:R128" ca="1">MMULT(F120:G128,N124:O125)</f>
        <v>#NAME?</v>
      </c>
      <c r="R120" s="158" t="e">
        <f ca="1"/>
        <v>#NAME?</v>
      </c>
    </row>
    <row r="121" spans="1:18" x14ac:dyDescent="0.25">
      <c r="A121" s="194" t="e">
        <f ca="1"/>
        <v>#NAME?</v>
      </c>
      <c r="B121" s="195" t="e">
        <f ca="1"/>
        <v>#NAME?</v>
      </c>
      <c r="C121" s="195" t="e">
        <f ca="1"/>
        <v>#NAME?</v>
      </c>
      <c r="D121" s="196" t="e">
        <f ca="1"/>
        <v>#NAME?</v>
      </c>
      <c r="F121" s="123" t="e">
        <f ca="1">INDEX(A121:D129,,F119)</f>
        <v>#NAME?</v>
      </c>
      <c r="G121" s="90" t="e">
        <f ca="1">INDEX(A120:D128,,G119)</f>
        <v>#NAME?</v>
      </c>
      <c r="I121" s="123" t="e">
        <f t="shared" ref="I121:I128" ca="1" si="45">F121^2-G121^2</f>
        <v>#NAME?</v>
      </c>
      <c r="J121" s="37" t="e">
        <f t="shared" ref="J121:J128" ca="1" si="46">2*F121*G121</f>
        <v>#NAME?</v>
      </c>
      <c r="K121" s="37" t="e">
        <f t="shared" ref="K121:K128" ca="1" si="47">I121^2-J121^2</f>
        <v>#NAME?</v>
      </c>
      <c r="L121" s="90" t="e">
        <f t="shared" ca="1" si="44"/>
        <v>#NAME?</v>
      </c>
      <c r="N121" t="s">
        <v>392</v>
      </c>
      <c r="O121" s="173" t="e">
        <f ca="1">K129*B130-(I129^2-J129^2)</f>
        <v>#NAME?</v>
      </c>
      <c r="Q121" s="123" t="e">
        <f ca="1"/>
        <v>#NAME?</v>
      </c>
      <c r="R121" s="90" t="e">
        <f ca="1"/>
        <v>#NAME?</v>
      </c>
    </row>
    <row r="122" spans="1:18" x14ac:dyDescent="0.25">
      <c r="A122" s="194" t="e">
        <f ca="1"/>
        <v>#NAME?</v>
      </c>
      <c r="B122" s="195" t="e">
        <f ca="1"/>
        <v>#NAME?</v>
      </c>
      <c r="C122" s="195" t="e">
        <f ca="1"/>
        <v>#NAME?</v>
      </c>
      <c r="D122" s="196" t="e">
        <f ca="1"/>
        <v>#NAME?</v>
      </c>
      <c r="F122" s="123" t="e">
        <f ca="1">INDEX(A122:D130,,F119)</f>
        <v>#NAME?</v>
      </c>
      <c r="G122" s="90" t="e">
        <f ca="1">INDEX(A120:D128,,G119)</f>
        <v>#NAME?</v>
      </c>
      <c r="I122" s="123" t="e">
        <f t="shared" ca="1" si="45"/>
        <v>#NAME?</v>
      </c>
      <c r="J122" s="37" t="e">
        <f t="shared" ca="1" si="46"/>
        <v>#NAME?</v>
      </c>
      <c r="K122" s="37" t="e">
        <f t="shared" ca="1" si="47"/>
        <v>#NAME?</v>
      </c>
      <c r="L122" s="90" t="e">
        <f t="shared" ca="1" si="44"/>
        <v>#NAME?</v>
      </c>
      <c r="N122" t="s">
        <v>467</v>
      </c>
      <c r="O122" s="174" t="e">
        <f ca="1">0.25*ATAN(O120/O121)</f>
        <v>#NAME?</v>
      </c>
      <c r="Q122" s="123" t="e">
        <f ca="1"/>
        <v>#NAME?</v>
      </c>
      <c r="R122" s="90" t="e">
        <f ca="1"/>
        <v>#NAME?</v>
      </c>
    </row>
    <row r="123" spans="1:18" x14ac:dyDescent="0.25">
      <c r="A123" s="194" t="e">
        <f ca="1"/>
        <v>#NAME?</v>
      </c>
      <c r="B123" s="195" t="e">
        <f ca="1"/>
        <v>#NAME?</v>
      </c>
      <c r="C123" s="195" t="e">
        <f ca="1"/>
        <v>#NAME?</v>
      </c>
      <c r="D123" s="196" t="e">
        <f ca="1"/>
        <v>#NAME?</v>
      </c>
      <c r="F123" s="123" t="e">
        <f ca="1">INDEX(A123:D131,,F119)</f>
        <v>#NAME?</v>
      </c>
      <c r="G123" s="90" t="e">
        <f ca="1">INDEX(A120:D128,,G119)</f>
        <v>#NAME?</v>
      </c>
      <c r="I123" s="123" t="e">
        <f t="shared" ca="1" si="45"/>
        <v>#NAME?</v>
      </c>
      <c r="J123" s="37" t="e">
        <f t="shared" ca="1" si="46"/>
        <v>#NAME?</v>
      </c>
      <c r="K123" s="37" t="e">
        <f t="shared" ca="1" si="47"/>
        <v>#NAME?</v>
      </c>
      <c r="L123" s="90" t="e">
        <f t="shared" ca="1" si="44"/>
        <v>#NAME?</v>
      </c>
      <c r="Q123" s="123" t="e">
        <f ca="1"/>
        <v>#NAME?</v>
      </c>
      <c r="R123" s="90" t="e">
        <f ca="1"/>
        <v>#NAME?</v>
      </c>
    </row>
    <row r="124" spans="1:18" x14ac:dyDescent="0.25">
      <c r="A124" s="194" t="e">
        <f ca="1"/>
        <v>#NAME?</v>
      </c>
      <c r="B124" s="195" t="e">
        <f ca="1"/>
        <v>#NAME?</v>
      </c>
      <c r="C124" s="195" t="e">
        <f ca="1"/>
        <v>#NAME?</v>
      </c>
      <c r="D124" s="196" t="e">
        <f ca="1"/>
        <v>#NAME?</v>
      </c>
      <c r="F124" s="123" t="e">
        <f ca="1">INDEX(A124:D132,,F119)</f>
        <v>#NAME?</v>
      </c>
      <c r="G124" s="90" t="e">
        <f ca="1">INDEX(A120:D128,,G119)</f>
        <v>#NAME?</v>
      </c>
      <c r="I124" s="123" t="e">
        <f t="shared" ca="1" si="45"/>
        <v>#NAME?</v>
      </c>
      <c r="J124" s="37" t="e">
        <f t="shared" ca="1" si="46"/>
        <v>#NAME?</v>
      </c>
      <c r="K124" s="37" t="e">
        <f t="shared" ca="1" si="47"/>
        <v>#NAME?</v>
      </c>
      <c r="L124" s="90" t="e">
        <f t="shared" ca="1" si="44"/>
        <v>#NAME?</v>
      </c>
      <c r="N124" s="156" t="e">
        <f ca="1">COS(O122)</f>
        <v>#NAME?</v>
      </c>
      <c r="O124" s="158" t="e">
        <f ca="1">-N125</f>
        <v>#NAME?</v>
      </c>
      <c r="Q124" s="123" t="e">
        <f ca="1"/>
        <v>#NAME?</v>
      </c>
      <c r="R124" s="90" t="e">
        <f ca="1"/>
        <v>#NAME?</v>
      </c>
    </row>
    <row r="125" spans="1:18" x14ac:dyDescent="0.25">
      <c r="A125" s="194" t="e">
        <f ca="1"/>
        <v>#NAME?</v>
      </c>
      <c r="B125" s="195" t="e">
        <f ca="1"/>
        <v>#NAME?</v>
      </c>
      <c r="C125" s="195" t="e">
        <f ca="1"/>
        <v>#NAME?</v>
      </c>
      <c r="D125" s="196" t="e">
        <f ca="1"/>
        <v>#NAME?</v>
      </c>
      <c r="F125" s="123" t="e">
        <f ca="1">INDEX(A125:D133,,F119)</f>
        <v>#NAME?</v>
      </c>
      <c r="G125" s="90" t="e">
        <f ca="1">INDEX(A120:D128,,G119)</f>
        <v>#NAME?</v>
      </c>
      <c r="I125" s="123" t="e">
        <f t="shared" ca="1" si="45"/>
        <v>#NAME?</v>
      </c>
      <c r="J125" s="37" t="e">
        <f t="shared" ca="1" si="46"/>
        <v>#NAME?</v>
      </c>
      <c r="K125" s="37" t="e">
        <f t="shared" ca="1" si="47"/>
        <v>#NAME?</v>
      </c>
      <c r="L125" s="90" t="e">
        <f t="shared" ca="1" si="44"/>
        <v>#NAME?</v>
      </c>
      <c r="N125" s="91" t="e">
        <f ca="1">SIN(O122)</f>
        <v>#NAME?</v>
      </c>
      <c r="O125" s="93" t="e">
        <f ca="1">N124</f>
        <v>#NAME?</v>
      </c>
      <c r="Q125" s="123" t="e">
        <f ca="1"/>
        <v>#NAME?</v>
      </c>
      <c r="R125" s="90" t="e">
        <f ca="1"/>
        <v>#NAME?</v>
      </c>
    </row>
    <row r="126" spans="1:18" x14ac:dyDescent="0.25">
      <c r="A126" s="194" t="e">
        <f ca="1"/>
        <v>#NAME?</v>
      </c>
      <c r="B126" s="195" t="e">
        <f ca="1"/>
        <v>#NAME?</v>
      </c>
      <c r="C126" s="195" t="e">
        <f ca="1"/>
        <v>#NAME?</v>
      </c>
      <c r="D126" s="196" t="e">
        <f ca="1"/>
        <v>#NAME?</v>
      </c>
      <c r="F126" s="123" t="e">
        <f ca="1">INDEX(A126:D134,,F119)</f>
        <v>#NAME?</v>
      </c>
      <c r="G126" s="90" t="e">
        <f ca="1">INDEX(A120:D128,,G119)</f>
        <v>#NAME?</v>
      </c>
      <c r="I126" s="123" t="e">
        <f t="shared" ca="1" si="45"/>
        <v>#NAME?</v>
      </c>
      <c r="J126" s="37" t="e">
        <f t="shared" ca="1" si="46"/>
        <v>#NAME?</v>
      </c>
      <c r="K126" s="37" t="e">
        <f t="shared" ca="1" si="47"/>
        <v>#NAME?</v>
      </c>
      <c r="L126" s="90" t="e">
        <f t="shared" ca="1" si="44"/>
        <v>#NAME?</v>
      </c>
      <c r="Q126" s="123" t="e">
        <f ca="1"/>
        <v>#NAME?</v>
      </c>
      <c r="R126" s="90" t="e">
        <f ca="1"/>
        <v>#NAME?</v>
      </c>
    </row>
    <row r="127" spans="1:18" x14ac:dyDescent="0.25">
      <c r="A127" s="194" t="e">
        <f ca="1"/>
        <v>#NAME?</v>
      </c>
      <c r="B127" s="195" t="e">
        <f ca="1"/>
        <v>#NAME?</v>
      </c>
      <c r="C127" s="195" t="e">
        <f ca="1"/>
        <v>#NAME?</v>
      </c>
      <c r="D127" s="196" t="e">
        <f ca="1"/>
        <v>#NAME?</v>
      </c>
      <c r="F127" s="123" t="e">
        <f ca="1">INDEX(A127:D135,,F119)</f>
        <v>#NAME?</v>
      </c>
      <c r="G127" s="90" t="e">
        <f ca="1">INDEX(A120:D128,,G119)</f>
        <v>#NAME?</v>
      </c>
      <c r="I127" s="123" t="e">
        <f t="shared" ca="1" si="45"/>
        <v>#NAME?</v>
      </c>
      <c r="J127" s="37" t="e">
        <f t="shared" ca="1" si="46"/>
        <v>#NAME?</v>
      </c>
      <c r="K127" s="37" t="e">
        <f t="shared" ca="1" si="47"/>
        <v>#NAME?</v>
      </c>
      <c r="L127" s="90" t="e">
        <f t="shared" ca="1" si="44"/>
        <v>#NAME?</v>
      </c>
      <c r="Q127" s="123" t="e">
        <f ca="1"/>
        <v>#NAME?</v>
      </c>
      <c r="R127" s="90" t="e">
        <f ca="1"/>
        <v>#NAME?</v>
      </c>
    </row>
    <row r="128" spans="1:18" x14ac:dyDescent="0.25">
      <c r="A128" s="200" t="e">
        <f ca="1"/>
        <v>#NAME?</v>
      </c>
      <c r="B128" s="201" t="e">
        <f ca="1"/>
        <v>#NAME?</v>
      </c>
      <c r="C128" s="201" t="e">
        <f ca="1"/>
        <v>#NAME?</v>
      </c>
      <c r="D128" s="202" t="e">
        <f ca="1"/>
        <v>#NAME?</v>
      </c>
      <c r="F128" s="91" t="e">
        <f ca="1">INDEX(A128:D136,,F119)</f>
        <v>#NAME?</v>
      </c>
      <c r="G128" s="93" t="e">
        <f ca="1">INDEX(A120:D128,,G119)</f>
        <v>#NAME?</v>
      </c>
      <c r="I128" s="91" t="e">
        <f t="shared" ca="1" si="45"/>
        <v>#NAME?</v>
      </c>
      <c r="J128" s="92" t="e">
        <f t="shared" ca="1" si="46"/>
        <v>#NAME?</v>
      </c>
      <c r="K128" s="92" t="e">
        <f t="shared" ca="1" si="47"/>
        <v>#NAME?</v>
      </c>
      <c r="L128" s="93" t="e">
        <f t="shared" ca="1" si="44"/>
        <v>#NAME?</v>
      </c>
      <c r="Q128" s="91" t="e">
        <f ca="1"/>
        <v>#NAME?</v>
      </c>
      <c r="R128" s="93" t="e">
        <f ca="1"/>
        <v>#NAME?</v>
      </c>
    </row>
    <row r="129" spans="1:18" x14ac:dyDescent="0.25">
      <c r="I129" t="e">
        <f ca="1">SUM(I120:I128)</f>
        <v>#NAME?</v>
      </c>
      <c r="J129" t="e">
        <f ca="1">SUM(J120:J128)</f>
        <v>#NAME?</v>
      </c>
      <c r="K129" t="e">
        <f ca="1">SUM(K120:K128)</f>
        <v>#NAME?</v>
      </c>
      <c r="L129" t="e">
        <f ca="1">SUM(L120:L128)</f>
        <v>#NAME?</v>
      </c>
    </row>
    <row r="130" spans="1:18" x14ac:dyDescent="0.25">
      <c r="A130" s="47" t="s">
        <v>53</v>
      </c>
      <c r="B130">
        <f ca="1">COUNT(A120:A128)</f>
        <v>0</v>
      </c>
      <c r="I130" s="47" t="s">
        <v>462</v>
      </c>
      <c r="J130" s="47" t="s">
        <v>389</v>
      </c>
      <c r="K130" s="47" t="s">
        <v>469</v>
      </c>
      <c r="L130" s="47" t="s">
        <v>470</v>
      </c>
      <c r="N130" s="47"/>
    </row>
    <row r="132" spans="1:18" x14ac:dyDescent="0.25">
      <c r="A132">
        <v>1</v>
      </c>
      <c r="B132">
        <v>2</v>
      </c>
      <c r="C132">
        <v>3</v>
      </c>
      <c r="D132">
        <v>4</v>
      </c>
      <c r="F132">
        <v>2</v>
      </c>
      <c r="G132">
        <v>3</v>
      </c>
      <c r="I132" s="47" t="s">
        <v>207</v>
      </c>
      <c r="J132" s="47" t="s">
        <v>464</v>
      </c>
      <c r="K132" s="47" t="s">
        <v>465</v>
      </c>
      <c r="L132" s="47" t="s">
        <v>466</v>
      </c>
      <c r="Q132">
        <f>F132</f>
        <v>2</v>
      </c>
      <c r="R132">
        <f>G132</f>
        <v>3</v>
      </c>
    </row>
    <row r="133" spans="1:18" x14ac:dyDescent="0.25">
      <c r="A133" s="189" t="e">
        <f t="array" aca="1" ref="A133:A141" ca="1">IF(A132=$Q119,$Q120:$Q128,IF(A132=$R119,$R120:$R128,A120:A128))</f>
        <v>#NAME?</v>
      </c>
      <c r="B133" s="190" t="e">
        <f t="array" aca="1" ref="B133:B141" ca="1">IF(B132=$Q119,$Q120:$Q128,IF(B132=$R119,$R120:$R128,B120:B128))</f>
        <v>#NAME?</v>
      </c>
      <c r="C133" s="190" t="e">
        <f t="array" aca="1" ref="C133:C141" ca="1">IF(C132=$Q119,$Q120:$Q128,IF(C132=$R119,$R120:$R128,C120:C128))</f>
        <v>#NAME?</v>
      </c>
      <c r="D133" s="191" t="e">
        <f t="array" aca="1" ref="D133:D141" ca="1">IF(D132=$Q119,$Q120:$Q128,IF(D132=$R119,$R120:$R128,D120:D128))</f>
        <v>#NAME?</v>
      </c>
      <c r="F133" s="156" t="e">
        <f ca="1">INDEX(A133:D141,,F132)</f>
        <v>#NAME?</v>
      </c>
      <c r="G133" s="158" t="e">
        <f ca="1">INDEX(A133:D141,,G132)</f>
        <v>#NAME?</v>
      </c>
      <c r="I133" s="156" t="e">
        <f ca="1">F133^2-G133^2</f>
        <v>#NAME?</v>
      </c>
      <c r="J133" s="157" t="e">
        <f ca="1">2*F133*G133</f>
        <v>#NAME?</v>
      </c>
      <c r="K133" s="157" t="e">
        <f ca="1">I133^2-J133^2</f>
        <v>#NAME?</v>
      </c>
      <c r="L133" s="158" t="e">
        <f t="shared" ref="L133:L141" ca="1" si="48">I133*J133</f>
        <v>#NAME?</v>
      </c>
      <c r="N133" t="s">
        <v>390</v>
      </c>
      <c r="O133" s="172" t="e">
        <f ca="1">2*(L142*B143-I142*J142)</f>
        <v>#NAME?</v>
      </c>
      <c r="Q133" s="156" t="e">
        <f t="array" aca="1" ref="Q133:R141" ca="1">MMULT(F133:G141,N137:O138)</f>
        <v>#NAME?</v>
      </c>
      <c r="R133" s="158" t="e">
        <f ca="1"/>
        <v>#NAME?</v>
      </c>
    </row>
    <row r="134" spans="1:18" x14ac:dyDescent="0.25">
      <c r="A134" s="194" t="e">
        <f ca="1"/>
        <v>#NAME?</v>
      </c>
      <c r="B134" s="195" t="e">
        <f ca="1"/>
        <v>#NAME?</v>
      </c>
      <c r="C134" s="195" t="e">
        <f ca="1"/>
        <v>#NAME?</v>
      </c>
      <c r="D134" s="196" t="e">
        <f ca="1"/>
        <v>#NAME?</v>
      </c>
      <c r="F134" s="123" t="e">
        <f ca="1">INDEX(A134:D142,,F132)</f>
        <v>#NAME?</v>
      </c>
      <c r="G134" s="90" t="e">
        <f ca="1">INDEX(A133:D141,,G132)</f>
        <v>#NAME?</v>
      </c>
      <c r="I134" s="123" t="e">
        <f t="shared" ref="I134:I141" ca="1" si="49">F134^2-G134^2</f>
        <v>#NAME?</v>
      </c>
      <c r="J134" s="37" t="e">
        <f t="shared" ref="J134:J141" ca="1" si="50">2*F134*G134</f>
        <v>#NAME?</v>
      </c>
      <c r="K134" s="37" t="e">
        <f t="shared" ref="K134:K141" ca="1" si="51">I134^2-J134^2</f>
        <v>#NAME?</v>
      </c>
      <c r="L134" s="90" t="e">
        <f t="shared" ca="1" si="48"/>
        <v>#NAME?</v>
      </c>
      <c r="N134" t="s">
        <v>392</v>
      </c>
      <c r="O134" s="173" t="e">
        <f ca="1">K142*B143-(I142^2-J142^2)</f>
        <v>#NAME?</v>
      </c>
      <c r="Q134" s="123" t="e">
        <f ca="1"/>
        <v>#NAME?</v>
      </c>
      <c r="R134" s="90" t="e">
        <f ca="1"/>
        <v>#NAME?</v>
      </c>
    </row>
    <row r="135" spans="1:18" x14ac:dyDescent="0.25">
      <c r="A135" s="194" t="e">
        <f ca="1"/>
        <v>#NAME?</v>
      </c>
      <c r="B135" s="195" t="e">
        <f ca="1"/>
        <v>#NAME?</v>
      </c>
      <c r="C135" s="195" t="e">
        <f ca="1"/>
        <v>#NAME?</v>
      </c>
      <c r="D135" s="196" t="e">
        <f ca="1"/>
        <v>#NAME?</v>
      </c>
      <c r="F135" s="123" t="e">
        <f ca="1">INDEX(A135:D143,,F132)</f>
        <v>#NAME?</v>
      </c>
      <c r="G135" s="90" t="e">
        <f ca="1">INDEX(A133:D141,,G132)</f>
        <v>#NAME?</v>
      </c>
      <c r="I135" s="123" t="e">
        <f t="shared" ca="1" si="49"/>
        <v>#NAME?</v>
      </c>
      <c r="J135" s="37" t="e">
        <f t="shared" ca="1" si="50"/>
        <v>#NAME?</v>
      </c>
      <c r="K135" s="37" t="e">
        <f t="shared" ca="1" si="51"/>
        <v>#NAME?</v>
      </c>
      <c r="L135" s="90" t="e">
        <f t="shared" ca="1" si="48"/>
        <v>#NAME?</v>
      </c>
      <c r="N135" t="s">
        <v>467</v>
      </c>
      <c r="O135" s="174" t="e">
        <f ca="1">0.25*ATAN(O133/O134)</f>
        <v>#NAME?</v>
      </c>
      <c r="Q135" s="123" t="e">
        <f ca="1"/>
        <v>#NAME?</v>
      </c>
      <c r="R135" s="90" t="e">
        <f ca="1"/>
        <v>#NAME?</v>
      </c>
    </row>
    <row r="136" spans="1:18" x14ac:dyDescent="0.25">
      <c r="A136" s="194" t="e">
        <f ca="1"/>
        <v>#NAME?</v>
      </c>
      <c r="B136" s="195" t="e">
        <f ca="1"/>
        <v>#NAME?</v>
      </c>
      <c r="C136" s="195" t="e">
        <f ca="1"/>
        <v>#NAME?</v>
      </c>
      <c r="D136" s="196" t="e">
        <f ca="1"/>
        <v>#NAME?</v>
      </c>
      <c r="F136" s="123" t="e">
        <f ca="1">INDEX(A136:D144,,F132)</f>
        <v>#NAME?</v>
      </c>
      <c r="G136" s="90" t="e">
        <f ca="1">INDEX(A133:D141,,G132)</f>
        <v>#NAME?</v>
      </c>
      <c r="I136" s="123" t="e">
        <f t="shared" ca="1" si="49"/>
        <v>#NAME?</v>
      </c>
      <c r="J136" s="37" t="e">
        <f t="shared" ca="1" si="50"/>
        <v>#NAME?</v>
      </c>
      <c r="K136" s="37" t="e">
        <f t="shared" ca="1" si="51"/>
        <v>#NAME?</v>
      </c>
      <c r="L136" s="90" t="e">
        <f t="shared" ca="1" si="48"/>
        <v>#NAME?</v>
      </c>
      <c r="Q136" s="123" t="e">
        <f ca="1"/>
        <v>#NAME?</v>
      </c>
      <c r="R136" s="90" t="e">
        <f ca="1"/>
        <v>#NAME?</v>
      </c>
    </row>
    <row r="137" spans="1:18" x14ac:dyDescent="0.25">
      <c r="A137" s="194" t="e">
        <f ca="1"/>
        <v>#NAME?</v>
      </c>
      <c r="B137" s="195" t="e">
        <f ca="1"/>
        <v>#NAME?</v>
      </c>
      <c r="C137" s="195" t="e">
        <f ca="1"/>
        <v>#NAME?</v>
      </c>
      <c r="D137" s="196" t="e">
        <f ca="1"/>
        <v>#NAME?</v>
      </c>
      <c r="F137" s="123" t="e">
        <f ca="1">INDEX(A137:D145,,F132)</f>
        <v>#NAME?</v>
      </c>
      <c r="G137" s="90" t="e">
        <f ca="1">INDEX(A133:D141,,G132)</f>
        <v>#NAME?</v>
      </c>
      <c r="I137" s="123" t="e">
        <f t="shared" ca="1" si="49"/>
        <v>#NAME?</v>
      </c>
      <c r="J137" s="37" t="e">
        <f t="shared" ca="1" si="50"/>
        <v>#NAME?</v>
      </c>
      <c r="K137" s="37" t="e">
        <f t="shared" ca="1" si="51"/>
        <v>#NAME?</v>
      </c>
      <c r="L137" s="90" t="e">
        <f t="shared" ca="1" si="48"/>
        <v>#NAME?</v>
      </c>
      <c r="N137" s="156" t="e">
        <f ca="1">COS(O135)</f>
        <v>#NAME?</v>
      </c>
      <c r="O137" s="158" t="e">
        <f ca="1">-N138</f>
        <v>#NAME?</v>
      </c>
      <c r="Q137" s="123" t="e">
        <f ca="1"/>
        <v>#NAME?</v>
      </c>
      <c r="R137" s="90" t="e">
        <f ca="1"/>
        <v>#NAME?</v>
      </c>
    </row>
    <row r="138" spans="1:18" x14ac:dyDescent="0.25">
      <c r="A138" s="194" t="e">
        <f ca="1"/>
        <v>#NAME?</v>
      </c>
      <c r="B138" s="195" t="e">
        <f ca="1"/>
        <v>#NAME?</v>
      </c>
      <c r="C138" s="195" t="e">
        <f ca="1"/>
        <v>#NAME?</v>
      </c>
      <c r="D138" s="196" t="e">
        <f ca="1"/>
        <v>#NAME?</v>
      </c>
      <c r="F138" s="123" t="e">
        <f ca="1">INDEX(A138:D146,,F132)</f>
        <v>#NAME?</v>
      </c>
      <c r="G138" s="90" t="e">
        <f ca="1">INDEX(A133:D141,,G132)</f>
        <v>#NAME?</v>
      </c>
      <c r="I138" s="123" t="e">
        <f t="shared" ca="1" si="49"/>
        <v>#NAME?</v>
      </c>
      <c r="J138" s="37" t="e">
        <f t="shared" ca="1" si="50"/>
        <v>#NAME?</v>
      </c>
      <c r="K138" s="37" t="e">
        <f t="shared" ca="1" si="51"/>
        <v>#NAME?</v>
      </c>
      <c r="L138" s="90" t="e">
        <f t="shared" ca="1" si="48"/>
        <v>#NAME?</v>
      </c>
      <c r="N138" s="91" t="e">
        <f ca="1">SIN(O135)</f>
        <v>#NAME?</v>
      </c>
      <c r="O138" s="93" t="e">
        <f ca="1">N137</f>
        <v>#NAME?</v>
      </c>
      <c r="Q138" s="123" t="e">
        <f ca="1"/>
        <v>#NAME?</v>
      </c>
      <c r="R138" s="90" t="e">
        <f ca="1"/>
        <v>#NAME?</v>
      </c>
    </row>
    <row r="139" spans="1:18" x14ac:dyDescent="0.25">
      <c r="A139" s="194" t="e">
        <f ca="1"/>
        <v>#NAME?</v>
      </c>
      <c r="B139" s="195" t="e">
        <f ca="1"/>
        <v>#NAME?</v>
      </c>
      <c r="C139" s="195" t="e">
        <f ca="1"/>
        <v>#NAME?</v>
      </c>
      <c r="D139" s="196" t="e">
        <f ca="1"/>
        <v>#NAME?</v>
      </c>
      <c r="F139" s="123" t="e">
        <f ca="1">INDEX(A139:D147,,F132)</f>
        <v>#NAME?</v>
      </c>
      <c r="G139" s="90" t="e">
        <f ca="1">INDEX(A133:D141,,G132)</f>
        <v>#NAME?</v>
      </c>
      <c r="I139" s="123" t="e">
        <f t="shared" ca="1" si="49"/>
        <v>#NAME?</v>
      </c>
      <c r="J139" s="37" t="e">
        <f t="shared" ca="1" si="50"/>
        <v>#NAME?</v>
      </c>
      <c r="K139" s="37" t="e">
        <f t="shared" ca="1" si="51"/>
        <v>#NAME?</v>
      </c>
      <c r="L139" s="90" t="e">
        <f t="shared" ca="1" si="48"/>
        <v>#NAME?</v>
      </c>
      <c r="Q139" s="123" t="e">
        <f ca="1"/>
        <v>#NAME?</v>
      </c>
      <c r="R139" s="90" t="e">
        <f ca="1"/>
        <v>#NAME?</v>
      </c>
    </row>
    <row r="140" spans="1:18" x14ac:dyDescent="0.25">
      <c r="A140" s="194" t="e">
        <f ca="1"/>
        <v>#NAME?</v>
      </c>
      <c r="B140" s="195" t="e">
        <f ca="1"/>
        <v>#NAME?</v>
      </c>
      <c r="C140" s="195" t="e">
        <f ca="1"/>
        <v>#NAME?</v>
      </c>
      <c r="D140" s="196" t="e">
        <f ca="1"/>
        <v>#NAME?</v>
      </c>
      <c r="F140" s="123" t="e">
        <f ca="1">INDEX(A140:D148,,F132)</f>
        <v>#NAME?</v>
      </c>
      <c r="G140" s="90" t="e">
        <f ca="1">INDEX(A133:D141,,G132)</f>
        <v>#NAME?</v>
      </c>
      <c r="I140" s="123" t="e">
        <f t="shared" ca="1" si="49"/>
        <v>#NAME?</v>
      </c>
      <c r="J140" s="37" t="e">
        <f t="shared" ca="1" si="50"/>
        <v>#NAME?</v>
      </c>
      <c r="K140" s="37" t="e">
        <f t="shared" ca="1" si="51"/>
        <v>#NAME?</v>
      </c>
      <c r="L140" s="90" t="e">
        <f t="shared" ca="1" si="48"/>
        <v>#NAME?</v>
      </c>
      <c r="Q140" s="123" t="e">
        <f ca="1"/>
        <v>#NAME?</v>
      </c>
      <c r="R140" s="90" t="e">
        <f ca="1"/>
        <v>#NAME?</v>
      </c>
    </row>
    <row r="141" spans="1:18" x14ac:dyDescent="0.25">
      <c r="A141" s="200" t="e">
        <f ca="1"/>
        <v>#NAME?</v>
      </c>
      <c r="B141" s="201" t="e">
        <f ca="1"/>
        <v>#NAME?</v>
      </c>
      <c r="C141" s="201" t="e">
        <f ca="1"/>
        <v>#NAME?</v>
      </c>
      <c r="D141" s="202" t="e">
        <f ca="1"/>
        <v>#NAME?</v>
      </c>
      <c r="F141" s="91" t="e">
        <f ca="1">INDEX(A141:D149,,F132)</f>
        <v>#NAME?</v>
      </c>
      <c r="G141" s="93" t="e">
        <f ca="1">INDEX(A133:D141,,G132)</f>
        <v>#NAME?</v>
      </c>
      <c r="I141" s="91" t="e">
        <f t="shared" ca="1" si="49"/>
        <v>#NAME?</v>
      </c>
      <c r="J141" s="92" t="e">
        <f t="shared" ca="1" si="50"/>
        <v>#NAME?</v>
      </c>
      <c r="K141" s="92" t="e">
        <f t="shared" ca="1" si="51"/>
        <v>#NAME?</v>
      </c>
      <c r="L141" s="93" t="e">
        <f t="shared" ca="1" si="48"/>
        <v>#NAME?</v>
      </c>
      <c r="Q141" s="91" t="e">
        <f ca="1"/>
        <v>#NAME?</v>
      </c>
      <c r="R141" s="93" t="e">
        <f ca="1"/>
        <v>#NAME?</v>
      </c>
    </row>
    <row r="142" spans="1:18" x14ac:dyDescent="0.25">
      <c r="I142" t="e">
        <f ca="1">SUM(I133:I141)</f>
        <v>#NAME?</v>
      </c>
      <c r="J142" t="e">
        <f ca="1">SUM(J133:J141)</f>
        <v>#NAME?</v>
      </c>
      <c r="K142" t="e">
        <f ca="1">SUM(K133:K141)</f>
        <v>#NAME?</v>
      </c>
      <c r="L142" t="e">
        <f ca="1">SUM(L133:L141)</f>
        <v>#NAME?</v>
      </c>
    </row>
    <row r="143" spans="1:18" x14ac:dyDescent="0.25">
      <c r="A143" s="47" t="s">
        <v>53</v>
      </c>
      <c r="B143">
        <f ca="1">COUNT(A133:A141)</f>
        <v>0</v>
      </c>
      <c r="I143" s="47" t="s">
        <v>462</v>
      </c>
      <c r="J143" s="47" t="s">
        <v>389</v>
      </c>
      <c r="K143" s="47" t="s">
        <v>469</v>
      </c>
      <c r="L143" s="47" t="s">
        <v>470</v>
      </c>
      <c r="N143" s="47"/>
    </row>
    <row r="145" spans="1:18" x14ac:dyDescent="0.25">
      <c r="A145">
        <v>1</v>
      </c>
      <c r="B145">
        <v>2</v>
      </c>
      <c r="C145">
        <v>3</v>
      </c>
      <c r="D145">
        <v>4</v>
      </c>
      <c r="F145">
        <v>2</v>
      </c>
      <c r="G145">
        <v>4</v>
      </c>
      <c r="I145" s="47" t="s">
        <v>207</v>
      </c>
      <c r="J145" s="47" t="s">
        <v>464</v>
      </c>
      <c r="K145" s="47" t="s">
        <v>465</v>
      </c>
      <c r="L145" s="47" t="s">
        <v>466</v>
      </c>
      <c r="Q145">
        <f>F145</f>
        <v>2</v>
      </c>
      <c r="R145">
        <f>G145</f>
        <v>4</v>
      </c>
    </row>
    <row r="146" spans="1:18" x14ac:dyDescent="0.25">
      <c r="A146" s="189" t="e">
        <f t="array" aca="1" ref="A146:A154" ca="1">IF(A145=$Q132,$Q133:$Q141,IF(A145=$R132,$R133:$R141,A133:A141))</f>
        <v>#NAME?</v>
      </c>
      <c r="B146" s="190" t="e">
        <f t="array" aca="1" ref="B146:B154" ca="1">IF(B145=$Q132,$Q133:$Q141,IF(B145=$R132,$R133:$R141,B133:B141))</f>
        <v>#NAME?</v>
      </c>
      <c r="C146" s="190" t="e">
        <f t="array" aca="1" ref="C146:C154" ca="1">IF(C145=$Q132,$Q133:$Q141,IF(C145=$R132,$R133:$R141,C133:C141))</f>
        <v>#NAME?</v>
      </c>
      <c r="D146" s="191" t="e">
        <f t="array" aca="1" ref="D146:D154" ca="1">IF(D145=$Q132,$Q133:$Q141,IF(D145=$R132,$R133:$R141,D133:D141))</f>
        <v>#NAME?</v>
      </c>
      <c r="F146" s="156" t="e">
        <f ca="1">INDEX(A146:D154,,F145)</f>
        <v>#NAME?</v>
      </c>
      <c r="G146" s="158" t="e">
        <f ca="1">INDEX(A146:D154,,G145)</f>
        <v>#NAME?</v>
      </c>
      <c r="I146" s="156" t="e">
        <f ca="1">F146^2-G146^2</f>
        <v>#NAME?</v>
      </c>
      <c r="J146" s="157" t="e">
        <f ca="1">2*F146*G146</f>
        <v>#NAME?</v>
      </c>
      <c r="K146" s="157" t="e">
        <f ca="1">I146^2-J146^2</f>
        <v>#NAME?</v>
      </c>
      <c r="L146" s="158" t="e">
        <f t="shared" ref="L146:L154" ca="1" si="52">I146*J146</f>
        <v>#NAME?</v>
      </c>
      <c r="N146" t="s">
        <v>390</v>
      </c>
      <c r="O146" s="172" t="e">
        <f ca="1">2*(L155*B156-I155*J155)</f>
        <v>#NAME?</v>
      </c>
      <c r="Q146" s="156" t="e">
        <f t="array" aca="1" ref="Q146:R154" ca="1">MMULT(F146:G154,N150:O151)</f>
        <v>#NAME?</v>
      </c>
      <c r="R146" s="158" t="e">
        <f ca="1"/>
        <v>#NAME?</v>
      </c>
    </row>
    <row r="147" spans="1:18" x14ac:dyDescent="0.25">
      <c r="A147" s="194" t="e">
        <f ca="1"/>
        <v>#NAME?</v>
      </c>
      <c r="B147" s="195" t="e">
        <f ca="1"/>
        <v>#NAME?</v>
      </c>
      <c r="C147" s="195" t="e">
        <f ca="1"/>
        <v>#NAME?</v>
      </c>
      <c r="D147" s="196" t="e">
        <f ca="1"/>
        <v>#NAME?</v>
      </c>
      <c r="F147" s="123" t="e">
        <f ca="1">INDEX(A147:D155,,F145)</f>
        <v>#NAME?</v>
      </c>
      <c r="G147" s="90" t="e">
        <f ca="1">INDEX(A146:D154,,G145)</f>
        <v>#NAME?</v>
      </c>
      <c r="I147" s="123" t="e">
        <f t="shared" ref="I147:I154" ca="1" si="53">F147^2-G147^2</f>
        <v>#NAME?</v>
      </c>
      <c r="J147" s="37" t="e">
        <f t="shared" ref="J147:J154" ca="1" si="54">2*F147*G147</f>
        <v>#NAME?</v>
      </c>
      <c r="K147" s="37" t="e">
        <f t="shared" ref="K147:K154" ca="1" si="55">I147^2-J147^2</f>
        <v>#NAME?</v>
      </c>
      <c r="L147" s="90" t="e">
        <f t="shared" ca="1" si="52"/>
        <v>#NAME?</v>
      </c>
      <c r="N147" t="s">
        <v>392</v>
      </c>
      <c r="O147" s="173" t="e">
        <f ca="1">K155*B156-(I155^2-J155^2)</f>
        <v>#NAME?</v>
      </c>
      <c r="Q147" s="123" t="e">
        <f ca="1"/>
        <v>#NAME?</v>
      </c>
      <c r="R147" s="90" t="e">
        <f ca="1"/>
        <v>#NAME?</v>
      </c>
    </row>
    <row r="148" spans="1:18" x14ac:dyDescent="0.25">
      <c r="A148" s="194" t="e">
        <f ca="1"/>
        <v>#NAME?</v>
      </c>
      <c r="B148" s="195" t="e">
        <f ca="1"/>
        <v>#NAME?</v>
      </c>
      <c r="C148" s="195" t="e">
        <f ca="1"/>
        <v>#NAME?</v>
      </c>
      <c r="D148" s="196" t="e">
        <f ca="1"/>
        <v>#NAME?</v>
      </c>
      <c r="F148" s="123" t="e">
        <f ca="1">INDEX(A148:D156,,F145)</f>
        <v>#NAME?</v>
      </c>
      <c r="G148" s="90" t="e">
        <f ca="1">INDEX(A146:D154,,G145)</f>
        <v>#NAME?</v>
      </c>
      <c r="I148" s="123" t="e">
        <f t="shared" ca="1" si="53"/>
        <v>#NAME?</v>
      </c>
      <c r="J148" s="37" t="e">
        <f t="shared" ca="1" si="54"/>
        <v>#NAME?</v>
      </c>
      <c r="K148" s="37" t="e">
        <f t="shared" ca="1" si="55"/>
        <v>#NAME?</v>
      </c>
      <c r="L148" s="90" t="e">
        <f t="shared" ca="1" si="52"/>
        <v>#NAME?</v>
      </c>
      <c r="N148" t="s">
        <v>467</v>
      </c>
      <c r="O148" s="174" t="e">
        <f ca="1">0.25*ATAN(O146/O147)</f>
        <v>#NAME?</v>
      </c>
      <c r="Q148" s="123" t="e">
        <f ca="1"/>
        <v>#NAME?</v>
      </c>
      <c r="R148" s="90" t="e">
        <f ca="1"/>
        <v>#NAME?</v>
      </c>
    </row>
    <row r="149" spans="1:18" x14ac:dyDescent="0.25">
      <c r="A149" s="194" t="e">
        <f ca="1"/>
        <v>#NAME?</v>
      </c>
      <c r="B149" s="195" t="e">
        <f ca="1"/>
        <v>#NAME?</v>
      </c>
      <c r="C149" s="195" t="e">
        <f ca="1"/>
        <v>#NAME?</v>
      </c>
      <c r="D149" s="196" t="e">
        <f ca="1"/>
        <v>#NAME?</v>
      </c>
      <c r="F149" s="123" t="e">
        <f ca="1">INDEX(A149:D157,,F145)</f>
        <v>#NAME?</v>
      </c>
      <c r="G149" s="90" t="e">
        <f ca="1">INDEX(A146:D154,,G145)</f>
        <v>#NAME?</v>
      </c>
      <c r="I149" s="123" t="e">
        <f t="shared" ca="1" si="53"/>
        <v>#NAME?</v>
      </c>
      <c r="J149" s="37" t="e">
        <f t="shared" ca="1" si="54"/>
        <v>#NAME?</v>
      </c>
      <c r="K149" s="37" t="e">
        <f t="shared" ca="1" si="55"/>
        <v>#NAME?</v>
      </c>
      <c r="L149" s="90" t="e">
        <f t="shared" ca="1" si="52"/>
        <v>#NAME?</v>
      </c>
      <c r="Q149" s="123" t="e">
        <f ca="1"/>
        <v>#NAME?</v>
      </c>
      <c r="R149" s="90" t="e">
        <f ca="1"/>
        <v>#NAME?</v>
      </c>
    </row>
    <row r="150" spans="1:18" x14ac:dyDescent="0.25">
      <c r="A150" s="194" t="e">
        <f ca="1"/>
        <v>#NAME?</v>
      </c>
      <c r="B150" s="195" t="e">
        <f ca="1"/>
        <v>#NAME?</v>
      </c>
      <c r="C150" s="195" t="e">
        <f ca="1"/>
        <v>#NAME?</v>
      </c>
      <c r="D150" s="196" t="e">
        <f ca="1"/>
        <v>#NAME?</v>
      </c>
      <c r="F150" s="123" t="e">
        <f ca="1">INDEX(A150:D158,,F145)</f>
        <v>#NAME?</v>
      </c>
      <c r="G150" s="90" t="e">
        <f ca="1">INDEX(A146:D154,,G145)</f>
        <v>#NAME?</v>
      </c>
      <c r="I150" s="123" t="e">
        <f t="shared" ca="1" si="53"/>
        <v>#NAME?</v>
      </c>
      <c r="J150" s="37" t="e">
        <f t="shared" ca="1" si="54"/>
        <v>#NAME?</v>
      </c>
      <c r="K150" s="37" t="e">
        <f t="shared" ca="1" si="55"/>
        <v>#NAME?</v>
      </c>
      <c r="L150" s="90" t="e">
        <f t="shared" ca="1" si="52"/>
        <v>#NAME?</v>
      </c>
      <c r="N150" s="156" t="e">
        <f ca="1">COS(O148)</f>
        <v>#NAME?</v>
      </c>
      <c r="O150" s="158" t="e">
        <f ca="1">-N151</f>
        <v>#NAME?</v>
      </c>
      <c r="Q150" s="123" t="e">
        <f ca="1"/>
        <v>#NAME?</v>
      </c>
      <c r="R150" s="90" t="e">
        <f ca="1"/>
        <v>#NAME?</v>
      </c>
    </row>
    <row r="151" spans="1:18" x14ac:dyDescent="0.25">
      <c r="A151" s="194" t="e">
        <f ca="1"/>
        <v>#NAME?</v>
      </c>
      <c r="B151" s="195" t="e">
        <f ca="1"/>
        <v>#NAME?</v>
      </c>
      <c r="C151" s="195" t="e">
        <f ca="1"/>
        <v>#NAME?</v>
      </c>
      <c r="D151" s="196" t="e">
        <f ca="1"/>
        <v>#NAME?</v>
      </c>
      <c r="F151" s="123" t="e">
        <f ca="1">INDEX(A151:D159,,F145)</f>
        <v>#NAME?</v>
      </c>
      <c r="G151" s="90" t="e">
        <f ca="1">INDEX(A146:D154,,G145)</f>
        <v>#NAME?</v>
      </c>
      <c r="I151" s="123" t="e">
        <f t="shared" ca="1" si="53"/>
        <v>#NAME?</v>
      </c>
      <c r="J151" s="37" t="e">
        <f t="shared" ca="1" si="54"/>
        <v>#NAME?</v>
      </c>
      <c r="K151" s="37" t="e">
        <f t="shared" ca="1" si="55"/>
        <v>#NAME?</v>
      </c>
      <c r="L151" s="90" t="e">
        <f t="shared" ca="1" si="52"/>
        <v>#NAME?</v>
      </c>
      <c r="N151" s="91" t="e">
        <f ca="1">SIN(O148)</f>
        <v>#NAME?</v>
      </c>
      <c r="O151" s="93" t="e">
        <f ca="1">N150</f>
        <v>#NAME?</v>
      </c>
      <c r="Q151" s="123" t="e">
        <f ca="1"/>
        <v>#NAME?</v>
      </c>
      <c r="R151" s="90" t="e">
        <f ca="1"/>
        <v>#NAME?</v>
      </c>
    </row>
    <row r="152" spans="1:18" x14ac:dyDescent="0.25">
      <c r="A152" s="194" t="e">
        <f ca="1"/>
        <v>#NAME?</v>
      </c>
      <c r="B152" s="195" t="e">
        <f ca="1"/>
        <v>#NAME?</v>
      </c>
      <c r="C152" s="195" t="e">
        <f ca="1"/>
        <v>#NAME?</v>
      </c>
      <c r="D152" s="196" t="e">
        <f ca="1"/>
        <v>#NAME?</v>
      </c>
      <c r="F152" s="123" t="e">
        <f ca="1">INDEX(A152:D160,,F145)</f>
        <v>#NAME?</v>
      </c>
      <c r="G152" s="90" t="e">
        <f ca="1">INDEX(A146:D154,,G145)</f>
        <v>#NAME?</v>
      </c>
      <c r="I152" s="123" t="e">
        <f t="shared" ca="1" si="53"/>
        <v>#NAME?</v>
      </c>
      <c r="J152" s="37" t="e">
        <f t="shared" ca="1" si="54"/>
        <v>#NAME?</v>
      </c>
      <c r="K152" s="37" t="e">
        <f t="shared" ca="1" si="55"/>
        <v>#NAME?</v>
      </c>
      <c r="L152" s="90" t="e">
        <f t="shared" ca="1" si="52"/>
        <v>#NAME?</v>
      </c>
      <c r="Q152" s="123" t="e">
        <f ca="1"/>
        <v>#NAME?</v>
      </c>
      <c r="R152" s="90" t="e">
        <f ca="1"/>
        <v>#NAME?</v>
      </c>
    </row>
    <row r="153" spans="1:18" x14ac:dyDescent="0.25">
      <c r="A153" s="194" t="e">
        <f ca="1"/>
        <v>#NAME?</v>
      </c>
      <c r="B153" s="195" t="e">
        <f ca="1"/>
        <v>#NAME?</v>
      </c>
      <c r="C153" s="195" t="e">
        <f ca="1"/>
        <v>#NAME?</v>
      </c>
      <c r="D153" s="196" t="e">
        <f ca="1"/>
        <v>#NAME?</v>
      </c>
      <c r="F153" s="123" t="e">
        <f ca="1">INDEX(A153:D161,,F145)</f>
        <v>#NAME?</v>
      </c>
      <c r="G153" s="90" t="e">
        <f ca="1">INDEX(A146:D154,,G145)</f>
        <v>#NAME?</v>
      </c>
      <c r="I153" s="123" t="e">
        <f t="shared" ca="1" si="53"/>
        <v>#NAME?</v>
      </c>
      <c r="J153" s="37" t="e">
        <f t="shared" ca="1" si="54"/>
        <v>#NAME?</v>
      </c>
      <c r="K153" s="37" t="e">
        <f t="shared" ca="1" si="55"/>
        <v>#NAME?</v>
      </c>
      <c r="L153" s="90" t="e">
        <f t="shared" ca="1" si="52"/>
        <v>#NAME?</v>
      </c>
      <c r="Q153" s="123" t="e">
        <f ca="1"/>
        <v>#NAME?</v>
      </c>
      <c r="R153" s="90" t="e">
        <f ca="1"/>
        <v>#NAME?</v>
      </c>
    </row>
    <row r="154" spans="1:18" x14ac:dyDescent="0.25">
      <c r="A154" s="200" t="e">
        <f ca="1"/>
        <v>#NAME?</v>
      </c>
      <c r="B154" s="201" t="e">
        <f ca="1"/>
        <v>#NAME?</v>
      </c>
      <c r="C154" s="201" t="e">
        <f ca="1"/>
        <v>#NAME?</v>
      </c>
      <c r="D154" s="202" t="e">
        <f ca="1"/>
        <v>#NAME?</v>
      </c>
      <c r="F154" s="91" t="e">
        <f ca="1">INDEX(A154:D162,,F145)</f>
        <v>#NAME?</v>
      </c>
      <c r="G154" s="93" t="e">
        <f ca="1">INDEX(A146:D154,,G145)</f>
        <v>#NAME?</v>
      </c>
      <c r="I154" s="91" t="e">
        <f t="shared" ca="1" si="53"/>
        <v>#NAME?</v>
      </c>
      <c r="J154" s="92" t="e">
        <f t="shared" ca="1" si="54"/>
        <v>#NAME?</v>
      </c>
      <c r="K154" s="92" t="e">
        <f t="shared" ca="1" si="55"/>
        <v>#NAME?</v>
      </c>
      <c r="L154" s="93" t="e">
        <f t="shared" ca="1" si="52"/>
        <v>#NAME?</v>
      </c>
      <c r="Q154" s="91" t="e">
        <f ca="1"/>
        <v>#NAME?</v>
      </c>
      <c r="R154" s="93" t="e">
        <f ca="1"/>
        <v>#NAME?</v>
      </c>
    </row>
    <row r="155" spans="1:18" x14ac:dyDescent="0.25">
      <c r="I155" t="e">
        <f ca="1">SUM(I146:I154)</f>
        <v>#NAME?</v>
      </c>
      <c r="J155" t="e">
        <f ca="1">SUM(J146:J154)</f>
        <v>#NAME?</v>
      </c>
      <c r="K155" t="e">
        <f ca="1">SUM(K146:K154)</f>
        <v>#NAME?</v>
      </c>
      <c r="L155" t="e">
        <f ca="1">SUM(L146:L154)</f>
        <v>#NAME?</v>
      </c>
    </row>
    <row r="156" spans="1:18" x14ac:dyDescent="0.25">
      <c r="A156" s="47" t="s">
        <v>53</v>
      </c>
      <c r="B156">
        <f ca="1">COUNT(A146:A154)</f>
        <v>0</v>
      </c>
      <c r="I156" s="47" t="s">
        <v>462</v>
      </c>
      <c r="J156" s="47" t="s">
        <v>389</v>
      </c>
      <c r="K156" s="47" t="s">
        <v>469</v>
      </c>
      <c r="L156" s="47" t="s">
        <v>470</v>
      </c>
      <c r="N156" s="47"/>
    </row>
    <row r="158" spans="1:18" x14ac:dyDescent="0.25">
      <c r="A158">
        <v>1</v>
      </c>
      <c r="B158">
        <v>2</v>
      </c>
      <c r="C158">
        <v>3</v>
      </c>
      <c r="D158">
        <v>4</v>
      </c>
      <c r="F158">
        <v>3</v>
      </c>
      <c r="G158">
        <v>4</v>
      </c>
      <c r="I158" s="47" t="s">
        <v>207</v>
      </c>
      <c r="J158" s="47" t="s">
        <v>464</v>
      </c>
      <c r="K158" s="47" t="s">
        <v>465</v>
      </c>
      <c r="L158" s="47" t="s">
        <v>466</v>
      </c>
      <c r="Q158">
        <f>F158</f>
        <v>3</v>
      </c>
      <c r="R158">
        <f>G158</f>
        <v>4</v>
      </c>
    </row>
    <row r="159" spans="1:18" x14ac:dyDescent="0.25">
      <c r="A159" s="189" t="e">
        <f t="array" aca="1" ref="A159:A167" ca="1">IF(A158=$Q145,$Q146:$Q154,IF(A158=$R145,$R146:$R154,A146:A154))</f>
        <v>#NAME?</v>
      </c>
      <c r="B159" s="190" t="e">
        <f t="array" aca="1" ref="B159:B167" ca="1">IF(B158=$Q145,$Q146:$Q154,IF(B158=$R145,$R146:$R154,B146:B154))</f>
        <v>#NAME?</v>
      </c>
      <c r="C159" s="190" t="e">
        <f t="array" aca="1" ref="C159:C167" ca="1">IF(C158=$Q145,$Q146:$Q154,IF(C158=$R145,$R146:$R154,C146:C154))</f>
        <v>#NAME?</v>
      </c>
      <c r="D159" s="191" t="e">
        <f t="array" aca="1" ref="D159:D167" ca="1">IF(D158=$Q145,$Q146:$Q154,IF(D158=$R145,$R146:$R154,D146:D154))</f>
        <v>#NAME?</v>
      </c>
      <c r="F159" s="156" t="e">
        <f ca="1">INDEX(A159:D167,,F158)</f>
        <v>#NAME?</v>
      </c>
      <c r="G159" s="158" t="e">
        <f ca="1">INDEX(A159:D167,,G158)</f>
        <v>#NAME?</v>
      </c>
      <c r="I159" s="156" t="e">
        <f ca="1">F159^2-G159^2</f>
        <v>#NAME?</v>
      </c>
      <c r="J159" s="157" t="e">
        <f ca="1">2*F159*G159</f>
        <v>#NAME?</v>
      </c>
      <c r="K159" s="157" t="e">
        <f ca="1">I159^2-J159^2</f>
        <v>#NAME?</v>
      </c>
      <c r="L159" s="158" t="e">
        <f t="shared" ref="L159:L167" ca="1" si="56">I159*J159</f>
        <v>#NAME?</v>
      </c>
      <c r="N159" t="s">
        <v>390</v>
      </c>
      <c r="O159" s="172" t="e">
        <f ca="1">2*(L168*B169-I168*J168)</f>
        <v>#NAME?</v>
      </c>
      <c r="Q159" s="156" t="e">
        <f t="array" aca="1" ref="Q159:R167" ca="1">MMULT(F159:G167,N163:O164)</f>
        <v>#NAME?</v>
      </c>
      <c r="R159" s="158" t="e">
        <f ca="1"/>
        <v>#NAME?</v>
      </c>
    </row>
    <row r="160" spans="1:18" x14ac:dyDescent="0.25">
      <c r="A160" s="194" t="e">
        <f ca="1"/>
        <v>#NAME?</v>
      </c>
      <c r="B160" s="195" t="e">
        <f ca="1"/>
        <v>#NAME?</v>
      </c>
      <c r="C160" s="195" t="e">
        <f ca="1"/>
        <v>#NAME?</v>
      </c>
      <c r="D160" s="196" t="e">
        <f ca="1"/>
        <v>#NAME?</v>
      </c>
      <c r="F160" s="123" t="e">
        <f ca="1">INDEX(A160:D168,,F158)</f>
        <v>#NAME?</v>
      </c>
      <c r="G160" s="90" t="e">
        <f ca="1">INDEX(A159:D167,,G158)</f>
        <v>#NAME?</v>
      </c>
      <c r="I160" s="123" t="e">
        <f t="shared" ref="I160:I167" ca="1" si="57">F160^2-G160^2</f>
        <v>#NAME?</v>
      </c>
      <c r="J160" s="37" t="e">
        <f t="shared" ref="J160:J167" ca="1" si="58">2*F160*G160</f>
        <v>#NAME?</v>
      </c>
      <c r="K160" s="37" t="e">
        <f t="shared" ref="K160:K167" ca="1" si="59">I160^2-J160^2</f>
        <v>#NAME?</v>
      </c>
      <c r="L160" s="90" t="e">
        <f t="shared" ca="1" si="56"/>
        <v>#NAME?</v>
      </c>
      <c r="N160" t="s">
        <v>392</v>
      </c>
      <c r="O160" s="173" t="e">
        <f ca="1">K168*B169-(I168^2-J168^2)</f>
        <v>#NAME?</v>
      </c>
      <c r="Q160" s="123" t="e">
        <f ca="1"/>
        <v>#NAME?</v>
      </c>
      <c r="R160" s="90" t="e">
        <f ca="1"/>
        <v>#NAME?</v>
      </c>
    </row>
    <row r="161" spans="1:18" x14ac:dyDescent="0.25">
      <c r="A161" s="194" t="e">
        <f ca="1"/>
        <v>#NAME?</v>
      </c>
      <c r="B161" s="195" t="e">
        <f ca="1"/>
        <v>#NAME?</v>
      </c>
      <c r="C161" s="195" t="e">
        <f ca="1"/>
        <v>#NAME?</v>
      </c>
      <c r="D161" s="196" t="e">
        <f ca="1"/>
        <v>#NAME?</v>
      </c>
      <c r="F161" s="123" t="e">
        <f ca="1">INDEX(A161:D169,,F158)</f>
        <v>#NAME?</v>
      </c>
      <c r="G161" s="90" t="e">
        <f ca="1">INDEX(A159:D167,,G158)</f>
        <v>#NAME?</v>
      </c>
      <c r="I161" s="123" t="e">
        <f t="shared" ca="1" si="57"/>
        <v>#NAME?</v>
      </c>
      <c r="J161" s="37" t="e">
        <f t="shared" ca="1" si="58"/>
        <v>#NAME?</v>
      </c>
      <c r="K161" s="37" t="e">
        <f t="shared" ca="1" si="59"/>
        <v>#NAME?</v>
      </c>
      <c r="L161" s="90" t="e">
        <f t="shared" ca="1" si="56"/>
        <v>#NAME?</v>
      </c>
      <c r="N161" t="s">
        <v>467</v>
      </c>
      <c r="O161" s="174" t="e">
        <f ca="1">0.25*ATAN(O159/O160)</f>
        <v>#NAME?</v>
      </c>
      <c r="Q161" s="123" t="e">
        <f ca="1"/>
        <v>#NAME?</v>
      </c>
      <c r="R161" s="90" t="e">
        <f ca="1"/>
        <v>#NAME?</v>
      </c>
    </row>
    <row r="162" spans="1:18" x14ac:dyDescent="0.25">
      <c r="A162" s="194" t="e">
        <f ca="1"/>
        <v>#NAME?</v>
      </c>
      <c r="B162" s="195" t="e">
        <f ca="1"/>
        <v>#NAME?</v>
      </c>
      <c r="C162" s="195" t="e">
        <f ca="1"/>
        <v>#NAME?</v>
      </c>
      <c r="D162" s="196" t="e">
        <f ca="1"/>
        <v>#NAME?</v>
      </c>
      <c r="F162" s="123" t="e">
        <f ca="1">INDEX(A162:D170,,F158)</f>
        <v>#NAME?</v>
      </c>
      <c r="G162" s="90" t="e">
        <f ca="1">INDEX(A159:D167,,G158)</f>
        <v>#NAME?</v>
      </c>
      <c r="I162" s="123" t="e">
        <f t="shared" ca="1" si="57"/>
        <v>#NAME?</v>
      </c>
      <c r="J162" s="37" t="e">
        <f t="shared" ca="1" si="58"/>
        <v>#NAME?</v>
      </c>
      <c r="K162" s="37" t="e">
        <f t="shared" ca="1" si="59"/>
        <v>#NAME?</v>
      </c>
      <c r="L162" s="90" t="e">
        <f t="shared" ca="1" si="56"/>
        <v>#NAME?</v>
      </c>
      <c r="Q162" s="123" t="e">
        <f ca="1"/>
        <v>#NAME?</v>
      </c>
      <c r="R162" s="90" t="e">
        <f ca="1"/>
        <v>#NAME?</v>
      </c>
    </row>
    <row r="163" spans="1:18" x14ac:dyDescent="0.25">
      <c r="A163" s="194" t="e">
        <f ca="1"/>
        <v>#NAME?</v>
      </c>
      <c r="B163" s="195" t="e">
        <f ca="1"/>
        <v>#NAME?</v>
      </c>
      <c r="C163" s="195" t="e">
        <f ca="1"/>
        <v>#NAME?</v>
      </c>
      <c r="D163" s="196" t="e">
        <f ca="1"/>
        <v>#NAME?</v>
      </c>
      <c r="F163" s="123" t="e">
        <f ca="1">INDEX(A163:D171,,F158)</f>
        <v>#NAME?</v>
      </c>
      <c r="G163" s="90" t="e">
        <f ca="1">INDEX(A159:D167,,G158)</f>
        <v>#NAME?</v>
      </c>
      <c r="I163" s="123" t="e">
        <f t="shared" ca="1" si="57"/>
        <v>#NAME?</v>
      </c>
      <c r="J163" s="37" t="e">
        <f t="shared" ca="1" si="58"/>
        <v>#NAME?</v>
      </c>
      <c r="K163" s="37" t="e">
        <f t="shared" ca="1" si="59"/>
        <v>#NAME?</v>
      </c>
      <c r="L163" s="90" t="e">
        <f t="shared" ca="1" si="56"/>
        <v>#NAME?</v>
      </c>
      <c r="N163" s="156" t="e">
        <f ca="1">COS(O161)</f>
        <v>#NAME?</v>
      </c>
      <c r="O163" s="158" t="e">
        <f ca="1">-N164</f>
        <v>#NAME?</v>
      </c>
      <c r="Q163" s="123" t="e">
        <f ca="1"/>
        <v>#NAME?</v>
      </c>
      <c r="R163" s="90" t="e">
        <f ca="1"/>
        <v>#NAME?</v>
      </c>
    </row>
    <row r="164" spans="1:18" x14ac:dyDescent="0.25">
      <c r="A164" s="194" t="e">
        <f ca="1"/>
        <v>#NAME?</v>
      </c>
      <c r="B164" s="195" t="e">
        <f ca="1"/>
        <v>#NAME?</v>
      </c>
      <c r="C164" s="195" t="e">
        <f ca="1"/>
        <v>#NAME?</v>
      </c>
      <c r="D164" s="196" t="e">
        <f ca="1"/>
        <v>#NAME?</v>
      </c>
      <c r="F164" s="123" t="e">
        <f ca="1">INDEX(A164:D172,,F158)</f>
        <v>#NAME?</v>
      </c>
      <c r="G164" s="90" t="e">
        <f ca="1">INDEX(A159:D167,,G158)</f>
        <v>#NAME?</v>
      </c>
      <c r="I164" s="123" t="e">
        <f t="shared" ca="1" si="57"/>
        <v>#NAME?</v>
      </c>
      <c r="J164" s="37" t="e">
        <f t="shared" ca="1" si="58"/>
        <v>#NAME?</v>
      </c>
      <c r="K164" s="37" t="e">
        <f t="shared" ca="1" si="59"/>
        <v>#NAME?</v>
      </c>
      <c r="L164" s="90" t="e">
        <f t="shared" ca="1" si="56"/>
        <v>#NAME?</v>
      </c>
      <c r="N164" s="91" t="e">
        <f ca="1">SIN(O161)</f>
        <v>#NAME?</v>
      </c>
      <c r="O164" s="93" t="e">
        <f ca="1">N163</f>
        <v>#NAME?</v>
      </c>
      <c r="Q164" s="123" t="e">
        <f ca="1"/>
        <v>#NAME?</v>
      </c>
      <c r="R164" s="90" t="e">
        <f ca="1"/>
        <v>#NAME?</v>
      </c>
    </row>
    <row r="165" spans="1:18" x14ac:dyDescent="0.25">
      <c r="A165" s="194" t="e">
        <f ca="1"/>
        <v>#NAME?</v>
      </c>
      <c r="B165" s="195" t="e">
        <f ca="1"/>
        <v>#NAME?</v>
      </c>
      <c r="C165" s="195" t="e">
        <f ca="1"/>
        <v>#NAME?</v>
      </c>
      <c r="D165" s="196" t="e">
        <f ca="1"/>
        <v>#NAME?</v>
      </c>
      <c r="F165" s="123" t="e">
        <f ca="1">INDEX(A165:D173,,F158)</f>
        <v>#NAME?</v>
      </c>
      <c r="G165" s="90" t="e">
        <f ca="1">INDEX(A159:D167,,G158)</f>
        <v>#NAME?</v>
      </c>
      <c r="I165" s="123" t="e">
        <f t="shared" ca="1" si="57"/>
        <v>#NAME?</v>
      </c>
      <c r="J165" s="37" t="e">
        <f t="shared" ca="1" si="58"/>
        <v>#NAME?</v>
      </c>
      <c r="K165" s="37" t="e">
        <f t="shared" ca="1" si="59"/>
        <v>#NAME?</v>
      </c>
      <c r="L165" s="90" t="e">
        <f t="shared" ca="1" si="56"/>
        <v>#NAME?</v>
      </c>
      <c r="Q165" s="123" t="e">
        <f ca="1"/>
        <v>#NAME?</v>
      </c>
      <c r="R165" s="90" t="e">
        <f ca="1"/>
        <v>#NAME?</v>
      </c>
    </row>
    <row r="166" spans="1:18" x14ac:dyDescent="0.25">
      <c r="A166" s="194" t="e">
        <f ca="1"/>
        <v>#NAME?</v>
      </c>
      <c r="B166" s="195" t="e">
        <f ca="1"/>
        <v>#NAME?</v>
      </c>
      <c r="C166" s="195" t="e">
        <f ca="1"/>
        <v>#NAME?</v>
      </c>
      <c r="D166" s="196" t="e">
        <f ca="1"/>
        <v>#NAME?</v>
      </c>
      <c r="F166" s="123" t="e">
        <f ca="1">INDEX(A166:D174,,F158)</f>
        <v>#NAME?</v>
      </c>
      <c r="G166" s="90" t="e">
        <f ca="1">INDEX(A159:D167,,G158)</f>
        <v>#NAME?</v>
      </c>
      <c r="I166" s="123" t="e">
        <f t="shared" ca="1" si="57"/>
        <v>#NAME?</v>
      </c>
      <c r="J166" s="37" t="e">
        <f t="shared" ca="1" si="58"/>
        <v>#NAME?</v>
      </c>
      <c r="K166" s="37" t="e">
        <f t="shared" ca="1" si="59"/>
        <v>#NAME?</v>
      </c>
      <c r="L166" s="90" t="e">
        <f t="shared" ca="1" si="56"/>
        <v>#NAME?</v>
      </c>
      <c r="Q166" s="123" t="e">
        <f ca="1"/>
        <v>#NAME?</v>
      </c>
      <c r="R166" s="90" t="e">
        <f ca="1"/>
        <v>#NAME?</v>
      </c>
    </row>
    <row r="167" spans="1:18" x14ac:dyDescent="0.25">
      <c r="A167" s="200" t="e">
        <f ca="1"/>
        <v>#NAME?</v>
      </c>
      <c r="B167" s="201" t="e">
        <f ca="1"/>
        <v>#NAME?</v>
      </c>
      <c r="C167" s="201" t="e">
        <f ca="1"/>
        <v>#NAME?</v>
      </c>
      <c r="D167" s="202" t="e">
        <f ca="1"/>
        <v>#NAME?</v>
      </c>
      <c r="F167" s="91" t="e">
        <f ca="1">INDEX(A167:D175,,F158)</f>
        <v>#NAME?</v>
      </c>
      <c r="G167" s="93" t="e">
        <f ca="1">INDEX(A159:D167,,G158)</f>
        <v>#NAME?</v>
      </c>
      <c r="I167" s="91" t="e">
        <f t="shared" ca="1" si="57"/>
        <v>#NAME?</v>
      </c>
      <c r="J167" s="92" t="e">
        <f t="shared" ca="1" si="58"/>
        <v>#NAME?</v>
      </c>
      <c r="K167" s="92" t="e">
        <f t="shared" ca="1" si="59"/>
        <v>#NAME?</v>
      </c>
      <c r="L167" s="93" t="e">
        <f t="shared" ca="1" si="56"/>
        <v>#NAME?</v>
      </c>
      <c r="Q167" s="91" t="e">
        <f ca="1"/>
        <v>#NAME?</v>
      </c>
      <c r="R167" s="93" t="e">
        <f ca="1"/>
        <v>#NAME?</v>
      </c>
    </row>
    <row r="168" spans="1:18" x14ac:dyDescent="0.25">
      <c r="I168" t="e">
        <f ca="1">SUM(I159:I167)</f>
        <v>#NAME?</v>
      </c>
      <c r="J168" t="e">
        <f ca="1">SUM(J159:J167)</f>
        <v>#NAME?</v>
      </c>
      <c r="K168" t="e">
        <f ca="1">SUM(K159:K167)</f>
        <v>#NAME?</v>
      </c>
      <c r="L168" t="e">
        <f ca="1">SUM(L159:L167)</f>
        <v>#NAME?</v>
      </c>
    </row>
    <row r="169" spans="1:18" x14ac:dyDescent="0.25">
      <c r="A169" s="47" t="s">
        <v>53</v>
      </c>
      <c r="B169">
        <f ca="1">COUNT(A159:A167)</f>
        <v>0</v>
      </c>
      <c r="I169" s="47" t="s">
        <v>462</v>
      </c>
      <c r="J169" s="47" t="s">
        <v>389</v>
      </c>
      <c r="K169" s="47" t="s">
        <v>469</v>
      </c>
      <c r="L169" s="47" t="s">
        <v>470</v>
      </c>
      <c r="N169" s="47"/>
    </row>
    <row r="171" spans="1:18" x14ac:dyDescent="0.25">
      <c r="A171">
        <v>1</v>
      </c>
      <c r="B171">
        <v>2</v>
      </c>
      <c r="C171">
        <v>3</v>
      </c>
      <c r="D171">
        <v>4</v>
      </c>
      <c r="F171">
        <v>1</v>
      </c>
      <c r="G171">
        <v>2</v>
      </c>
      <c r="I171" s="47" t="s">
        <v>207</v>
      </c>
      <c r="J171" s="47" t="s">
        <v>464</v>
      </c>
      <c r="K171" s="47" t="s">
        <v>465</v>
      </c>
      <c r="L171" s="47" t="s">
        <v>466</v>
      </c>
      <c r="Q171">
        <f>F171</f>
        <v>1</v>
      </c>
      <c r="R171">
        <f>G171</f>
        <v>2</v>
      </c>
    </row>
    <row r="172" spans="1:18" x14ac:dyDescent="0.25">
      <c r="A172" s="189" t="e">
        <f t="array" aca="1" ref="A172:A180" ca="1">IF(A171=$Q158,$Q159:$Q167,IF(A171=$R158,$R159:$R167,A159:A167))</f>
        <v>#NAME?</v>
      </c>
      <c r="B172" s="190" t="e">
        <f t="array" aca="1" ref="B172:B180" ca="1">IF(B171=$Q158,$Q159:$Q167,IF(B171=$R158,$R159:$R167,B159:B167))</f>
        <v>#NAME?</v>
      </c>
      <c r="C172" s="190" t="e">
        <f t="array" aca="1" ref="C172:C180" ca="1">IF(C171=$Q158,$Q159:$Q167,IF(C171=$R158,$R159:$R167,C159:C167))</f>
        <v>#NAME?</v>
      </c>
      <c r="D172" s="191" t="e">
        <f t="array" aca="1" ref="D172:D180" ca="1">IF(D171=$Q158,$Q159:$Q167,IF(D171=$R158,$R159:$R167,D159:D167))</f>
        <v>#NAME?</v>
      </c>
      <c r="F172" s="156" t="e">
        <f ca="1">INDEX(A172:D180,,F171)</f>
        <v>#NAME?</v>
      </c>
      <c r="G172" s="158" t="e">
        <f ca="1">INDEX(A172:D180,,G171)</f>
        <v>#NAME?</v>
      </c>
      <c r="I172" s="156" t="e">
        <f ca="1">F172^2-G172^2</f>
        <v>#NAME?</v>
      </c>
      <c r="J172" s="157" t="e">
        <f ca="1">2*F172*G172</f>
        <v>#NAME?</v>
      </c>
      <c r="K172" s="157" t="e">
        <f ca="1">I172^2-J172^2</f>
        <v>#NAME?</v>
      </c>
      <c r="L172" s="158" t="e">
        <f t="shared" ref="L172:L180" ca="1" si="60">I172*J172</f>
        <v>#NAME?</v>
      </c>
      <c r="N172" t="s">
        <v>390</v>
      </c>
      <c r="O172" s="172" t="e">
        <f ca="1">2*(L181*B182-I181*J181)</f>
        <v>#NAME?</v>
      </c>
      <c r="Q172" s="156" t="e">
        <f t="array" aca="1" ref="Q172:R180" ca="1">MMULT(F172:G180,N176:O177)</f>
        <v>#NAME?</v>
      </c>
      <c r="R172" s="158" t="e">
        <f ca="1"/>
        <v>#NAME?</v>
      </c>
    </row>
    <row r="173" spans="1:18" x14ac:dyDescent="0.25">
      <c r="A173" s="194" t="e">
        <f ca="1"/>
        <v>#NAME?</v>
      </c>
      <c r="B173" s="195" t="e">
        <f ca="1"/>
        <v>#NAME?</v>
      </c>
      <c r="C173" s="195" t="e">
        <f ca="1"/>
        <v>#NAME?</v>
      </c>
      <c r="D173" s="196" t="e">
        <f ca="1"/>
        <v>#NAME?</v>
      </c>
      <c r="F173" s="123" t="e">
        <f ca="1">INDEX(A173:D181,,F171)</f>
        <v>#NAME?</v>
      </c>
      <c r="G173" s="90" t="e">
        <f ca="1">INDEX(A172:D180,,G171)</f>
        <v>#NAME?</v>
      </c>
      <c r="I173" s="123" t="e">
        <f t="shared" ref="I173:I180" ca="1" si="61">F173^2-G173^2</f>
        <v>#NAME?</v>
      </c>
      <c r="J173" s="37" t="e">
        <f t="shared" ref="J173:J180" ca="1" si="62">2*F173*G173</f>
        <v>#NAME?</v>
      </c>
      <c r="K173" s="37" t="e">
        <f t="shared" ref="K173:K180" ca="1" si="63">I173^2-J173^2</f>
        <v>#NAME?</v>
      </c>
      <c r="L173" s="90" t="e">
        <f t="shared" ca="1" si="60"/>
        <v>#NAME?</v>
      </c>
      <c r="N173" t="s">
        <v>392</v>
      </c>
      <c r="O173" s="173" t="e">
        <f ca="1">K181*B182-(I181^2-J181^2)</f>
        <v>#NAME?</v>
      </c>
      <c r="Q173" s="123" t="e">
        <f ca="1"/>
        <v>#NAME?</v>
      </c>
      <c r="R173" s="90" t="e">
        <f ca="1"/>
        <v>#NAME?</v>
      </c>
    </row>
    <row r="174" spans="1:18" x14ac:dyDescent="0.25">
      <c r="A174" s="194" t="e">
        <f ca="1"/>
        <v>#NAME?</v>
      </c>
      <c r="B174" s="195" t="e">
        <f ca="1"/>
        <v>#NAME?</v>
      </c>
      <c r="C174" s="195" t="e">
        <f ca="1"/>
        <v>#NAME?</v>
      </c>
      <c r="D174" s="196" t="e">
        <f ca="1"/>
        <v>#NAME?</v>
      </c>
      <c r="F174" s="123" t="e">
        <f ca="1">INDEX(A174:D182,,F171)</f>
        <v>#NAME?</v>
      </c>
      <c r="G174" s="90" t="e">
        <f ca="1">INDEX(A172:D180,,G171)</f>
        <v>#NAME?</v>
      </c>
      <c r="I174" s="123" t="e">
        <f t="shared" ca="1" si="61"/>
        <v>#NAME?</v>
      </c>
      <c r="J174" s="37" t="e">
        <f t="shared" ca="1" si="62"/>
        <v>#NAME?</v>
      </c>
      <c r="K174" s="37" t="e">
        <f t="shared" ca="1" si="63"/>
        <v>#NAME?</v>
      </c>
      <c r="L174" s="90" t="e">
        <f t="shared" ca="1" si="60"/>
        <v>#NAME?</v>
      </c>
      <c r="N174" t="s">
        <v>467</v>
      </c>
      <c r="O174" s="174" t="e">
        <f ca="1">0.25*ATAN(O172/O173)</f>
        <v>#NAME?</v>
      </c>
      <c r="Q174" s="123" t="e">
        <f ca="1"/>
        <v>#NAME?</v>
      </c>
      <c r="R174" s="90" t="e">
        <f ca="1"/>
        <v>#NAME?</v>
      </c>
    </row>
    <row r="175" spans="1:18" x14ac:dyDescent="0.25">
      <c r="A175" s="194" t="e">
        <f ca="1"/>
        <v>#NAME?</v>
      </c>
      <c r="B175" s="195" t="e">
        <f ca="1"/>
        <v>#NAME?</v>
      </c>
      <c r="C175" s="195" t="e">
        <f ca="1"/>
        <v>#NAME?</v>
      </c>
      <c r="D175" s="196" t="e">
        <f ca="1"/>
        <v>#NAME?</v>
      </c>
      <c r="F175" s="123" t="e">
        <f ca="1">INDEX(A175:D183,,F171)</f>
        <v>#NAME?</v>
      </c>
      <c r="G175" s="90" t="e">
        <f ca="1">INDEX(A172:D180,,G171)</f>
        <v>#NAME?</v>
      </c>
      <c r="I175" s="123" t="e">
        <f t="shared" ca="1" si="61"/>
        <v>#NAME?</v>
      </c>
      <c r="J175" s="37" t="e">
        <f t="shared" ca="1" si="62"/>
        <v>#NAME?</v>
      </c>
      <c r="K175" s="37" t="e">
        <f t="shared" ca="1" si="63"/>
        <v>#NAME?</v>
      </c>
      <c r="L175" s="90" t="e">
        <f t="shared" ca="1" si="60"/>
        <v>#NAME?</v>
      </c>
      <c r="Q175" s="123" t="e">
        <f ca="1"/>
        <v>#NAME?</v>
      </c>
      <c r="R175" s="90" t="e">
        <f ca="1"/>
        <v>#NAME?</v>
      </c>
    </row>
    <row r="176" spans="1:18" x14ac:dyDescent="0.25">
      <c r="A176" s="194" t="e">
        <f ca="1"/>
        <v>#NAME?</v>
      </c>
      <c r="B176" s="195" t="e">
        <f ca="1"/>
        <v>#NAME?</v>
      </c>
      <c r="C176" s="195" t="e">
        <f ca="1"/>
        <v>#NAME?</v>
      </c>
      <c r="D176" s="196" t="e">
        <f ca="1"/>
        <v>#NAME?</v>
      </c>
      <c r="F176" s="123" t="e">
        <f ca="1">INDEX(A176:D184,,F171)</f>
        <v>#NAME?</v>
      </c>
      <c r="G176" s="90" t="e">
        <f ca="1">INDEX(A172:D180,,G171)</f>
        <v>#NAME?</v>
      </c>
      <c r="I176" s="123" t="e">
        <f t="shared" ca="1" si="61"/>
        <v>#NAME?</v>
      </c>
      <c r="J176" s="37" t="e">
        <f t="shared" ca="1" si="62"/>
        <v>#NAME?</v>
      </c>
      <c r="K176" s="37" t="e">
        <f t="shared" ca="1" si="63"/>
        <v>#NAME?</v>
      </c>
      <c r="L176" s="90" t="e">
        <f t="shared" ca="1" si="60"/>
        <v>#NAME?</v>
      </c>
      <c r="N176" s="156" t="e">
        <f ca="1">COS(O174)</f>
        <v>#NAME?</v>
      </c>
      <c r="O176" s="158" t="e">
        <f ca="1">-N177</f>
        <v>#NAME?</v>
      </c>
      <c r="Q176" s="123" t="e">
        <f ca="1"/>
        <v>#NAME?</v>
      </c>
      <c r="R176" s="90" t="e">
        <f ca="1"/>
        <v>#NAME?</v>
      </c>
    </row>
    <row r="177" spans="1:18" x14ac:dyDescent="0.25">
      <c r="A177" s="194" t="e">
        <f ca="1"/>
        <v>#NAME?</v>
      </c>
      <c r="B177" s="195" t="e">
        <f ca="1"/>
        <v>#NAME?</v>
      </c>
      <c r="C177" s="195" t="e">
        <f ca="1"/>
        <v>#NAME?</v>
      </c>
      <c r="D177" s="196" t="e">
        <f ca="1"/>
        <v>#NAME?</v>
      </c>
      <c r="F177" s="123" t="e">
        <f ca="1">INDEX(A177:D185,,F171)</f>
        <v>#NAME?</v>
      </c>
      <c r="G177" s="90" t="e">
        <f ca="1">INDEX(A172:D180,,G171)</f>
        <v>#NAME?</v>
      </c>
      <c r="I177" s="123" t="e">
        <f t="shared" ca="1" si="61"/>
        <v>#NAME?</v>
      </c>
      <c r="J177" s="37" t="e">
        <f t="shared" ca="1" si="62"/>
        <v>#NAME?</v>
      </c>
      <c r="K177" s="37" t="e">
        <f t="shared" ca="1" si="63"/>
        <v>#NAME?</v>
      </c>
      <c r="L177" s="90" t="e">
        <f t="shared" ca="1" si="60"/>
        <v>#NAME?</v>
      </c>
      <c r="N177" s="91" t="e">
        <f ca="1">SIN(O174)</f>
        <v>#NAME?</v>
      </c>
      <c r="O177" s="93" t="e">
        <f ca="1">N176</f>
        <v>#NAME?</v>
      </c>
      <c r="Q177" s="123" t="e">
        <f ca="1"/>
        <v>#NAME?</v>
      </c>
      <c r="R177" s="90" t="e">
        <f ca="1"/>
        <v>#NAME?</v>
      </c>
    </row>
    <row r="178" spans="1:18" x14ac:dyDescent="0.25">
      <c r="A178" s="194" t="e">
        <f ca="1"/>
        <v>#NAME?</v>
      </c>
      <c r="B178" s="195" t="e">
        <f ca="1"/>
        <v>#NAME?</v>
      </c>
      <c r="C178" s="195" t="e">
        <f ca="1"/>
        <v>#NAME?</v>
      </c>
      <c r="D178" s="196" t="e">
        <f ca="1"/>
        <v>#NAME?</v>
      </c>
      <c r="F178" s="123" t="e">
        <f ca="1">INDEX(A178:D186,,F171)</f>
        <v>#NAME?</v>
      </c>
      <c r="G178" s="90" t="e">
        <f ca="1">INDEX(A172:D180,,G171)</f>
        <v>#NAME?</v>
      </c>
      <c r="I178" s="123" t="e">
        <f t="shared" ca="1" si="61"/>
        <v>#NAME?</v>
      </c>
      <c r="J178" s="37" t="e">
        <f t="shared" ca="1" si="62"/>
        <v>#NAME?</v>
      </c>
      <c r="K178" s="37" t="e">
        <f t="shared" ca="1" si="63"/>
        <v>#NAME?</v>
      </c>
      <c r="L178" s="90" t="e">
        <f t="shared" ca="1" si="60"/>
        <v>#NAME?</v>
      </c>
      <c r="Q178" s="123" t="e">
        <f ca="1"/>
        <v>#NAME?</v>
      </c>
      <c r="R178" s="90" t="e">
        <f ca="1"/>
        <v>#NAME?</v>
      </c>
    </row>
    <row r="179" spans="1:18" x14ac:dyDescent="0.25">
      <c r="A179" s="194" t="e">
        <f ca="1"/>
        <v>#NAME?</v>
      </c>
      <c r="B179" s="195" t="e">
        <f ca="1"/>
        <v>#NAME?</v>
      </c>
      <c r="C179" s="195" t="e">
        <f ca="1"/>
        <v>#NAME?</v>
      </c>
      <c r="D179" s="196" t="e">
        <f ca="1"/>
        <v>#NAME?</v>
      </c>
      <c r="F179" s="123" t="e">
        <f ca="1">INDEX(A179:D187,,F171)</f>
        <v>#NAME?</v>
      </c>
      <c r="G179" s="90" t="e">
        <f ca="1">INDEX(A172:D180,,G171)</f>
        <v>#NAME?</v>
      </c>
      <c r="I179" s="123" t="e">
        <f t="shared" ca="1" si="61"/>
        <v>#NAME?</v>
      </c>
      <c r="J179" s="37" t="e">
        <f t="shared" ca="1" si="62"/>
        <v>#NAME?</v>
      </c>
      <c r="K179" s="37" t="e">
        <f t="shared" ca="1" si="63"/>
        <v>#NAME?</v>
      </c>
      <c r="L179" s="90" t="e">
        <f t="shared" ca="1" si="60"/>
        <v>#NAME?</v>
      </c>
      <c r="Q179" s="123" t="e">
        <f ca="1"/>
        <v>#NAME?</v>
      </c>
      <c r="R179" s="90" t="e">
        <f ca="1"/>
        <v>#NAME?</v>
      </c>
    </row>
    <row r="180" spans="1:18" x14ac:dyDescent="0.25">
      <c r="A180" s="200" t="e">
        <f ca="1"/>
        <v>#NAME?</v>
      </c>
      <c r="B180" s="201" t="e">
        <f ca="1"/>
        <v>#NAME?</v>
      </c>
      <c r="C180" s="201" t="e">
        <f ca="1"/>
        <v>#NAME?</v>
      </c>
      <c r="D180" s="202" t="e">
        <f ca="1"/>
        <v>#NAME?</v>
      </c>
      <c r="F180" s="91" t="e">
        <f ca="1">INDEX(A180:D188,,F171)</f>
        <v>#NAME?</v>
      </c>
      <c r="G180" s="93" t="e">
        <f ca="1">INDEX(A172:D180,,G171)</f>
        <v>#NAME?</v>
      </c>
      <c r="I180" s="91" t="e">
        <f t="shared" ca="1" si="61"/>
        <v>#NAME?</v>
      </c>
      <c r="J180" s="92" t="e">
        <f t="shared" ca="1" si="62"/>
        <v>#NAME?</v>
      </c>
      <c r="K180" s="92" t="e">
        <f t="shared" ca="1" si="63"/>
        <v>#NAME?</v>
      </c>
      <c r="L180" s="93" t="e">
        <f t="shared" ca="1" si="60"/>
        <v>#NAME?</v>
      </c>
      <c r="Q180" s="91" t="e">
        <f ca="1"/>
        <v>#NAME?</v>
      </c>
      <c r="R180" s="93" t="e">
        <f ca="1"/>
        <v>#NAME?</v>
      </c>
    </row>
    <row r="181" spans="1:18" x14ac:dyDescent="0.25">
      <c r="I181" t="e">
        <f ca="1">SUM(I172:I180)</f>
        <v>#NAME?</v>
      </c>
      <c r="J181" t="e">
        <f ca="1">SUM(J172:J180)</f>
        <v>#NAME?</v>
      </c>
      <c r="K181" t="e">
        <f ca="1">SUM(K172:K180)</f>
        <v>#NAME?</v>
      </c>
      <c r="L181" t="e">
        <f ca="1">SUM(L172:L180)</f>
        <v>#NAME?</v>
      </c>
    </row>
    <row r="182" spans="1:18" x14ac:dyDescent="0.25">
      <c r="A182" s="47" t="s">
        <v>53</v>
      </c>
      <c r="B182">
        <f ca="1">COUNT(A172:A180)</f>
        <v>0</v>
      </c>
      <c r="I182" s="47" t="s">
        <v>462</v>
      </c>
      <c r="J182" s="47" t="s">
        <v>389</v>
      </c>
      <c r="K182" s="47" t="s">
        <v>469</v>
      </c>
      <c r="L182" s="47" t="s">
        <v>470</v>
      </c>
      <c r="N182" s="47"/>
    </row>
    <row r="184" spans="1:18" x14ac:dyDescent="0.25">
      <c r="A184">
        <v>1</v>
      </c>
      <c r="B184">
        <v>2</v>
      </c>
      <c r="C184">
        <v>3</v>
      </c>
      <c r="D184">
        <v>4</v>
      </c>
      <c r="F184">
        <v>1</v>
      </c>
      <c r="G184">
        <v>3</v>
      </c>
      <c r="I184" s="47" t="s">
        <v>207</v>
      </c>
      <c r="J184" s="47" t="s">
        <v>464</v>
      </c>
      <c r="K184" s="47" t="s">
        <v>465</v>
      </c>
      <c r="L184" s="47" t="s">
        <v>466</v>
      </c>
      <c r="Q184">
        <f>F184</f>
        <v>1</v>
      </c>
      <c r="R184">
        <f>G184</f>
        <v>3</v>
      </c>
    </row>
    <row r="185" spans="1:18" x14ac:dyDescent="0.25">
      <c r="A185" s="189" t="e">
        <f t="array" aca="1" ref="A185:A193" ca="1">IF(A184=$Q171,$Q172:$Q180,IF(A184=$R171,$R172:$R180,A172:A180))</f>
        <v>#NAME?</v>
      </c>
      <c r="B185" s="190" t="e">
        <f t="array" aca="1" ref="B185:B193" ca="1">IF(B184=$Q171,$Q172:$Q180,IF(B184=$R171,$R172:$R180,B172:B180))</f>
        <v>#NAME?</v>
      </c>
      <c r="C185" s="190" t="e">
        <f t="array" aca="1" ref="C185:C193" ca="1">IF(C184=$Q171,$Q172:$Q180,IF(C184=$R171,$R172:$R180,C172:C180))</f>
        <v>#NAME?</v>
      </c>
      <c r="D185" s="191" t="e">
        <f t="array" aca="1" ref="D185:D193" ca="1">IF(D184=$Q171,$Q172:$Q180,IF(D184=$R171,$R172:$R180,D172:D180))</f>
        <v>#NAME?</v>
      </c>
      <c r="F185" s="156" t="e">
        <f ca="1">INDEX(A185:D193,,F184)</f>
        <v>#NAME?</v>
      </c>
      <c r="G185" s="158" t="e">
        <f ca="1">INDEX(A185:D193,,G184)</f>
        <v>#NAME?</v>
      </c>
      <c r="I185" s="156" t="e">
        <f ca="1">F185^2-G185^2</f>
        <v>#NAME?</v>
      </c>
      <c r="J185" s="157" t="e">
        <f ca="1">2*F185*G185</f>
        <v>#NAME?</v>
      </c>
      <c r="K185" s="157" t="e">
        <f ca="1">I185^2-J185^2</f>
        <v>#NAME?</v>
      </c>
      <c r="L185" s="158" t="e">
        <f t="shared" ref="L185:L193" ca="1" si="64">I185*J185</f>
        <v>#NAME?</v>
      </c>
      <c r="N185" t="s">
        <v>390</v>
      </c>
      <c r="O185" s="172" t="e">
        <f ca="1">2*(L194*B195-I194*J194)</f>
        <v>#NAME?</v>
      </c>
      <c r="Q185" s="156" t="e">
        <f t="array" aca="1" ref="Q185:R193" ca="1">MMULT(F185:G193,N189:O190)</f>
        <v>#NAME?</v>
      </c>
      <c r="R185" s="158" t="e">
        <f ca="1"/>
        <v>#NAME?</v>
      </c>
    </row>
    <row r="186" spans="1:18" x14ac:dyDescent="0.25">
      <c r="A186" s="194" t="e">
        <f ca="1"/>
        <v>#NAME?</v>
      </c>
      <c r="B186" s="195" t="e">
        <f ca="1"/>
        <v>#NAME?</v>
      </c>
      <c r="C186" s="195" t="e">
        <f ca="1"/>
        <v>#NAME?</v>
      </c>
      <c r="D186" s="196" t="e">
        <f ca="1"/>
        <v>#NAME?</v>
      </c>
      <c r="F186" s="123" t="e">
        <f ca="1">INDEX(A186:D194,,F184)</f>
        <v>#NAME?</v>
      </c>
      <c r="G186" s="90" t="e">
        <f ca="1">INDEX(A185:D193,,G184)</f>
        <v>#NAME?</v>
      </c>
      <c r="I186" s="123" t="e">
        <f t="shared" ref="I186:I193" ca="1" si="65">F186^2-G186^2</f>
        <v>#NAME?</v>
      </c>
      <c r="J186" s="37" t="e">
        <f t="shared" ref="J186:J193" ca="1" si="66">2*F186*G186</f>
        <v>#NAME?</v>
      </c>
      <c r="K186" s="37" t="e">
        <f t="shared" ref="K186:K193" ca="1" si="67">I186^2-J186^2</f>
        <v>#NAME?</v>
      </c>
      <c r="L186" s="90" t="e">
        <f t="shared" ca="1" si="64"/>
        <v>#NAME?</v>
      </c>
      <c r="N186" t="s">
        <v>392</v>
      </c>
      <c r="O186" s="173" t="e">
        <f ca="1">K194*B195-(I194^2-J194^2)</f>
        <v>#NAME?</v>
      </c>
      <c r="Q186" s="123" t="e">
        <f ca="1"/>
        <v>#NAME?</v>
      </c>
      <c r="R186" s="90" t="e">
        <f ca="1"/>
        <v>#NAME?</v>
      </c>
    </row>
    <row r="187" spans="1:18" x14ac:dyDescent="0.25">
      <c r="A187" s="194" t="e">
        <f ca="1"/>
        <v>#NAME?</v>
      </c>
      <c r="B187" s="195" t="e">
        <f ca="1"/>
        <v>#NAME?</v>
      </c>
      <c r="C187" s="195" t="e">
        <f ca="1"/>
        <v>#NAME?</v>
      </c>
      <c r="D187" s="196" t="e">
        <f ca="1"/>
        <v>#NAME?</v>
      </c>
      <c r="F187" s="123" t="e">
        <f ca="1">INDEX(A187:D195,,F184)</f>
        <v>#NAME?</v>
      </c>
      <c r="G187" s="90" t="e">
        <f ca="1">INDEX(A185:D193,,G184)</f>
        <v>#NAME?</v>
      </c>
      <c r="I187" s="123" t="e">
        <f t="shared" ca="1" si="65"/>
        <v>#NAME?</v>
      </c>
      <c r="J187" s="37" t="e">
        <f t="shared" ca="1" si="66"/>
        <v>#NAME?</v>
      </c>
      <c r="K187" s="37" t="e">
        <f t="shared" ca="1" si="67"/>
        <v>#NAME?</v>
      </c>
      <c r="L187" s="90" t="e">
        <f t="shared" ca="1" si="64"/>
        <v>#NAME?</v>
      </c>
      <c r="N187" t="s">
        <v>467</v>
      </c>
      <c r="O187" s="174" t="e">
        <f ca="1">0.25*ATAN(O185/O186)</f>
        <v>#NAME?</v>
      </c>
      <c r="Q187" s="123" t="e">
        <f ca="1"/>
        <v>#NAME?</v>
      </c>
      <c r="R187" s="90" t="e">
        <f ca="1"/>
        <v>#NAME?</v>
      </c>
    </row>
    <row r="188" spans="1:18" x14ac:dyDescent="0.25">
      <c r="A188" s="194" t="e">
        <f ca="1"/>
        <v>#NAME?</v>
      </c>
      <c r="B188" s="195" t="e">
        <f ca="1"/>
        <v>#NAME?</v>
      </c>
      <c r="C188" s="195" t="e">
        <f ca="1"/>
        <v>#NAME?</v>
      </c>
      <c r="D188" s="196" t="e">
        <f ca="1"/>
        <v>#NAME?</v>
      </c>
      <c r="F188" s="123" t="e">
        <f ca="1">INDEX(A188:D196,,F184)</f>
        <v>#NAME?</v>
      </c>
      <c r="G188" s="90" t="e">
        <f ca="1">INDEX(A185:D193,,G184)</f>
        <v>#NAME?</v>
      </c>
      <c r="I188" s="123" t="e">
        <f t="shared" ca="1" si="65"/>
        <v>#NAME?</v>
      </c>
      <c r="J188" s="37" t="e">
        <f t="shared" ca="1" si="66"/>
        <v>#NAME?</v>
      </c>
      <c r="K188" s="37" t="e">
        <f t="shared" ca="1" si="67"/>
        <v>#NAME?</v>
      </c>
      <c r="L188" s="90" t="e">
        <f t="shared" ca="1" si="64"/>
        <v>#NAME?</v>
      </c>
      <c r="Q188" s="123" t="e">
        <f ca="1"/>
        <v>#NAME?</v>
      </c>
      <c r="R188" s="90" t="e">
        <f ca="1"/>
        <v>#NAME?</v>
      </c>
    </row>
    <row r="189" spans="1:18" x14ac:dyDescent="0.25">
      <c r="A189" s="194" t="e">
        <f ca="1"/>
        <v>#NAME?</v>
      </c>
      <c r="B189" s="195" t="e">
        <f ca="1"/>
        <v>#NAME?</v>
      </c>
      <c r="C189" s="195" t="e">
        <f ca="1"/>
        <v>#NAME?</v>
      </c>
      <c r="D189" s="196" t="e">
        <f ca="1"/>
        <v>#NAME?</v>
      </c>
      <c r="F189" s="123" t="e">
        <f ca="1">INDEX(A189:D197,,F184)</f>
        <v>#NAME?</v>
      </c>
      <c r="G189" s="90" t="e">
        <f ca="1">INDEX(A185:D193,,G184)</f>
        <v>#NAME?</v>
      </c>
      <c r="I189" s="123" t="e">
        <f t="shared" ca="1" si="65"/>
        <v>#NAME?</v>
      </c>
      <c r="J189" s="37" t="e">
        <f t="shared" ca="1" si="66"/>
        <v>#NAME?</v>
      </c>
      <c r="K189" s="37" t="e">
        <f t="shared" ca="1" si="67"/>
        <v>#NAME?</v>
      </c>
      <c r="L189" s="90" t="e">
        <f t="shared" ca="1" si="64"/>
        <v>#NAME?</v>
      </c>
      <c r="N189" s="156" t="e">
        <f ca="1">COS(O187)</f>
        <v>#NAME?</v>
      </c>
      <c r="O189" s="158" t="e">
        <f ca="1">-N190</f>
        <v>#NAME?</v>
      </c>
      <c r="Q189" s="123" t="e">
        <f ca="1"/>
        <v>#NAME?</v>
      </c>
      <c r="R189" s="90" t="e">
        <f ca="1"/>
        <v>#NAME?</v>
      </c>
    </row>
    <row r="190" spans="1:18" x14ac:dyDescent="0.25">
      <c r="A190" s="194" t="e">
        <f ca="1"/>
        <v>#NAME?</v>
      </c>
      <c r="B190" s="195" t="e">
        <f ca="1"/>
        <v>#NAME?</v>
      </c>
      <c r="C190" s="195" t="e">
        <f ca="1"/>
        <v>#NAME?</v>
      </c>
      <c r="D190" s="196" t="e">
        <f ca="1"/>
        <v>#NAME?</v>
      </c>
      <c r="F190" s="123" t="e">
        <f ca="1">INDEX(A190:D198,,F184)</f>
        <v>#NAME?</v>
      </c>
      <c r="G190" s="90" t="e">
        <f ca="1">INDEX(A185:D193,,G184)</f>
        <v>#NAME?</v>
      </c>
      <c r="I190" s="123" t="e">
        <f t="shared" ca="1" si="65"/>
        <v>#NAME?</v>
      </c>
      <c r="J190" s="37" t="e">
        <f t="shared" ca="1" si="66"/>
        <v>#NAME?</v>
      </c>
      <c r="K190" s="37" t="e">
        <f t="shared" ca="1" si="67"/>
        <v>#NAME?</v>
      </c>
      <c r="L190" s="90" t="e">
        <f t="shared" ca="1" si="64"/>
        <v>#NAME?</v>
      </c>
      <c r="N190" s="91" t="e">
        <f ca="1">SIN(O187)</f>
        <v>#NAME?</v>
      </c>
      <c r="O190" s="93" t="e">
        <f ca="1">N189</f>
        <v>#NAME?</v>
      </c>
      <c r="Q190" s="123" t="e">
        <f ca="1"/>
        <v>#NAME?</v>
      </c>
      <c r="R190" s="90" t="e">
        <f ca="1"/>
        <v>#NAME?</v>
      </c>
    </row>
    <row r="191" spans="1:18" x14ac:dyDescent="0.25">
      <c r="A191" s="194" t="e">
        <f ca="1"/>
        <v>#NAME?</v>
      </c>
      <c r="B191" s="195" t="e">
        <f ca="1"/>
        <v>#NAME?</v>
      </c>
      <c r="C191" s="195" t="e">
        <f ca="1"/>
        <v>#NAME?</v>
      </c>
      <c r="D191" s="196" t="e">
        <f ca="1"/>
        <v>#NAME?</v>
      </c>
      <c r="F191" s="123" t="e">
        <f ca="1">INDEX(A191:D199,,F184)</f>
        <v>#NAME?</v>
      </c>
      <c r="G191" s="90" t="e">
        <f ca="1">INDEX(A185:D193,,G184)</f>
        <v>#NAME?</v>
      </c>
      <c r="I191" s="123" t="e">
        <f t="shared" ca="1" si="65"/>
        <v>#NAME?</v>
      </c>
      <c r="J191" s="37" t="e">
        <f t="shared" ca="1" si="66"/>
        <v>#NAME?</v>
      </c>
      <c r="K191" s="37" t="e">
        <f t="shared" ca="1" si="67"/>
        <v>#NAME?</v>
      </c>
      <c r="L191" s="90" t="e">
        <f t="shared" ca="1" si="64"/>
        <v>#NAME?</v>
      </c>
      <c r="Q191" s="123" t="e">
        <f ca="1"/>
        <v>#NAME?</v>
      </c>
      <c r="R191" s="90" t="e">
        <f ca="1"/>
        <v>#NAME?</v>
      </c>
    </row>
    <row r="192" spans="1:18" x14ac:dyDescent="0.25">
      <c r="A192" s="194" t="e">
        <f ca="1"/>
        <v>#NAME?</v>
      </c>
      <c r="B192" s="195" t="e">
        <f ca="1"/>
        <v>#NAME?</v>
      </c>
      <c r="C192" s="195" t="e">
        <f ca="1"/>
        <v>#NAME?</v>
      </c>
      <c r="D192" s="196" t="e">
        <f ca="1"/>
        <v>#NAME?</v>
      </c>
      <c r="F192" s="123" t="e">
        <f ca="1">INDEX(A192:D200,,F184)</f>
        <v>#NAME?</v>
      </c>
      <c r="G192" s="90" t="e">
        <f ca="1">INDEX(A185:D193,,G184)</f>
        <v>#NAME?</v>
      </c>
      <c r="I192" s="123" t="e">
        <f t="shared" ca="1" si="65"/>
        <v>#NAME?</v>
      </c>
      <c r="J192" s="37" t="e">
        <f t="shared" ca="1" si="66"/>
        <v>#NAME?</v>
      </c>
      <c r="K192" s="37" t="e">
        <f t="shared" ca="1" si="67"/>
        <v>#NAME?</v>
      </c>
      <c r="L192" s="90" t="e">
        <f t="shared" ca="1" si="64"/>
        <v>#NAME?</v>
      </c>
      <c r="Q192" s="123" t="e">
        <f ca="1"/>
        <v>#NAME?</v>
      </c>
      <c r="R192" s="90" t="e">
        <f ca="1"/>
        <v>#NAME?</v>
      </c>
    </row>
    <row r="193" spans="1:18" x14ac:dyDescent="0.25">
      <c r="A193" s="200" t="e">
        <f ca="1"/>
        <v>#NAME?</v>
      </c>
      <c r="B193" s="201" t="e">
        <f ca="1"/>
        <v>#NAME?</v>
      </c>
      <c r="C193" s="201" t="e">
        <f ca="1"/>
        <v>#NAME?</v>
      </c>
      <c r="D193" s="202" t="e">
        <f ca="1"/>
        <v>#NAME?</v>
      </c>
      <c r="F193" s="91" t="e">
        <f ca="1">INDEX(A193:D201,,F184)</f>
        <v>#NAME?</v>
      </c>
      <c r="G193" s="93" t="e">
        <f ca="1">INDEX(A185:D193,,G184)</f>
        <v>#NAME?</v>
      </c>
      <c r="I193" s="91" t="e">
        <f t="shared" ca="1" si="65"/>
        <v>#NAME?</v>
      </c>
      <c r="J193" s="92" t="e">
        <f t="shared" ca="1" si="66"/>
        <v>#NAME?</v>
      </c>
      <c r="K193" s="92" t="e">
        <f t="shared" ca="1" si="67"/>
        <v>#NAME?</v>
      </c>
      <c r="L193" s="93" t="e">
        <f t="shared" ca="1" si="64"/>
        <v>#NAME?</v>
      </c>
      <c r="Q193" s="91" t="e">
        <f ca="1"/>
        <v>#NAME?</v>
      </c>
      <c r="R193" s="93" t="e">
        <f ca="1"/>
        <v>#NAME?</v>
      </c>
    </row>
    <row r="194" spans="1:18" x14ac:dyDescent="0.25">
      <c r="I194" t="e">
        <f ca="1">SUM(I185:I193)</f>
        <v>#NAME?</v>
      </c>
      <c r="J194" t="e">
        <f ca="1">SUM(J185:J193)</f>
        <v>#NAME?</v>
      </c>
      <c r="K194" t="e">
        <f ca="1">SUM(K185:K193)</f>
        <v>#NAME?</v>
      </c>
      <c r="L194" t="e">
        <f ca="1">SUM(L185:L193)</f>
        <v>#NAME?</v>
      </c>
    </row>
    <row r="195" spans="1:18" x14ac:dyDescent="0.25">
      <c r="A195" s="47" t="s">
        <v>53</v>
      </c>
      <c r="B195">
        <f ca="1">COUNT(A185:A193)</f>
        <v>0</v>
      </c>
      <c r="I195" s="47" t="s">
        <v>462</v>
      </c>
      <c r="J195" s="47" t="s">
        <v>389</v>
      </c>
      <c r="K195" s="47" t="s">
        <v>469</v>
      </c>
      <c r="L195" s="47" t="s">
        <v>470</v>
      </c>
      <c r="N195" s="47"/>
    </row>
    <row r="197" spans="1:18" x14ac:dyDescent="0.25">
      <c r="A197">
        <v>1</v>
      </c>
      <c r="B197">
        <v>2</v>
      </c>
      <c r="C197">
        <v>3</v>
      </c>
      <c r="D197">
        <v>4</v>
      </c>
      <c r="F197">
        <v>1</v>
      </c>
      <c r="G197">
        <v>4</v>
      </c>
      <c r="I197" s="47" t="s">
        <v>207</v>
      </c>
      <c r="J197" s="47" t="s">
        <v>464</v>
      </c>
      <c r="K197" s="47" t="s">
        <v>465</v>
      </c>
      <c r="L197" s="47" t="s">
        <v>466</v>
      </c>
      <c r="Q197">
        <f>F197</f>
        <v>1</v>
      </c>
      <c r="R197">
        <f>G197</f>
        <v>4</v>
      </c>
    </row>
    <row r="198" spans="1:18" x14ac:dyDescent="0.25">
      <c r="A198" s="189" t="e">
        <f t="array" aca="1" ref="A198:A206" ca="1">IF(A197=$Q184,$Q185:$Q193,IF(A197=$R184,$R185:$R193,A185:A193))</f>
        <v>#NAME?</v>
      </c>
      <c r="B198" s="190" t="e">
        <f t="array" aca="1" ref="B198:B206" ca="1">IF(B197=$Q184,$Q185:$Q193,IF(B197=$R184,$R185:$R193,B185:B193))</f>
        <v>#NAME?</v>
      </c>
      <c r="C198" s="190" t="e">
        <f t="array" aca="1" ref="C198:C206" ca="1">IF(C197=$Q184,$Q185:$Q193,IF(C197=$R184,$R185:$R193,C185:C193))</f>
        <v>#NAME?</v>
      </c>
      <c r="D198" s="191" t="e">
        <f t="array" aca="1" ref="D198:D206" ca="1">IF(D197=$Q184,$Q185:$Q193,IF(D197=$R184,$R185:$R193,D185:D193))</f>
        <v>#NAME?</v>
      </c>
      <c r="F198" s="156" t="e">
        <f ca="1">INDEX(A198:D206,,F197)</f>
        <v>#NAME?</v>
      </c>
      <c r="G198" s="158" t="e">
        <f ca="1">INDEX(A198:D206,,G197)</f>
        <v>#NAME?</v>
      </c>
      <c r="I198" s="156" t="e">
        <f ca="1">F198^2-G198^2</f>
        <v>#NAME?</v>
      </c>
      <c r="J198" s="157" t="e">
        <f ca="1">2*F198*G198</f>
        <v>#NAME?</v>
      </c>
      <c r="K198" s="157" t="e">
        <f ca="1">I198^2-J198^2</f>
        <v>#NAME?</v>
      </c>
      <c r="L198" s="158" t="e">
        <f t="shared" ref="L198:L206" ca="1" si="68">I198*J198</f>
        <v>#NAME?</v>
      </c>
      <c r="N198" t="s">
        <v>390</v>
      </c>
      <c r="O198" s="172" t="e">
        <f ca="1">2*(L207*B208-I207*J207)</f>
        <v>#NAME?</v>
      </c>
      <c r="Q198" s="156" t="e">
        <f t="array" aca="1" ref="Q198:R206" ca="1">MMULT(F198:G206,N202:O203)</f>
        <v>#NAME?</v>
      </c>
      <c r="R198" s="158" t="e">
        <f ca="1"/>
        <v>#NAME?</v>
      </c>
    </row>
    <row r="199" spans="1:18" x14ac:dyDescent="0.25">
      <c r="A199" s="194" t="e">
        <f ca="1"/>
        <v>#NAME?</v>
      </c>
      <c r="B199" s="195" t="e">
        <f ca="1"/>
        <v>#NAME?</v>
      </c>
      <c r="C199" s="195" t="e">
        <f ca="1"/>
        <v>#NAME?</v>
      </c>
      <c r="D199" s="196" t="e">
        <f ca="1"/>
        <v>#NAME?</v>
      </c>
      <c r="F199" s="123" t="e">
        <f ca="1">INDEX(A199:D207,,F197)</f>
        <v>#NAME?</v>
      </c>
      <c r="G199" s="90" t="e">
        <f ca="1">INDEX(A198:D206,,G197)</f>
        <v>#NAME?</v>
      </c>
      <c r="I199" s="123" t="e">
        <f t="shared" ref="I199:I206" ca="1" si="69">F199^2-G199^2</f>
        <v>#NAME?</v>
      </c>
      <c r="J199" s="37" t="e">
        <f t="shared" ref="J199:J206" ca="1" si="70">2*F199*G199</f>
        <v>#NAME?</v>
      </c>
      <c r="K199" s="37" t="e">
        <f t="shared" ref="K199:K206" ca="1" si="71">I199^2-J199^2</f>
        <v>#NAME?</v>
      </c>
      <c r="L199" s="90" t="e">
        <f t="shared" ca="1" si="68"/>
        <v>#NAME?</v>
      </c>
      <c r="N199" t="s">
        <v>392</v>
      </c>
      <c r="O199" s="173" t="e">
        <f ca="1">K207*B208-(I207^2-J207^2)</f>
        <v>#NAME?</v>
      </c>
      <c r="Q199" s="123" t="e">
        <f ca="1"/>
        <v>#NAME?</v>
      </c>
      <c r="R199" s="90" t="e">
        <f ca="1"/>
        <v>#NAME?</v>
      </c>
    </row>
    <row r="200" spans="1:18" x14ac:dyDescent="0.25">
      <c r="A200" s="194" t="e">
        <f ca="1"/>
        <v>#NAME?</v>
      </c>
      <c r="B200" s="195" t="e">
        <f ca="1"/>
        <v>#NAME?</v>
      </c>
      <c r="C200" s="195" t="e">
        <f ca="1"/>
        <v>#NAME?</v>
      </c>
      <c r="D200" s="196" t="e">
        <f ca="1"/>
        <v>#NAME?</v>
      </c>
      <c r="F200" s="123" t="e">
        <f ca="1">INDEX(A200:D208,,F197)</f>
        <v>#NAME?</v>
      </c>
      <c r="G200" s="90" t="e">
        <f ca="1">INDEX(A198:D206,,G197)</f>
        <v>#NAME?</v>
      </c>
      <c r="I200" s="123" t="e">
        <f t="shared" ca="1" si="69"/>
        <v>#NAME?</v>
      </c>
      <c r="J200" s="37" t="e">
        <f t="shared" ca="1" si="70"/>
        <v>#NAME?</v>
      </c>
      <c r="K200" s="37" t="e">
        <f t="shared" ca="1" si="71"/>
        <v>#NAME?</v>
      </c>
      <c r="L200" s="90" t="e">
        <f t="shared" ca="1" si="68"/>
        <v>#NAME?</v>
      </c>
      <c r="N200" t="s">
        <v>467</v>
      </c>
      <c r="O200" s="174" t="e">
        <f ca="1">0.25*ATAN(O198/O199)</f>
        <v>#NAME?</v>
      </c>
      <c r="Q200" s="123" t="e">
        <f ca="1"/>
        <v>#NAME?</v>
      </c>
      <c r="R200" s="90" t="e">
        <f ca="1"/>
        <v>#NAME?</v>
      </c>
    </row>
    <row r="201" spans="1:18" x14ac:dyDescent="0.25">
      <c r="A201" s="194" t="e">
        <f ca="1"/>
        <v>#NAME?</v>
      </c>
      <c r="B201" s="195" t="e">
        <f ca="1"/>
        <v>#NAME?</v>
      </c>
      <c r="C201" s="195" t="e">
        <f ca="1"/>
        <v>#NAME?</v>
      </c>
      <c r="D201" s="196" t="e">
        <f ca="1"/>
        <v>#NAME?</v>
      </c>
      <c r="F201" s="123" t="e">
        <f ca="1">INDEX(A201:D209,,F197)</f>
        <v>#NAME?</v>
      </c>
      <c r="G201" s="90" t="e">
        <f ca="1">INDEX(A198:D206,,G197)</f>
        <v>#NAME?</v>
      </c>
      <c r="I201" s="123" t="e">
        <f t="shared" ca="1" si="69"/>
        <v>#NAME?</v>
      </c>
      <c r="J201" s="37" t="e">
        <f t="shared" ca="1" si="70"/>
        <v>#NAME?</v>
      </c>
      <c r="K201" s="37" t="e">
        <f t="shared" ca="1" si="71"/>
        <v>#NAME?</v>
      </c>
      <c r="L201" s="90" t="e">
        <f t="shared" ca="1" si="68"/>
        <v>#NAME?</v>
      </c>
      <c r="Q201" s="123" t="e">
        <f ca="1"/>
        <v>#NAME?</v>
      </c>
      <c r="R201" s="90" t="e">
        <f ca="1"/>
        <v>#NAME?</v>
      </c>
    </row>
    <row r="202" spans="1:18" x14ac:dyDescent="0.25">
      <c r="A202" s="194" t="e">
        <f ca="1"/>
        <v>#NAME?</v>
      </c>
      <c r="B202" s="195" t="e">
        <f ca="1"/>
        <v>#NAME?</v>
      </c>
      <c r="C202" s="195" t="e">
        <f ca="1"/>
        <v>#NAME?</v>
      </c>
      <c r="D202" s="196" t="e">
        <f ca="1"/>
        <v>#NAME?</v>
      </c>
      <c r="F202" s="123" t="e">
        <f ca="1">INDEX(A202:D210,,F197)</f>
        <v>#NAME?</v>
      </c>
      <c r="G202" s="90" t="e">
        <f ca="1">INDEX(A198:D206,,G197)</f>
        <v>#NAME?</v>
      </c>
      <c r="I202" s="123" t="e">
        <f t="shared" ca="1" si="69"/>
        <v>#NAME?</v>
      </c>
      <c r="J202" s="37" t="e">
        <f t="shared" ca="1" si="70"/>
        <v>#NAME?</v>
      </c>
      <c r="K202" s="37" t="e">
        <f t="shared" ca="1" si="71"/>
        <v>#NAME?</v>
      </c>
      <c r="L202" s="90" t="e">
        <f t="shared" ca="1" si="68"/>
        <v>#NAME?</v>
      </c>
      <c r="N202" s="156" t="e">
        <f ca="1">COS(O200)</f>
        <v>#NAME?</v>
      </c>
      <c r="O202" s="158" t="e">
        <f ca="1">-N203</f>
        <v>#NAME?</v>
      </c>
      <c r="Q202" s="123" t="e">
        <f ca="1"/>
        <v>#NAME?</v>
      </c>
      <c r="R202" s="90" t="e">
        <f ca="1"/>
        <v>#NAME?</v>
      </c>
    </row>
    <row r="203" spans="1:18" x14ac:dyDescent="0.25">
      <c r="A203" s="194" t="e">
        <f ca="1"/>
        <v>#NAME?</v>
      </c>
      <c r="B203" s="195" t="e">
        <f ca="1"/>
        <v>#NAME?</v>
      </c>
      <c r="C203" s="195" t="e">
        <f ca="1"/>
        <v>#NAME?</v>
      </c>
      <c r="D203" s="196" t="e">
        <f ca="1"/>
        <v>#NAME?</v>
      </c>
      <c r="F203" s="123" t="e">
        <f ca="1">INDEX(A203:D211,,F197)</f>
        <v>#NAME?</v>
      </c>
      <c r="G203" s="90" t="e">
        <f ca="1">INDEX(A198:D206,,G197)</f>
        <v>#NAME?</v>
      </c>
      <c r="I203" s="123" t="e">
        <f t="shared" ca="1" si="69"/>
        <v>#NAME?</v>
      </c>
      <c r="J203" s="37" t="e">
        <f t="shared" ca="1" si="70"/>
        <v>#NAME?</v>
      </c>
      <c r="K203" s="37" t="e">
        <f t="shared" ca="1" si="71"/>
        <v>#NAME?</v>
      </c>
      <c r="L203" s="90" t="e">
        <f t="shared" ca="1" si="68"/>
        <v>#NAME?</v>
      </c>
      <c r="N203" s="91" t="e">
        <f ca="1">SIN(O200)</f>
        <v>#NAME?</v>
      </c>
      <c r="O203" s="93" t="e">
        <f ca="1">N202</f>
        <v>#NAME?</v>
      </c>
      <c r="Q203" s="123" t="e">
        <f ca="1"/>
        <v>#NAME?</v>
      </c>
      <c r="R203" s="90" t="e">
        <f ca="1"/>
        <v>#NAME?</v>
      </c>
    </row>
    <row r="204" spans="1:18" x14ac:dyDescent="0.25">
      <c r="A204" s="194" t="e">
        <f ca="1"/>
        <v>#NAME?</v>
      </c>
      <c r="B204" s="195" t="e">
        <f ca="1"/>
        <v>#NAME?</v>
      </c>
      <c r="C204" s="195" t="e">
        <f ca="1"/>
        <v>#NAME?</v>
      </c>
      <c r="D204" s="196" t="e">
        <f ca="1"/>
        <v>#NAME?</v>
      </c>
      <c r="F204" s="123" t="e">
        <f ca="1">INDEX(A204:D212,,F197)</f>
        <v>#NAME?</v>
      </c>
      <c r="G204" s="90" t="e">
        <f ca="1">INDEX(A198:D206,,G197)</f>
        <v>#NAME?</v>
      </c>
      <c r="I204" s="123" t="e">
        <f t="shared" ca="1" si="69"/>
        <v>#NAME?</v>
      </c>
      <c r="J204" s="37" t="e">
        <f t="shared" ca="1" si="70"/>
        <v>#NAME?</v>
      </c>
      <c r="K204" s="37" t="e">
        <f t="shared" ca="1" si="71"/>
        <v>#NAME?</v>
      </c>
      <c r="L204" s="90" t="e">
        <f t="shared" ca="1" si="68"/>
        <v>#NAME?</v>
      </c>
      <c r="Q204" s="123" t="e">
        <f ca="1"/>
        <v>#NAME?</v>
      </c>
      <c r="R204" s="90" t="e">
        <f ca="1"/>
        <v>#NAME?</v>
      </c>
    </row>
    <row r="205" spans="1:18" x14ac:dyDescent="0.25">
      <c r="A205" s="194" t="e">
        <f ca="1"/>
        <v>#NAME?</v>
      </c>
      <c r="B205" s="195" t="e">
        <f ca="1"/>
        <v>#NAME?</v>
      </c>
      <c r="C205" s="195" t="e">
        <f ca="1"/>
        <v>#NAME?</v>
      </c>
      <c r="D205" s="196" t="e">
        <f ca="1"/>
        <v>#NAME?</v>
      </c>
      <c r="F205" s="123" t="e">
        <f ca="1">INDEX(A205:D213,,F197)</f>
        <v>#NAME?</v>
      </c>
      <c r="G205" s="90" t="e">
        <f ca="1">INDEX(A198:D206,,G197)</f>
        <v>#NAME?</v>
      </c>
      <c r="I205" s="123" t="e">
        <f t="shared" ca="1" si="69"/>
        <v>#NAME?</v>
      </c>
      <c r="J205" s="37" t="e">
        <f t="shared" ca="1" si="70"/>
        <v>#NAME?</v>
      </c>
      <c r="K205" s="37" t="e">
        <f t="shared" ca="1" si="71"/>
        <v>#NAME?</v>
      </c>
      <c r="L205" s="90" t="e">
        <f t="shared" ca="1" si="68"/>
        <v>#NAME?</v>
      </c>
      <c r="Q205" s="123" t="e">
        <f ca="1"/>
        <v>#NAME?</v>
      </c>
      <c r="R205" s="90" t="e">
        <f ca="1"/>
        <v>#NAME?</v>
      </c>
    </row>
    <row r="206" spans="1:18" x14ac:dyDescent="0.25">
      <c r="A206" s="200" t="e">
        <f ca="1"/>
        <v>#NAME?</v>
      </c>
      <c r="B206" s="201" t="e">
        <f ca="1"/>
        <v>#NAME?</v>
      </c>
      <c r="C206" s="201" t="e">
        <f ca="1"/>
        <v>#NAME?</v>
      </c>
      <c r="D206" s="202" t="e">
        <f ca="1"/>
        <v>#NAME?</v>
      </c>
      <c r="F206" s="91" t="e">
        <f ca="1">INDEX(A206:D214,,F197)</f>
        <v>#NAME?</v>
      </c>
      <c r="G206" s="93" t="e">
        <f ca="1">INDEX(A198:D206,,G197)</f>
        <v>#NAME?</v>
      </c>
      <c r="I206" s="91" t="e">
        <f t="shared" ca="1" si="69"/>
        <v>#NAME?</v>
      </c>
      <c r="J206" s="92" t="e">
        <f t="shared" ca="1" si="70"/>
        <v>#NAME?</v>
      </c>
      <c r="K206" s="92" t="e">
        <f t="shared" ca="1" si="71"/>
        <v>#NAME?</v>
      </c>
      <c r="L206" s="93" t="e">
        <f t="shared" ca="1" si="68"/>
        <v>#NAME?</v>
      </c>
      <c r="Q206" s="91" t="e">
        <f ca="1"/>
        <v>#NAME?</v>
      </c>
      <c r="R206" s="93" t="e">
        <f ca="1"/>
        <v>#NAME?</v>
      </c>
    </row>
    <row r="207" spans="1:18" x14ac:dyDescent="0.25">
      <c r="I207" t="e">
        <f ca="1">SUM(I198:I206)</f>
        <v>#NAME?</v>
      </c>
      <c r="J207" t="e">
        <f ca="1">SUM(J198:J206)</f>
        <v>#NAME?</v>
      </c>
      <c r="K207" t="e">
        <f ca="1">SUM(K198:K206)</f>
        <v>#NAME?</v>
      </c>
      <c r="L207" t="e">
        <f ca="1">SUM(L198:L206)</f>
        <v>#NAME?</v>
      </c>
    </row>
    <row r="208" spans="1:18" x14ac:dyDescent="0.25">
      <c r="A208" s="47" t="s">
        <v>53</v>
      </c>
      <c r="B208">
        <f ca="1">COUNT(A198:A206)</f>
        <v>0</v>
      </c>
      <c r="I208" s="47" t="s">
        <v>462</v>
      </c>
      <c r="J208" s="47" t="s">
        <v>389</v>
      </c>
      <c r="K208" s="47" t="s">
        <v>469</v>
      </c>
      <c r="L208" s="47" t="s">
        <v>470</v>
      </c>
      <c r="N208" s="47"/>
    </row>
    <row r="210" spans="1:18" x14ac:dyDescent="0.25">
      <c r="A210">
        <v>1</v>
      </c>
      <c r="B210">
        <v>2</v>
      </c>
      <c r="C210">
        <v>3</v>
      </c>
      <c r="D210">
        <v>4</v>
      </c>
      <c r="F210">
        <v>2</v>
      </c>
      <c r="G210">
        <v>3</v>
      </c>
      <c r="I210" s="47" t="s">
        <v>207</v>
      </c>
      <c r="J210" s="47" t="s">
        <v>464</v>
      </c>
      <c r="K210" s="47" t="s">
        <v>465</v>
      </c>
      <c r="L210" s="47" t="s">
        <v>466</v>
      </c>
      <c r="Q210">
        <f>F210</f>
        <v>2</v>
      </c>
      <c r="R210">
        <f>G210</f>
        <v>3</v>
      </c>
    </row>
    <row r="211" spans="1:18" x14ac:dyDescent="0.25">
      <c r="A211" s="189" t="e">
        <f t="array" aca="1" ref="A211:A219" ca="1">IF(A210=$Q197,$Q198:$Q206,IF(A210=$R197,$R198:$R206,A198:A206))</f>
        <v>#NAME?</v>
      </c>
      <c r="B211" s="190" t="e">
        <f t="array" aca="1" ref="B211:B219" ca="1">IF(B210=$Q197,$Q198:$Q206,IF(B210=$R197,$R198:$R206,B198:B206))</f>
        <v>#NAME?</v>
      </c>
      <c r="C211" s="190" t="e">
        <f t="array" aca="1" ref="C211:C219" ca="1">IF(C210=$Q197,$Q198:$Q206,IF(C210=$R197,$R198:$R206,C198:C206))</f>
        <v>#NAME?</v>
      </c>
      <c r="D211" s="191" t="e">
        <f t="array" aca="1" ref="D211:D219" ca="1">IF(D210=$Q197,$Q198:$Q206,IF(D210=$R197,$R198:$R206,D198:D206))</f>
        <v>#NAME?</v>
      </c>
      <c r="F211" s="156" t="e">
        <f ca="1">INDEX(A211:D219,,F210)</f>
        <v>#NAME?</v>
      </c>
      <c r="G211" s="158" t="e">
        <f ca="1">INDEX(A211:D219,,G210)</f>
        <v>#NAME?</v>
      </c>
      <c r="I211" s="156" t="e">
        <f ca="1">F211^2-G211^2</f>
        <v>#NAME?</v>
      </c>
      <c r="J211" s="157" t="e">
        <f ca="1">2*F211*G211</f>
        <v>#NAME?</v>
      </c>
      <c r="K211" s="157" t="e">
        <f ca="1">I211^2-J211^2</f>
        <v>#NAME?</v>
      </c>
      <c r="L211" s="158" t="e">
        <f t="shared" ref="L211:L219" ca="1" si="72">I211*J211</f>
        <v>#NAME?</v>
      </c>
      <c r="N211" t="s">
        <v>390</v>
      </c>
      <c r="O211" s="172" t="e">
        <f ca="1">2*(L220*B221-I220*J220)</f>
        <v>#NAME?</v>
      </c>
      <c r="Q211" s="156" t="e">
        <f t="array" aca="1" ref="Q211:R219" ca="1">MMULT(F211:G219,N215:O216)</f>
        <v>#NAME?</v>
      </c>
      <c r="R211" s="158" t="e">
        <f ca="1"/>
        <v>#NAME?</v>
      </c>
    </row>
    <row r="212" spans="1:18" x14ac:dyDescent="0.25">
      <c r="A212" s="194" t="e">
        <f ca="1"/>
        <v>#NAME?</v>
      </c>
      <c r="B212" s="195" t="e">
        <f ca="1"/>
        <v>#NAME?</v>
      </c>
      <c r="C212" s="195" t="e">
        <f ca="1"/>
        <v>#NAME?</v>
      </c>
      <c r="D212" s="196" t="e">
        <f ca="1"/>
        <v>#NAME?</v>
      </c>
      <c r="F212" s="123" t="e">
        <f ca="1">INDEX(A212:D220,,F210)</f>
        <v>#NAME?</v>
      </c>
      <c r="G212" s="90" t="e">
        <f ca="1">INDEX(A211:D219,,G210)</f>
        <v>#NAME?</v>
      </c>
      <c r="I212" s="123" t="e">
        <f t="shared" ref="I212:I219" ca="1" si="73">F212^2-G212^2</f>
        <v>#NAME?</v>
      </c>
      <c r="J212" s="37" t="e">
        <f t="shared" ref="J212:J219" ca="1" si="74">2*F212*G212</f>
        <v>#NAME?</v>
      </c>
      <c r="K212" s="37" t="e">
        <f t="shared" ref="K212:K219" ca="1" si="75">I212^2-J212^2</f>
        <v>#NAME?</v>
      </c>
      <c r="L212" s="90" t="e">
        <f t="shared" ca="1" si="72"/>
        <v>#NAME?</v>
      </c>
      <c r="N212" t="s">
        <v>392</v>
      </c>
      <c r="O212" s="173" t="e">
        <f ca="1">K220*B221-(I220^2-J220^2)</f>
        <v>#NAME?</v>
      </c>
      <c r="Q212" s="123" t="e">
        <f ca="1"/>
        <v>#NAME?</v>
      </c>
      <c r="R212" s="90" t="e">
        <f ca="1"/>
        <v>#NAME?</v>
      </c>
    </row>
    <row r="213" spans="1:18" x14ac:dyDescent="0.25">
      <c r="A213" s="194" t="e">
        <f ca="1"/>
        <v>#NAME?</v>
      </c>
      <c r="B213" s="195" t="e">
        <f ca="1"/>
        <v>#NAME?</v>
      </c>
      <c r="C213" s="195" t="e">
        <f ca="1"/>
        <v>#NAME?</v>
      </c>
      <c r="D213" s="196" t="e">
        <f ca="1"/>
        <v>#NAME?</v>
      </c>
      <c r="F213" s="123" t="e">
        <f ca="1">INDEX(A213:D221,,F210)</f>
        <v>#NAME?</v>
      </c>
      <c r="G213" s="90" t="e">
        <f ca="1">INDEX(A211:D219,,G210)</f>
        <v>#NAME?</v>
      </c>
      <c r="I213" s="123" t="e">
        <f t="shared" ca="1" si="73"/>
        <v>#NAME?</v>
      </c>
      <c r="J213" s="37" t="e">
        <f t="shared" ca="1" si="74"/>
        <v>#NAME?</v>
      </c>
      <c r="K213" s="37" t="e">
        <f t="shared" ca="1" si="75"/>
        <v>#NAME?</v>
      </c>
      <c r="L213" s="90" t="e">
        <f t="shared" ca="1" si="72"/>
        <v>#NAME?</v>
      </c>
      <c r="N213" t="s">
        <v>467</v>
      </c>
      <c r="O213" s="174" t="e">
        <f ca="1">0.25*ATAN(O211/O212)</f>
        <v>#NAME?</v>
      </c>
      <c r="Q213" s="123" t="e">
        <f ca="1"/>
        <v>#NAME?</v>
      </c>
      <c r="R213" s="90" t="e">
        <f ca="1"/>
        <v>#NAME?</v>
      </c>
    </row>
    <row r="214" spans="1:18" x14ac:dyDescent="0.25">
      <c r="A214" s="194" t="e">
        <f ca="1"/>
        <v>#NAME?</v>
      </c>
      <c r="B214" s="195" t="e">
        <f ca="1"/>
        <v>#NAME?</v>
      </c>
      <c r="C214" s="195" t="e">
        <f ca="1"/>
        <v>#NAME?</v>
      </c>
      <c r="D214" s="196" t="e">
        <f ca="1"/>
        <v>#NAME?</v>
      </c>
      <c r="F214" s="123" t="e">
        <f ca="1">INDEX(A214:D222,,F210)</f>
        <v>#NAME?</v>
      </c>
      <c r="G214" s="90" t="e">
        <f ca="1">INDEX(A211:D219,,G210)</f>
        <v>#NAME?</v>
      </c>
      <c r="I214" s="123" t="e">
        <f t="shared" ca="1" si="73"/>
        <v>#NAME?</v>
      </c>
      <c r="J214" s="37" t="e">
        <f t="shared" ca="1" si="74"/>
        <v>#NAME?</v>
      </c>
      <c r="K214" s="37" t="e">
        <f t="shared" ca="1" si="75"/>
        <v>#NAME?</v>
      </c>
      <c r="L214" s="90" t="e">
        <f t="shared" ca="1" si="72"/>
        <v>#NAME?</v>
      </c>
      <c r="Q214" s="123" t="e">
        <f ca="1"/>
        <v>#NAME?</v>
      </c>
      <c r="R214" s="90" t="e">
        <f ca="1"/>
        <v>#NAME?</v>
      </c>
    </row>
    <row r="215" spans="1:18" x14ac:dyDescent="0.25">
      <c r="A215" s="194" t="e">
        <f ca="1"/>
        <v>#NAME?</v>
      </c>
      <c r="B215" s="195" t="e">
        <f ca="1"/>
        <v>#NAME?</v>
      </c>
      <c r="C215" s="195" t="e">
        <f ca="1"/>
        <v>#NAME?</v>
      </c>
      <c r="D215" s="196" t="e">
        <f ca="1"/>
        <v>#NAME?</v>
      </c>
      <c r="F215" s="123" t="e">
        <f ca="1">INDEX(A215:D223,,F210)</f>
        <v>#NAME?</v>
      </c>
      <c r="G215" s="90" t="e">
        <f ca="1">INDEX(A211:D219,,G210)</f>
        <v>#NAME?</v>
      </c>
      <c r="I215" s="123" t="e">
        <f t="shared" ca="1" si="73"/>
        <v>#NAME?</v>
      </c>
      <c r="J215" s="37" t="e">
        <f t="shared" ca="1" si="74"/>
        <v>#NAME?</v>
      </c>
      <c r="K215" s="37" t="e">
        <f t="shared" ca="1" si="75"/>
        <v>#NAME?</v>
      </c>
      <c r="L215" s="90" t="e">
        <f t="shared" ca="1" si="72"/>
        <v>#NAME?</v>
      </c>
      <c r="N215" s="156" t="e">
        <f ca="1">COS(O213)</f>
        <v>#NAME?</v>
      </c>
      <c r="O215" s="158" t="e">
        <f ca="1">-N216</f>
        <v>#NAME?</v>
      </c>
      <c r="Q215" s="123" t="e">
        <f ca="1"/>
        <v>#NAME?</v>
      </c>
      <c r="R215" s="90" t="e">
        <f ca="1"/>
        <v>#NAME?</v>
      </c>
    </row>
    <row r="216" spans="1:18" x14ac:dyDescent="0.25">
      <c r="A216" s="194" t="e">
        <f ca="1"/>
        <v>#NAME?</v>
      </c>
      <c r="B216" s="195" t="e">
        <f ca="1"/>
        <v>#NAME?</v>
      </c>
      <c r="C216" s="195" t="e">
        <f ca="1"/>
        <v>#NAME?</v>
      </c>
      <c r="D216" s="196" t="e">
        <f ca="1"/>
        <v>#NAME?</v>
      </c>
      <c r="F216" s="123" t="e">
        <f ca="1">INDEX(A216:D224,,F210)</f>
        <v>#NAME?</v>
      </c>
      <c r="G216" s="90" t="e">
        <f ca="1">INDEX(A211:D219,,G210)</f>
        <v>#NAME?</v>
      </c>
      <c r="I216" s="123" t="e">
        <f t="shared" ca="1" si="73"/>
        <v>#NAME?</v>
      </c>
      <c r="J216" s="37" t="e">
        <f t="shared" ca="1" si="74"/>
        <v>#NAME?</v>
      </c>
      <c r="K216" s="37" t="e">
        <f t="shared" ca="1" si="75"/>
        <v>#NAME?</v>
      </c>
      <c r="L216" s="90" t="e">
        <f t="shared" ca="1" si="72"/>
        <v>#NAME?</v>
      </c>
      <c r="N216" s="91" t="e">
        <f ca="1">SIN(O213)</f>
        <v>#NAME?</v>
      </c>
      <c r="O216" s="93" t="e">
        <f ca="1">N215</f>
        <v>#NAME?</v>
      </c>
      <c r="Q216" s="123" t="e">
        <f ca="1"/>
        <v>#NAME?</v>
      </c>
      <c r="R216" s="90" t="e">
        <f ca="1"/>
        <v>#NAME?</v>
      </c>
    </row>
    <row r="217" spans="1:18" x14ac:dyDescent="0.25">
      <c r="A217" s="194" t="e">
        <f ca="1"/>
        <v>#NAME?</v>
      </c>
      <c r="B217" s="195" t="e">
        <f ca="1"/>
        <v>#NAME?</v>
      </c>
      <c r="C217" s="195" t="e">
        <f ca="1"/>
        <v>#NAME?</v>
      </c>
      <c r="D217" s="196" t="e">
        <f ca="1"/>
        <v>#NAME?</v>
      </c>
      <c r="F217" s="123" t="e">
        <f ca="1">INDEX(A217:D225,,F210)</f>
        <v>#NAME?</v>
      </c>
      <c r="G217" s="90" t="e">
        <f ca="1">INDEX(A211:D219,,G210)</f>
        <v>#NAME?</v>
      </c>
      <c r="I217" s="123" t="e">
        <f t="shared" ca="1" si="73"/>
        <v>#NAME?</v>
      </c>
      <c r="J217" s="37" t="e">
        <f t="shared" ca="1" si="74"/>
        <v>#NAME?</v>
      </c>
      <c r="K217" s="37" t="e">
        <f t="shared" ca="1" si="75"/>
        <v>#NAME?</v>
      </c>
      <c r="L217" s="90" t="e">
        <f t="shared" ca="1" si="72"/>
        <v>#NAME?</v>
      </c>
      <c r="Q217" s="123" t="e">
        <f ca="1"/>
        <v>#NAME?</v>
      </c>
      <c r="R217" s="90" t="e">
        <f ca="1"/>
        <v>#NAME?</v>
      </c>
    </row>
    <row r="218" spans="1:18" x14ac:dyDescent="0.25">
      <c r="A218" s="194" t="e">
        <f ca="1"/>
        <v>#NAME?</v>
      </c>
      <c r="B218" s="195" t="e">
        <f ca="1"/>
        <v>#NAME?</v>
      </c>
      <c r="C218" s="195" t="e">
        <f ca="1"/>
        <v>#NAME?</v>
      </c>
      <c r="D218" s="196" t="e">
        <f ca="1"/>
        <v>#NAME?</v>
      </c>
      <c r="F218" s="123" t="e">
        <f ca="1">INDEX(A218:D226,,F210)</f>
        <v>#NAME?</v>
      </c>
      <c r="G218" s="90" t="e">
        <f ca="1">INDEX(A211:D219,,G210)</f>
        <v>#NAME?</v>
      </c>
      <c r="I218" s="123" t="e">
        <f t="shared" ca="1" si="73"/>
        <v>#NAME?</v>
      </c>
      <c r="J218" s="37" t="e">
        <f t="shared" ca="1" si="74"/>
        <v>#NAME?</v>
      </c>
      <c r="K218" s="37" t="e">
        <f t="shared" ca="1" si="75"/>
        <v>#NAME?</v>
      </c>
      <c r="L218" s="90" t="e">
        <f t="shared" ca="1" si="72"/>
        <v>#NAME?</v>
      </c>
      <c r="Q218" s="123" t="e">
        <f ca="1"/>
        <v>#NAME?</v>
      </c>
      <c r="R218" s="90" t="e">
        <f ca="1"/>
        <v>#NAME?</v>
      </c>
    </row>
    <row r="219" spans="1:18" x14ac:dyDescent="0.25">
      <c r="A219" s="200" t="e">
        <f ca="1"/>
        <v>#NAME?</v>
      </c>
      <c r="B219" s="201" t="e">
        <f ca="1"/>
        <v>#NAME?</v>
      </c>
      <c r="C219" s="201" t="e">
        <f ca="1"/>
        <v>#NAME?</v>
      </c>
      <c r="D219" s="202" t="e">
        <f ca="1"/>
        <v>#NAME?</v>
      </c>
      <c r="F219" s="91" t="e">
        <f ca="1">INDEX(A219:D227,,F210)</f>
        <v>#NAME?</v>
      </c>
      <c r="G219" s="93" t="e">
        <f ca="1">INDEX(A211:D219,,G210)</f>
        <v>#NAME?</v>
      </c>
      <c r="I219" s="91" t="e">
        <f t="shared" ca="1" si="73"/>
        <v>#NAME?</v>
      </c>
      <c r="J219" s="92" t="e">
        <f t="shared" ca="1" si="74"/>
        <v>#NAME?</v>
      </c>
      <c r="K219" s="92" t="e">
        <f t="shared" ca="1" si="75"/>
        <v>#NAME?</v>
      </c>
      <c r="L219" s="93" t="e">
        <f t="shared" ca="1" si="72"/>
        <v>#NAME?</v>
      </c>
      <c r="Q219" s="91" t="e">
        <f ca="1"/>
        <v>#NAME?</v>
      </c>
      <c r="R219" s="93" t="e">
        <f ca="1"/>
        <v>#NAME?</v>
      </c>
    </row>
    <row r="220" spans="1:18" x14ac:dyDescent="0.25">
      <c r="I220" t="e">
        <f ca="1">SUM(I211:I219)</f>
        <v>#NAME?</v>
      </c>
      <c r="J220" t="e">
        <f ca="1">SUM(J211:J219)</f>
        <v>#NAME?</v>
      </c>
      <c r="K220" t="e">
        <f ca="1">SUM(K211:K219)</f>
        <v>#NAME?</v>
      </c>
      <c r="L220" t="e">
        <f ca="1">SUM(L211:L219)</f>
        <v>#NAME?</v>
      </c>
    </row>
    <row r="221" spans="1:18" x14ac:dyDescent="0.25">
      <c r="A221" s="47" t="s">
        <v>53</v>
      </c>
      <c r="B221">
        <f ca="1">COUNT(A211:A219)</f>
        <v>0</v>
      </c>
      <c r="I221" s="47" t="s">
        <v>462</v>
      </c>
      <c r="J221" s="47" t="s">
        <v>389</v>
      </c>
      <c r="K221" s="47" t="s">
        <v>469</v>
      </c>
      <c r="L221" s="47" t="s">
        <v>470</v>
      </c>
      <c r="N221" s="47"/>
    </row>
    <row r="223" spans="1:18" x14ac:dyDescent="0.25">
      <c r="A223">
        <v>1</v>
      </c>
      <c r="B223">
        <v>2</v>
      </c>
      <c r="C223">
        <v>3</v>
      </c>
      <c r="D223">
        <v>4</v>
      </c>
      <c r="F223">
        <v>2</v>
      </c>
      <c r="G223">
        <v>4</v>
      </c>
      <c r="I223" s="47" t="s">
        <v>207</v>
      </c>
      <c r="J223" s="47" t="s">
        <v>464</v>
      </c>
      <c r="K223" s="47" t="s">
        <v>465</v>
      </c>
      <c r="L223" s="47" t="s">
        <v>466</v>
      </c>
      <c r="Q223">
        <f>F223</f>
        <v>2</v>
      </c>
      <c r="R223">
        <f>G223</f>
        <v>4</v>
      </c>
    </row>
    <row r="224" spans="1:18" x14ac:dyDescent="0.25">
      <c r="A224" s="189" t="e">
        <f t="array" aca="1" ref="A224:A232" ca="1">IF(A223=$Q210,$Q211:$Q219,IF(A223=$R210,$R211:$R219,A211:A219))</f>
        <v>#NAME?</v>
      </c>
      <c r="B224" s="190" t="e">
        <f t="array" aca="1" ref="B224:B232" ca="1">IF(B223=$Q210,$Q211:$Q219,IF(B223=$R210,$R211:$R219,B211:B219))</f>
        <v>#NAME?</v>
      </c>
      <c r="C224" s="190" t="e">
        <f t="array" aca="1" ref="C224:C232" ca="1">IF(C223=$Q210,$Q211:$Q219,IF(C223=$R210,$R211:$R219,C211:C219))</f>
        <v>#NAME?</v>
      </c>
      <c r="D224" s="191" t="e">
        <f t="array" aca="1" ref="D224:D232" ca="1">IF(D223=$Q210,$Q211:$Q219,IF(D223=$R210,$R211:$R219,D211:D219))</f>
        <v>#NAME?</v>
      </c>
      <c r="F224" s="156" t="e">
        <f ca="1">INDEX(A224:D232,,F223)</f>
        <v>#NAME?</v>
      </c>
      <c r="G224" s="158" t="e">
        <f ca="1">INDEX(A224:D232,,G223)</f>
        <v>#NAME?</v>
      </c>
      <c r="I224" s="156" t="e">
        <f ca="1">F224^2-G224^2</f>
        <v>#NAME?</v>
      </c>
      <c r="J224" s="157" t="e">
        <f ca="1">2*F224*G224</f>
        <v>#NAME?</v>
      </c>
      <c r="K224" s="157" t="e">
        <f ca="1">I224^2-J224^2</f>
        <v>#NAME?</v>
      </c>
      <c r="L224" s="158" t="e">
        <f t="shared" ref="L224:L232" ca="1" si="76">I224*J224</f>
        <v>#NAME?</v>
      </c>
      <c r="N224" t="s">
        <v>390</v>
      </c>
      <c r="O224" s="172" t="e">
        <f ca="1">2*(L233*B234-I233*J233)</f>
        <v>#NAME?</v>
      </c>
      <c r="Q224" s="156" t="e">
        <f t="array" aca="1" ref="Q224:R232" ca="1">MMULT(F224:G232,N228:O229)</f>
        <v>#NAME?</v>
      </c>
      <c r="R224" s="158" t="e">
        <f ca="1"/>
        <v>#NAME?</v>
      </c>
    </row>
    <row r="225" spans="1:18" x14ac:dyDescent="0.25">
      <c r="A225" s="194" t="e">
        <f ca="1"/>
        <v>#NAME?</v>
      </c>
      <c r="B225" s="195" t="e">
        <f ca="1"/>
        <v>#NAME?</v>
      </c>
      <c r="C225" s="195" t="e">
        <f ca="1"/>
        <v>#NAME?</v>
      </c>
      <c r="D225" s="196" t="e">
        <f ca="1"/>
        <v>#NAME?</v>
      </c>
      <c r="F225" s="123" t="e">
        <f ca="1">INDEX(A225:D233,,F223)</f>
        <v>#NAME?</v>
      </c>
      <c r="G225" s="90" t="e">
        <f ca="1">INDEX(A224:D232,,G223)</f>
        <v>#NAME?</v>
      </c>
      <c r="I225" s="123" t="e">
        <f t="shared" ref="I225:I232" ca="1" si="77">F225^2-G225^2</f>
        <v>#NAME?</v>
      </c>
      <c r="J225" s="37" t="e">
        <f t="shared" ref="J225:J232" ca="1" si="78">2*F225*G225</f>
        <v>#NAME?</v>
      </c>
      <c r="K225" s="37" t="e">
        <f t="shared" ref="K225:K232" ca="1" si="79">I225^2-J225^2</f>
        <v>#NAME?</v>
      </c>
      <c r="L225" s="90" t="e">
        <f t="shared" ca="1" si="76"/>
        <v>#NAME?</v>
      </c>
      <c r="N225" t="s">
        <v>392</v>
      </c>
      <c r="O225" s="173" t="e">
        <f ca="1">K233*B234-(I233^2-J233^2)</f>
        <v>#NAME?</v>
      </c>
      <c r="Q225" s="123" t="e">
        <f ca="1"/>
        <v>#NAME?</v>
      </c>
      <c r="R225" s="90" t="e">
        <f ca="1"/>
        <v>#NAME?</v>
      </c>
    </row>
    <row r="226" spans="1:18" x14ac:dyDescent="0.25">
      <c r="A226" s="194" t="e">
        <f ca="1"/>
        <v>#NAME?</v>
      </c>
      <c r="B226" s="195" t="e">
        <f ca="1"/>
        <v>#NAME?</v>
      </c>
      <c r="C226" s="195" t="e">
        <f ca="1"/>
        <v>#NAME?</v>
      </c>
      <c r="D226" s="196" t="e">
        <f ca="1"/>
        <v>#NAME?</v>
      </c>
      <c r="F226" s="123" t="e">
        <f ca="1">INDEX(A226:D234,,F223)</f>
        <v>#NAME?</v>
      </c>
      <c r="G226" s="90" t="e">
        <f ca="1">INDEX(A224:D232,,G223)</f>
        <v>#NAME?</v>
      </c>
      <c r="I226" s="123" t="e">
        <f t="shared" ca="1" si="77"/>
        <v>#NAME?</v>
      </c>
      <c r="J226" s="37" t="e">
        <f t="shared" ca="1" si="78"/>
        <v>#NAME?</v>
      </c>
      <c r="K226" s="37" t="e">
        <f t="shared" ca="1" si="79"/>
        <v>#NAME?</v>
      </c>
      <c r="L226" s="90" t="e">
        <f t="shared" ca="1" si="76"/>
        <v>#NAME?</v>
      </c>
      <c r="N226" t="s">
        <v>467</v>
      </c>
      <c r="O226" s="174" t="e">
        <f ca="1">0.25*ATAN(O224/O225)</f>
        <v>#NAME?</v>
      </c>
      <c r="Q226" s="123" t="e">
        <f ca="1"/>
        <v>#NAME?</v>
      </c>
      <c r="R226" s="90" t="e">
        <f ca="1"/>
        <v>#NAME?</v>
      </c>
    </row>
    <row r="227" spans="1:18" x14ac:dyDescent="0.25">
      <c r="A227" s="194" t="e">
        <f ca="1"/>
        <v>#NAME?</v>
      </c>
      <c r="B227" s="195" t="e">
        <f ca="1"/>
        <v>#NAME?</v>
      </c>
      <c r="C227" s="195" t="e">
        <f ca="1"/>
        <v>#NAME?</v>
      </c>
      <c r="D227" s="196" t="e">
        <f ca="1"/>
        <v>#NAME?</v>
      </c>
      <c r="F227" s="123" t="e">
        <f ca="1">INDEX(A227:D235,,F223)</f>
        <v>#NAME?</v>
      </c>
      <c r="G227" s="90" t="e">
        <f ca="1">INDEX(A224:D232,,G223)</f>
        <v>#NAME?</v>
      </c>
      <c r="I227" s="123" t="e">
        <f t="shared" ca="1" si="77"/>
        <v>#NAME?</v>
      </c>
      <c r="J227" s="37" t="e">
        <f t="shared" ca="1" si="78"/>
        <v>#NAME?</v>
      </c>
      <c r="K227" s="37" t="e">
        <f t="shared" ca="1" si="79"/>
        <v>#NAME?</v>
      </c>
      <c r="L227" s="90" t="e">
        <f t="shared" ca="1" si="76"/>
        <v>#NAME?</v>
      </c>
      <c r="Q227" s="123" t="e">
        <f ca="1"/>
        <v>#NAME?</v>
      </c>
      <c r="R227" s="90" t="e">
        <f ca="1"/>
        <v>#NAME?</v>
      </c>
    </row>
    <row r="228" spans="1:18" x14ac:dyDescent="0.25">
      <c r="A228" s="194" t="e">
        <f ca="1"/>
        <v>#NAME?</v>
      </c>
      <c r="B228" s="195" t="e">
        <f ca="1"/>
        <v>#NAME?</v>
      </c>
      <c r="C228" s="195" t="e">
        <f ca="1"/>
        <v>#NAME?</v>
      </c>
      <c r="D228" s="196" t="e">
        <f ca="1"/>
        <v>#NAME?</v>
      </c>
      <c r="F228" s="123" t="e">
        <f ca="1">INDEX(A228:D236,,F223)</f>
        <v>#NAME?</v>
      </c>
      <c r="G228" s="90" t="e">
        <f ca="1">INDEX(A224:D232,,G223)</f>
        <v>#NAME?</v>
      </c>
      <c r="I228" s="123" t="e">
        <f t="shared" ca="1" si="77"/>
        <v>#NAME?</v>
      </c>
      <c r="J228" s="37" t="e">
        <f t="shared" ca="1" si="78"/>
        <v>#NAME?</v>
      </c>
      <c r="K228" s="37" t="e">
        <f t="shared" ca="1" si="79"/>
        <v>#NAME?</v>
      </c>
      <c r="L228" s="90" t="e">
        <f t="shared" ca="1" si="76"/>
        <v>#NAME?</v>
      </c>
      <c r="N228" s="156" t="e">
        <f ca="1">COS(O226)</f>
        <v>#NAME?</v>
      </c>
      <c r="O228" s="158" t="e">
        <f ca="1">-N229</f>
        <v>#NAME?</v>
      </c>
      <c r="Q228" s="123" t="e">
        <f ca="1"/>
        <v>#NAME?</v>
      </c>
      <c r="R228" s="90" t="e">
        <f ca="1"/>
        <v>#NAME?</v>
      </c>
    </row>
    <row r="229" spans="1:18" x14ac:dyDescent="0.25">
      <c r="A229" s="194" t="e">
        <f ca="1"/>
        <v>#NAME?</v>
      </c>
      <c r="B229" s="195" t="e">
        <f ca="1"/>
        <v>#NAME?</v>
      </c>
      <c r="C229" s="195" t="e">
        <f ca="1"/>
        <v>#NAME?</v>
      </c>
      <c r="D229" s="196" t="e">
        <f ca="1"/>
        <v>#NAME?</v>
      </c>
      <c r="F229" s="123" t="e">
        <f ca="1">INDEX(A229:D237,,F223)</f>
        <v>#NAME?</v>
      </c>
      <c r="G229" s="90" t="e">
        <f ca="1">INDEX(A224:D232,,G223)</f>
        <v>#NAME?</v>
      </c>
      <c r="I229" s="123" t="e">
        <f t="shared" ca="1" si="77"/>
        <v>#NAME?</v>
      </c>
      <c r="J229" s="37" t="e">
        <f t="shared" ca="1" si="78"/>
        <v>#NAME?</v>
      </c>
      <c r="K229" s="37" t="e">
        <f t="shared" ca="1" si="79"/>
        <v>#NAME?</v>
      </c>
      <c r="L229" s="90" t="e">
        <f t="shared" ca="1" si="76"/>
        <v>#NAME?</v>
      </c>
      <c r="N229" s="91" t="e">
        <f ca="1">SIN(O226)</f>
        <v>#NAME?</v>
      </c>
      <c r="O229" s="93" t="e">
        <f ca="1">N228</f>
        <v>#NAME?</v>
      </c>
      <c r="Q229" s="123" t="e">
        <f ca="1"/>
        <v>#NAME?</v>
      </c>
      <c r="R229" s="90" t="e">
        <f ca="1"/>
        <v>#NAME?</v>
      </c>
    </row>
    <row r="230" spans="1:18" x14ac:dyDescent="0.25">
      <c r="A230" s="194" t="e">
        <f ca="1"/>
        <v>#NAME?</v>
      </c>
      <c r="B230" s="195" t="e">
        <f ca="1"/>
        <v>#NAME?</v>
      </c>
      <c r="C230" s="195" t="e">
        <f ca="1"/>
        <v>#NAME?</v>
      </c>
      <c r="D230" s="196" t="e">
        <f ca="1"/>
        <v>#NAME?</v>
      </c>
      <c r="F230" s="123" t="e">
        <f ca="1">INDEX(A230:D238,,F223)</f>
        <v>#NAME?</v>
      </c>
      <c r="G230" s="90" t="e">
        <f ca="1">INDEX(A224:D232,,G223)</f>
        <v>#NAME?</v>
      </c>
      <c r="I230" s="123" t="e">
        <f t="shared" ca="1" si="77"/>
        <v>#NAME?</v>
      </c>
      <c r="J230" s="37" t="e">
        <f t="shared" ca="1" si="78"/>
        <v>#NAME?</v>
      </c>
      <c r="K230" s="37" t="e">
        <f t="shared" ca="1" si="79"/>
        <v>#NAME?</v>
      </c>
      <c r="L230" s="90" t="e">
        <f t="shared" ca="1" si="76"/>
        <v>#NAME?</v>
      </c>
      <c r="Q230" s="123" t="e">
        <f ca="1"/>
        <v>#NAME?</v>
      </c>
      <c r="R230" s="90" t="e">
        <f ca="1"/>
        <v>#NAME?</v>
      </c>
    </row>
    <row r="231" spans="1:18" x14ac:dyDescent="0.25">
      <c r="A231" s="194" t="e">
        <f ca="1"/>
        <v>#NAME?</v>
      </c>
      <c r="B231" s="195" t="e">
        <f ca="1"/>
        <v>#NAME?</v>
      </c>
      <c r="C231" s="195" t="e">
        <f ca="1"/>
        <v>#NAME?</v>
      </c>
      <c r="D231" s="196" t="e">
        <f ca="1"/>
        <v>#NAME?</v>
      </c>
      <c r="F231" s="123" t="e">
        <f ca="1">INDEX(A231:D239,,F223)</f>
        <v>#NAME?</v>
      </c>
      <c r="G231" s="90" t="e">
        <f ca="1">INDEX(A224:D232,,G223)</f>
        <v>#NAME?</v>
      </c>
      <c r="I231" s="123" t="e">
        <f t="shared" ca="1" si="77"/>
        <v>#NAME?</v>
      </c>
      <c r="J231" s="37" t="e">
        <f t="shared" ca="1" si="78"/>
        <v>#NAME?</v>
      </c>
      <c r="K231" s="37" t="e">
        <f t="shared" ca="1" si="79"/>
        <v>#NAME?</v>
      </c>
      <c r="L231" s="90" t="e">
        <f t="shared" ca="1" si="76"/>
        <v>#NAME?</v>
      </c>
      <c r="Q231" s="123" t="e">
        <f ca="1"/>
        <v>#NAME?</v>
      </c>
      <c r="R231" s="90" t="e">
        <f ca="1"/>
        <v>#NAME?</v>
      </c>
    </row>
    <row r="232" spans="1:18" x14ac:dyDescent="0.25">
      <c r="A232" s="200" t="e">
        <f ca="1"/>
        <v>#NAME?</v>
      </c>
      <c r="B232" s="201" t="e">
        <f ca="1"/>
        <v>#NAME?</v>
      </c>
      <c r="C232" s="201" t="e">
        <f ca="1"/>
        <v>#NAME?</v>
      </c>
      <c r="D232" s="202" t="e">
        <f ca="1"/>
        <v>#NAME?</v>
      </c>
      <c r="F232" s="91" t="e">
        <f ca="1">INDEX(A232:D240,,F223)</f>
        <v>#NAME?</v>
      </c>
      <c r="G232" s="93" t="e">
        <f ca="1">INDEX(A224:D232,,G223)</f>
        <v>#NAME?</v>
      </c>
      <c r="I232" s="91" t="e">
        <f t="shared" ca="1" si="77"/>
        <v>#NAME?</v>
      </c>
      <c r="J232" s="92" t="e">
        <f t="shared" ca="1" si="78"/>
        <v>#NAME?</v>
      </c>
      <c r="K232" s="92" t="e">
        <f t="shared" ca="1" si="79"/>
        <v>#NAME?</v>
      </c>
      <c r="L232" s="93" t="e">
        <f t="shared" ca="1" si="76"/>
        <v>#NAME?</v>
      </c>
      <c r="Q232" s="91" t="e">
        <f ca="1"/>
        <v>#NAME?</v>
      </c>
      <c r="R232" s="93" t="e">
        <f ca="1"/>
        <v>#NAME?</v>
      </c>
    </row>
    <row r="233" spans="1:18" x14ac:dyDescent="0.25">
      <c r="I233" t="e">
        <f ca="1">SUM(I224:I232)</f>
        <v>#NAME?</v>
      </c>
      <c r="J233" t="e">
        <f ca="1">SUM(J224:J232)</f>
        <v>#NAME?</v>
      </c>
      <c r="K233" t="e">
        <f ca="1">SUM(K224:K232)</f>
        <v>#NAME?</v>
      </c>
      <c r="L233" t="e">
        <f ca="1">SUM(L224:L232)</f>
        <v>#NAME?</v>
      </c>
    </row>
    <row r="234" spans="1:18" x14ac:dyDescent="0.25">
      <c r="A234" s="47" t="s">
        <v>53</v>
      </c>
      <c r="B234">
        <f ca="1">COUNT(A224:A232)</f>
        <v>0</v>
      </c>
      <c r="I234" s="47" t="s">
        <v>462</v>
      </c>
      <c r="J234" s="47" t="s">
        <v>389</v>
      </c>
      <c r="K234" s="47" t="s">
        <v>469</v>
      </c>
      <c r="L234" s="47" t="s">
        <v>470</v>
      </c>
      <c r="N234" s="47"/>
    </row>
    <row r="236" spans="1:18" x14ac:dyDescent="0.25">
      <c r="A236">
        <v>1</v>
      </c>
      <c r="B236">
        <v>2</v>
      </c>
      <c r="C236">
        <v>3</v>
      </c>
      <c r="D236">
        <v>4</v>
      </c>
      <c r="F236">
        <v>3</v>
      </c>
      <c r="G236">
        <v>4</v>
      </c>
      <c r="I236" s="47" t="s">
        <v>207</v>
      </c>
      <c r="J236" s="47" t="s">
        <v>464</v>
      </c>
      <c r="K236" s="47" t="s">
        <v>465</v>
      </c>
      <c r="L236" s="47" t="s">
        <v>466</v>
      </c>
      <c r="Q236">
        <f>F236</f>
        <v>3</v>
      </c>
      <c r="R236">
        <f>G236</f>
        <v>4</v>
      </c>
    </row>
    <row r="237" spans="1:18" x14ac:dyDescent="0.25">
      <c r="A237" s="189" t="e">
        <f t="array" aca="1" ref="A237:A245" ca="1">IF(A236=$Q223,$Q224:$Q232,IF(A236=$R223,$R224:$R232,A224:A232))</f>
        <v>#NAME?</v>
      </c>
      <c r="B237" s="190" t="e">
        <f t="array" aca="1" ref="B237:B245" ca="1">IF(B236=$Q223,$Q224:$Q232,IF(B236=$R223,$R224:$R232,B224:B232))</f>
        <v>#NAME?</v>
      </c>
      <c r="C237" s="190" t="e">
        <f t="array" aca="1" ref="C237:C245" ca="1">IF(C236=$Q223,$Q224:$Q232,IF(C236=$R223,$R224:$R232,C224:C232))</f>
        <v>#NAME?</v>
      </c>
      <c r="D237" s="191" t="e">
        <f t="array" aca="1" ref="D237:D245" ca="1">IF(D236=$Q223,$Q224:$Q232,IF(D236=$R223,$R224:$R232,D224:D232))</f>
        <v>#NAME?</v>
      </c>
      <c r="F237" s="156" t="e">
        <f ca="1">INDEX(A237:D245,,F236)</f>
        <v>#NAME?</v>
      </c>
      <c r="G237" s="158" t="e">
        <f ca="1">INDEX(A237:D245,,G236)</f>
        <v>#NAME?</v>
      </c>
      <c r="I237" s="156" t="e">
        <f ca="1">F237^2-G237^2</f>
        <v>#NAME?</v>
      </c>
      <c r="J237" s="157" t="e">
        <f ca="1">2*F237*G237</f>
        <v>#NAME?</v>
      </c>
      <c r="K237" s="157" t="e">
        <f ca="1">I237^2-J237^2</f>
        <v>#NAME?</v>
      </c>
      <c r="L237" s="158" t="e">
        <f t="shared" ref="L237:L245" ca="1" si="80">I237*J237</f>
        <v>#NAME?</v>
      </c>
      <c r="N237" t="s">
        <v>390</v>
      </c>
      <c r="O237" s="172" t="e">
        <f ca="1">2*(L246*B247-I246*J246)</f>
        <v>#NAME?</v>
      </c>
      <c r="Q237" s="156" t="e">
        <f t="array" aca="1" ref="Q237:R245" ca="1">MMULT(F237:G245,N241:O242)</f>
        <v>#NAME?</v>
      </c>
      <c r="R237" s="158" t="e">
        <f ca="1"/>
        <v>#NAME?</v>
      </c>
    </row>
    <row r="238" spans="1:18" x14ac:dyDescent="0.25">
      <c r="A238" s="194" t="e">
        <f ca="1"/>
        <v>#NAME?</v>
      </c>
      <c r="B238" s="195" t="e">
        <f ca="1"/>
        <v>#NAME?</v>
      </c>
      <c r="C238" s="195" t="e">
        <f ca="1"/>
        <v>#NAME?</v>
      </c>
      <c r="D238" s="196" t="e">
        <f ca="1"/>
        <v>#NAME?</v>
      </c>
      <c r="F238" s="123" t="e">
        <f ca="1">INDEX(A238:D246,,F236)</f>
        <v>#NAME?</v>
      </c>
      <c r="G238" s="90" t="e">
        <f ca="1">INDEX(A237:D245,,G236)</f>
        <v>#NAME?</v>
      </c>
      <c r="I238" s="123" t="e">
        <f t="shared" ref="I238:I245" ca="1" si="81">F238^2-G238^2</f>
        <v>#NAME?</v>
      </c>
      <c r="J238" s="37" t="e">
        <f t="shared" ref="J238:J245" ca="1" si="82">2*F238*G238</f>
        <v>#NAME?</v>
      </c>
      <c r="K238" s="37" t="e">
        <f t="shared" ref="K238:K245" ca="1" si="83">I238^2-J238^2</f>
        <v>#NAME?</v>
      </c>
      <c r="L238" s="90" t="e">
        <f t="shared" ca="1" si="80"/>
        <v>#NAME?</v>
      </c>
      <c r="N238" t="s">
        <v>392</v>
      </c>
      <c r="O238" s="173" t="e">
        <f ca="1">K246*B247-(I246^2-J246^2)</f>
        <v>#NAME?</v>
      </c>
      <c r="Q238" s="123" t="e">
        <f ca="1"/>
        <v>#NAME?</v>
      </c>
      <c r="R238" s="90" t="e">
        <f ca="1"/>
        <v>#NAME?</v>
      </c>
    </row>
    <row r="239" spans="1:18" x14ac:dyDescent="0.25">
      <c r="A239" s="194" t="e">
        <f ca="1"/>
        <v>#NAME?</v>
      </c>
      <c r="B239" s="195" t="e">
        <f ca="1"/>
        <v>#NAME?</v>
      </c>
      <c r="C239" s="195" t="e">
        <f ca="1"/>
        <v>#NAME?</v>
      </c>
      <c r="D239" s="196" t="e">
        <f ca="1"/>
        <v>#NAME?</v>
      </c>
      <c r="F239" s="123" t="e">
        <f ca="1">INDEX(A239:D247,,F236)</f>
        <v>#NAME?</v>
      </c>
      <c r="G239" s="90" t="e">
        <f ca="1">INDEX(A237:D245,,G236)</f>
        <v>#NAME?</v>
      </c>
      <c r="I239" s="123" t="e">
        <f t="shared" ca="1" si="81"/>
        <v>#NAME?</v>
      </c>
      <c r="J239" s="37" t="e">
        <f t="shared" ca="1" si="82"/>
        <v>#NAME?</v>
      </c>
      <c r="K239" s="37" t="e">
        <f t="shared" ca="1" si="83"/>
        <v>#NAME?</v>
      </c>
      <c r="L239" s="90" t="e">
        <f t="shared" ca="1" si="80"/>
        <v>#NAME?</v>
      </c>
      <c r="N239" t="s">
        <v>467</v>
      </c>
      <c r="O239" s="174" t="e">
        <f ca="1">0.25*ATAN(O237/O238)</f>
        <v>#NAME?</v>
      </c>
      <c r="Q239" s="123" t="e">
        <f ca="1"/>
        <v>#NAME?</v>
      </c>
      <c r="R239" s="90" t="e">
        <f ca="1"/>
        <v>#NAME?</v>
      </c>
    </row>
    <row r="240" spans="1:18" x14ac:dyDescent="0.25">
      <c r="A240" s="194" t="e">
        <f ca="1"/>
        <v>#NAME?</v>
      </c>
      <c r="B240" s="195" t="e">
        <f ca="1"/>
        <v>#NAME?</v>
      </c>
      <c r="C240" s="195" t="e">
        <f ca="1"/>
        <v>#NAME?</v>
      </c>
      <c r="D240" s="196" t="e">
        <f ca="1"/>
        <v>#NAME?</v>
      </c>
      <c r="F240" s="123" t="e">
        <f ca="1">INDEX(A240:D248,,F236)</f>
        <v>#NAME?</v>
      </c>
      <c r="G240" s="90" t="e">
        <f ca="1">INDEX(A237:D245,,G236)</f>
        <v>#NAME?</v>
      </c>
      <c r="I240" s="123" t="e">
        <f t="shared" ca="1" si="81"/>
        <v>#NAME?</v>
      </c>
      <c r="J240" s="37" t="e">
        <f t="shared" ca="1" si="82"/>
        <v>#NAME?</v>
      </c>
      <c r="K240" s="37" t="e">
        <f t="shared" ca="1" si="83"/>
        <v>#NAME?</v>
      </c>
      <c r="L240" s="90" t="e">
        <f t="shared" ca="1" si="80"/>
        <v>#NAME?</v>
      </c>
      <c r="Q240" s="123" t="e">
        <f ca="1"/>
        <v>#NAME?</v>
      </c>
      <c r="R240" s="90" t="e">
        <f ca="1"/>
        <v>#NAME?</v>
      </c>
    </row>
    <row r="241" spans="1:18" x14ac:dyDescent="0.25">
      <c r="A241" s="194" t="e">
        <f ca="1"/>
        <v>#NAME?</v>
      </c>
      <c r="B241" s="195" t="e">
        <f ca="1"/>
        <v>#NAME?</v>
      </c>
      <c r="C241" s="195" t="e">
        <f ca="1"/>
        <v>#NAME?</v>
      </c>
      <c r="D241" s="196" t="e">
        <f ca="1"/>
        <v>#NAME?</v>
      </c>
      <c r="F241" s="123" t="e">
        <f ca="1">INDEX(A241:D249,,F236)</f>
        <v>#NAME?</v>
      </c>
      <c r="G241" s="90" t="e">
        <f ca="1">INDEX(A237:D245,,G236)</f>
        <v>#NAME?</v>
      </c>
      <c r="I241" s="123" t="e">
        <f t="shared" ca="1" si="81"/>
        <v>#NAME?</v>
      </c>
      <c r="J241" s="37" t="e">
        <f t="shared" ca="1" si="82"/>
        <v>#NAME?</v>
      </c>
      <c r="K241" s="37" t="e">
        <f t="shared" ca="1" si="83"/>
        <v>#NAME?</v>
      </c>
      <c r="L241" s="90" t="e">
        <f t="shared" ca="1" si="80"/>
        <v>#NAME?</v>
      </c>
      <c r="N241" s="156" t="e">
        <f ca="1">COS(O239)</f>
        <v>#NAME?</v>
      </c>
      <c r="O241" s="158" t="e">
        <f ca="1">-N242</f>
        <v>#NAME?</v>
      </c>
      <c r="Q241" s="123" t="e">
        <f ca="1"/>
        <v>#NAME?</v>
      </c>
      <c r="R241" s="90" t="e">
        <f ca="1"/>
        <v>#NAME?</v>
      </c>
    </row>
    <row r="242" spans="1:18" x14ac:dyDescent="0.25">
      <c r="A242" s="194" t="e">
        <f ca="1"/>
        <v>#NAME?</v>
      </c>
      <c r="B242" s="195" t="e">
        <f ca="1"/>
        <v>#NAME?</v>
      </c>
      <c r="C242" s="195" t="e">
        <f ca="1"/>
        <v>#NAME?</v>
      </c>
      <c r="D242" s="196" t="e">
        <f ca="1"/>
        <v>#NAME?</v>
      </c>
      <c r="F242" s="123" t="e">
        <f ca="1">INDEX(A242:D250,,F236)</f>
        <v>#NAME?</v>
      </c>
      <c r="G242" s="90" t="e">
        <f ca="1">INDEX(A237:D245,,G236)</f>
        <v>#NAME?</v>
      </c>
      <c r="I242" s="123" t="e">
        <f t="shared" ca="1" si="81"/>
        <v>#NAME?</v>
      </c>
      <c r="J242" s="37" t="e">
        <f t="shared" ca="1" si="82"/>
        <v>#NAME?</v>
      </c>
      <c r="K242" s="37" t="e">
        <f t="shared" ca="1" si="83"/>
        <v>#NAME?</v>
      </c>
      <c r="L242" s="90" t="e">
        <f t="shared" ca="1" si="80"/>
        <v>#NAME?</v>
      </c>
      <c r="N242" s="91" t="e">
        <f ca="1">SIN(O239)</f>
        <v>#NAME?</v>
      </c>
      <c r="O242" s="93" t="e">
        <f ca="1">N241</f>
        <v>#NAME?</v>
      </c>
      <c r="Q242" s="123" t="e">
        <f ca="1"/>
        <v>#NAME?</v>
      </c>
      <c r="R242" s="90" t="e">
        <f ca="1"/>
        <v>#NAME?</v>
      </c>
    </row>
    <row r="243" spans="1:18" x14ac:dyDescent="0.25">
      <c r="A243" s="194" t="e">
        <f ca="1"/>
        <v>#NAME?</v>
      </c>
      <c r="B243" s="195" t="e">
        <f ca="1"/>
        <v>#NAME?</v>
      </c>
      <c r="C243" s="195" t="e">
        <f ca="1"/>
        <v>#NAME?</v>
      </c>
      <c r="D243" s="196" t="e">
        <f ca="1"/>
        <v>#NAME?</v>
      </c>
      <c r="F243" s="123" t="e">
        <f ca="1">INDEX(A243:D251,,F236)</f>
        <v>#NAME?</v>
      </c>
      <c r="G243" s="90" t="e">
        <f ca="1">INDEX(A237:D245,,G236)</f>
        <v>#NAME?</v>
      </c>
      <c r="I243" s="123" t="e">
        <f t="shared" ca="1" si="81"/>
        <v>#NAME?</v>
      </c>
      <c r="J243" s="37" t="e">
        <f t="shared" ca="1" si="82"/>
        <v>#NAME?</v>
      </c>
      <c r="K243" s="37" t="e">
        <f t="shared" ca="1" si="83"/>
        <v>#NAME?</v>
      </c>
      <c r="L243" s="90" t="e">
        <f t="shared" ca="1" si="80"/>
        <v>#NAME?</v>
      </c>
      <c r="Q243" s="123" t="e">
        <f ca="1"/>
        <v>#NAME?</v>
      </c>
      <c r="R243" s="90" t="e">
        <f ca="1"/>
        <v>#NAME?</v>
      </c>
    </row>
    <row r="244" spans="1:18" x14ac:dyDescent="0.25">
      <c r="A244" s="194" t="e">
        <f ca="1"/>
        <v>#NAME?</v>
      </c>
      <c r="B244" s="195" t="e">
        <f ca="1"/>
        <v>#NAME?</v>
      </c>
      <c r="C244" s="195" t="e">
        <f ca="1"/>
        <v>#NAME?</v>
      </c>
      <c r="D244" s="196" t="e">
        <f ca="1"/>
        <v>#NAME?</v>
      </c>
      <c r="F244" s="123" t="e">
        <f ca="1">INDEX(A244:D252,,F236)</f>
        <v>#NAME?</v>
      </c>
      <c r="G244" s="90" t="e">
        <f ca="1">INDEX(A237:D245,,G236)</f>
        <v>#NAME?</v>
      </c>
      <c r="I244" s="123" t="e">
        <f t="shared" ca="1" si="81"/>
        <v>#NAME?</v>
      </c>
      <c r="J244" s="37" t="e">
        <f t="shared" ca="1" si="82"/>
        <v>#NAME?</v>
      </c>
      <c r="K244" s="37" t="e">
        <f t="shared" ca="1" si="83"/>
        <v>#NAME?</v>
      </c>
      <c r="L244" s="90" t="e">
        <f t="shared" ca="1" si="80"/>
        <v>#NAME?</v>
      </c>
      <c r="Q244" s="123" t="e">
        <f ca="1"/>
        <v>#NAME?</v>
      </c>
      <c r="R244" s="90" t="e">
        <f ca="1"/>
        <v>#NAME?</v>
      </c>
    </row>
    <row r="245" spans="1:18" x14ac:dyDescent="0.25">
      <c r="A245" s="200" t="e">
        <f ca="1"/>
        <v>#NAME?</v>
      </c>
      <c r="B245" s="201" t="e">
        <f ca="1"/>
        <v>#NAME?</v>
      </c>
      <c r="C245" s="201" t="e">
        <f ca="1"/>
        <v>#NAME?</v>
      </c>
      <c r="D245" s="202" t="e">
        <f ca="1"/>
        <v>#NAME?</v>
      </c>
      <c r="F245" s="91" t="e">
        <f ca="1">INDEX(A245:D253,,F236)</f>
        <v>#NAME?</v>
      </c>
      <c r="G245" s="93" t="e">
        <f ca="1">INDEX(A237:D245,,G236)</f>
        <v>#NAME?</v>
      </c>
      <c r="I245" s="91" t="e">
        <f t="shared" ca="1" si="81"/>
        <v>#NAME?</v>
      </c>
      <c r="J245" s="92" t="e">
        <f t="shared" ca="1" si="82"/>
        <v>#NAME?</v>
      </c>
      <c r="K245" s="92" t="e">
        <f t="shared" ca="1" si="83"/>
        <v>#NAME?</v>
      </c>
      <c r="L245" s="93" t="e">
        <f t="shared" ca="1" si="80"/>
        <v>#NAME?</v>
      </c>
      <c r="Q245" s="91" t="e">
        <f ca="1"/>
        <v>#NAME?</v>
      </c>
      <c r="R245" s="93" t="e">
        <f ca="1"/>
        <v>#NAME?</v>
      </c>
    </row>
    <row r="246" spans="1:18" x14ac:dyDescent="0.25">
      <c r="I246" t="e">
        <f ca="1">SUM(I237:I245)</f>
        <v>#NAME?</v>
      </c>
      <c r="J246" t="e">
        <f ca="1">SUM(J237:J245)</f>
        <v>#NAME?</v>
      </c>
      <c r="K246" t="e">
        <f ca="1">SUM(K237:K245)</f>
        <v>#NAME?</v>
      </c>
      <c r="L246" t="e">
        <f ca="1">SUM(L237:L245)</f>
        <v>#NAME?</v>
      </c>
    </row>
    <row r="247" spans="1:18" x14ac:dyDescent="0.25">
      <c r="A247" s="47" t="s">
        <v>53</v>
      </c>
      <c r="B247">
        <f ca="1">COUNT(A237:A245)</f>
        <v>0</v>
      </c>
      <c r="I247" s="47" t="s">
        <v>462</v>
      </c>
      <c r="J247" s="47" t="s">
        <v>389</v>
      </c>
      <c r="K247" s="47" t="s">
        <v>469</v>
      </c>
      <c r="L247" s="47" t="s">
        <v>470</v>
      </c>
      <c r="N247" s="47"/>
    </row>
    <row r="249" spans="1:18" x14ac:dyDescent="0.25">
      <c r="A249">
        <v>1</v>
      </c>
      <c r="B249">
        <v>2</v>
      </c>
      <c r="C249">
        <v>3</v>
      </c>
      <c r="D249">
        <v>4</v>
      </c>
      <c r="F249">
        <v>1</v>
      </c>
      <c r="G249">
        <v>2</v>
      </c>
      <c r="I249" s="47" t="s">
        <v>207</v>
      </c>
      <c r="J249" s="47" t="s">
        <v>464</v>
      </c>
      <c r="K249" s="47" t="s">
        <v>465</v>
      </c>
      <c r="L249" s="47" t="s">
        <v>466</v>
      </c>
      <c r="Q249">
        <f>F249</f>
        <v>1</v>
      </c>
      <c r="R249">
        <f>G249</f>
        <v>2</v>
      </c>
    </row>
    <row r="250" spans="1:18" x14ac:dyDescent="0.25">
      <c r="A250" s="189" t="e">
        <f t="array" aca="1" ref="A250:A258" ca="1">IF(A249=$Q236,$Q237:$Q245,IF(A249=$R236,$R237:$R245,A237:A245))</f>
        <v>#NAME?</v>
      </c>
      <c r="B250" s="190" t="e">
        <f t="array" aca="1" ref="B250:B258" ca="1">IF(B249=$Q236,$Q237:$Q245,IF(B249=$R236,$R237:$R245,B237:B245))</f>
        <v>#NAME?</v>
      </c>
      <c r="C250" s="190" t="e">
        <f t="array" aca="1" ref="C250:C258" ca="1">IF(C249=$Q236,$Q237:$Q245,IF(C249=$R236,$R237:$R245,C237:C245))</f>
        <v>#NAME?</v>
      </c>
      <c r="D250" s="191" t="e">
        <f t="array" aca="1" ref="D250:D258" ca="1">IF(D249=$Q236,$Q237:$Q245,IF(D249=$R236,$R237:$R245,D237:D245))</f>
        <v>#NAME?</v>
      </c>
      <c r="F250" s="156" t="e">
        <f ca="1">INDEX(A250:D258,,F249)</f>
        <v>#NAME?</v>
      </c>
      <c r="G250" s="158" t="e">
        <f ca="1">INDEX(A250:D258,,G249)</f>
        <v>#NAME?</v>
      </c>
      <c r="I250" s="156" t="e">
        <f ca="1">F250^2-G250^2</f>
        <v>#NAME?</v>
      </c>
      <c r="J250" s="157" t="e">
        <f ca="1">2*F250*G250</f>
        <v>#NAME?</v>
      </c>
      <c r="K250" s="157" t="e">
        <f ca="1">I250^2-J250^2</f>
        <v>#NAME?</v>
      </c>
      <c r="L250" s="158" t="e">
        <f t="shared" ref="L250:L258" ca="1" si="84">I250*J250</f>
        <v>#NAME?</v>
      </c>
      <c r="N250" t="s">
        <v>390</v>
      </c>
      <c r="O250" s="172" t="e">
        <f ca="1">2*(L259*B260-I259*J259)</f>
        <v>#NAME?</v>
      </c>
      <c r="Q250" s="156" t="e">
        <f t="array" aca="1" ref="Q250:R258" ca="1">MMULT(F250:G258,N254:O255)</f>
        <v>#NAME?</v>
      </c>
      <c r="R250" s="158" t="e">
        <f ca="1"/>
        <v>#NAME?</v>
      </c>
    </row>
    <row r="251" spans="1:18" x14ac:dyDescent="0.25">
      <c r="A251" s="194" t="e">
        <f ca="1"/>
        <v>#NAME?</v>
      </c>
      <c r="B251" s="195" t="e">
        <f ca="1"/>
        <v>#NAME?</v>
      </c>
      <c r="C251" s="195" t="e">
        <f ca="1"/>
        <v>#NAME?</v>
      </c>
      <c r="D251" s="196" t="e">
        <f ca="1"/>
        <v>#NAME?</v>
      </c>
      <c r="F251" s="123" t="e">
        <f ca="1">INDEX(A251:D259,,F249)</f>
        <v>#NAME?</v>
      </c>
      <c r="G251" s="90" t="e">
        <f ca="1">INDEX(A250:D258,,G249)</f>
        <v>#NAME?</v>
      </c>
      <c r="I251" s="123" t="e">
        <f t="shared" ref="I251:I258" ca="1" si="85">F251^2-G251^2</f>
        <v>#NAME?</v>
      </c>
      <c r="J251" s="37" t="e">
        <f t="shared" ref="J251:J258" ca="1" si="86">2*F251*G251</f>
        <v>#NAME?</v>
      </c>
      <c r="K251" s="37" t="e">
        <f t="shared" ref="K251:K258" ca="1" si="87">I251^2-J251^2</f>
        <v>#NAME?</v>
      </c>
      <c r="L251" s="90" t="e">
        <f t="shared" ca="1" si="84"/>
        <v>#NAME?</v>
      </c>
      <c r="N251" t="s">
        <v>392</v>
      </c>
      <c r="O251" s="173" t="e">
        <f ca="1">K259*B260-(I259^2-J259^2)</f>
        <v>#NAME?</v>
      </c>
      <c r="Q251" s="123" t="e">
        <f ca="1"/>
        <v>#NAME?</v>
      </c>
      <c r="R251" s="90" t="e">
        <f ca="1"/>
        <v>#NAME?</v>
      </c>
    </row>
    <row r="252" spans="1:18" x14ac:dyDescent="0.25">
      <c r="A252" s="194" t="e">
        <f ca="1"/>
        <v>#NAME?</v>
      </c>
      <c r="B252" s="195" t="e">
        <f ca="1"/>
        <v>#NAME?</v>
      </c>
      <c r="C252" s="195" t="e">
        <f ca="1"/>
        <v>#NAME?</v>
      </c>
      <c r="D252" s="196" t="e">
        <f ca="1"/>
        <v>#NAME?</v>
      </c>
      <c r="F252" s="123" t="e">
        <f ca="1">INDEX(A252:D260,,F249)</f>
        <v>#NAME?</v>
      </c>
      <c r="G252" s="90" t="e">
        <f ca="1">INDEX(A250:D258,,G249)</f>
        <v>#NAME?</v>
      </c>
      <c r="I252" s="123" t="e">
        <f t="shared" ca="1" si="85"/>
        <v>#NAME?</v>
      </c>
      <c r="J252" s="37" t="e">
        <f t="shared" ca="1" si="86"/>
        <v>#NAME?</v>
      </c>
      <c r="K252" s="37" t="e">
        <f t="shared" ca="1" si="87"/>
        <v>#NAME?</v>
      </c>
      <c r="L252" s="90" t="e">
        <f t="shared" ca="1" si="84"/>
        <v>#NAME?</v>
      </c>
      <c r="N252" t="s">
        <v>467</v>
      </c>
      <c r="O252" s="174" t="e">
        <f ca="1">0.25*ATAN(O250/O251)</f>
        <v>#NAME?</v>
      </c>
      <c r="Q252" s="123" t="e">
        <f ca="1"/>
        <v>#NAME?</v>
      </c>
      <c r="R252" s="90" t="e">
        <f ca="1"/>
        <v>#NAME?</v>
      </c>
    </row>
    <row r="253" spans="1:18" x14ac:dyDescent="0.25">
      <c r="A253" s="194" t="e">
        <f ca="1"/>
        <v>#NAME?</v>
      </c>
      <c r="B253" s="195" t="e">
        <f ca="1"/>
        <v>#NAME?</v>
      </c>
      <c r="C253" s="195" t="e">
        <f ca="1"/>
        <v>#NAME?</v>
      </c>
      <c r="D253" s="196" t="e">
        <f ca="1"/>
        <v>#NAME?</v>
      </c>
      <c r="F253" s="123" t="e">
        <f ca="1">INDEX(A253:D261,,F249)</f>
        <v>#NAME?</v>
      </c>
      <c r="G253" s="90" t="e">
        <f ca="1">INDEX(A250:D258,,G249)</f>
        <v>#NAME?</v>
      </c>
      <c r="I253" s="123" t="e">
        <f t="shared" ca="1" si="85"/>
        <v>#NAME?</v>
      </c>
      <c r="J253" s="37" t="e">
        <f t="shared" ca="1" si="86"/>
        <v>#NAME?</v>
      </c>
      <c r="K253" s="37" t="e">
        <f t="shared" ca="1" si="87"/>
        <v>#NAME?</v>
      </c>
      <c r="L253" s="90" t="e">
        <f t="shared" ca="1" si="84"/>
        <v>#NAME?</v>
      </c>
      <c r="Q253" s="123" t="e">
        <f ca="1"/>
        <v>#NAME?</v>
      </c>
      <c r="R253" s="90" t="e">
        <f ca="1"/>
        <v>#NAME?</v>
      </c>
    </row>
    <row r="254" spans="1:18" x14ac:dyDescent="0.25">
      <c r="A254" s="194" t="e">
        <f ca="1"/>
        <v>#NAME?</v>
      </c>
      <c r="B254" s="195" t="e">
        <f ca="1"/>
        <v>#NAME?</v>
      </c>
      <c r="C254" s="195" t="e">
        <f ca="1"/>
        <v>#NAME?</v>
      </c>
      <c r="D254" s="196" t="e">
        <f ca="1"/>
        <v>#NAME?</v>
      </c>
      <c r="F254" s="123" t="e">
        <f ca="1">INDEX(A254:D262,,F249)</f>
        <v>#NAME?</v>
      </c>
      <c r="G254" s="90" t="e">
        <f ca="1">INDEX(A250:D258,,G249)</f>
        <v>#NAME?</v>
      </c>
      <c r="I254" s="123" t="e">
        <f t="shared" ca="1" si="85"/>
        <v>#NAME?</v>
      </c>
      <c r="J254" s="37" t="e">
        <f t="shared" ca="1" si="86"/>
        <v>#NAME?</v>
      </c>
      <c r="K254" s="37" t="e">
        <f t="shared" ca="1" si="87"/>
        <v>#NAME?</v>
      </c>
      <c r="L254" s="90" t="e">
        <f t="shared" ca="1" si="84"/>
        <v>#NAME?</v>
      </c>
      <c r="N254" s="156" t="e">
        <f ca="1">COS(O252)</f>
        <v>#NAME?</v>
      </c>
      <c r="O254" s="158" t="e">
        <f ca="1">-N255</f>
        <v>#NAME?</v>
      </c>
      <c r="Q254" s="123" t="e">
        <f ca="1"/>
        <v>#NAME?</v>
      </c>
      <c r="R254" s="90" t="e">
        <f ca="1"/>
        <v>#NAME?</v>
      </c>
    </row>
    <row r="255" spans="1:18" x14ac:dyDescent="0.25">
      <c r="A255" s="194" t="e">
        <f ca="1"/>
        <v>#NAME?</v>
      </c>
      <c r="B255" s="195" t="e">
        <f ca="1"/>
        <v>#NAME?</v>
      </c>
      <c r="C255" s="195" t="e">
        <f ca="1"/>
        <v>#NAME?</v>
      </c>
      <c r="D255" s="196" t="e">
        <f ca="1"/>
        <v>#NAME?</v>
      </c>
      <c r="F255" s="123" t="e">
        <f ca="1">INDEX(A255:D263,,F249)</f>
        <v>#NAME?</v>
      </c>
      <c r="G255" s="90" t="e">
        <f ca="1">INDEX(A250:D258,,G249)</f>
        <v>#NAME?</v>
      </c>
      <c r="I255" s="123" t="e">
        <f t="shared" ca="1" si="85"/>
        <v>#NAME?</v>
      </c>
      <c r="J255" s="37" t="e">
        <f t="shared" ca="1" si="86"/>
        <v>#NAME?</v>
      </c>
      <c r="K255" s="37" t="e">
        <f t="shared" ca="1" si="87"/>
        <v>#NAME?</v>
      </c>
      <c r="L255" s="90" t="e">
        <f t="shared" ca="1" si="84"/>
        <v>#NAME?</v>
      </c>
      <c r="N255" s="91" t="e">
        <f ca="1">SIN(O252)</f>
        <v>#NAME?</v>
      </c>
      <c r="O255" s="93" t="e">
        <f ca="1">N254</f>
        <v>#NAME?</v>
      </c>
      <c r="Q255" s="123" t="e">
        <f ca="1"/>
        <v>#NAME?</v>
      </c>
      <c r="R255" s="90" t="e">
        <f ca="1"/>
        <v>#NAME?</v>
      </c>
    </row>
    <row r="256" spans="1:18" x14ac:dyDescent="0.25">
      <c r="A256" s="194" t="e">
        <f ca="1"/>
        <v>#NAME?</v>
      </c>
      <c r="B256" s="195" t="e">
        <f ca="1"/>
        <v>#NAME?</v>
      </c>
      <c r="C256" s="195" t="e">
        <f ca="1"/>
        <v>#NAME?</v>
      </c>
      <c r="D256" s="196" t="e">
        <f ca="1"/>
        <v>#NAME?</v>
      </c>
      <c r="F256" s="123" t="e">
        <f ca="1">INDEX(A256:D264,,F249)</f>
        <v>#NAME?</v>
      </c>
      <c r="G256" s="90" t="e">
        <f ca="1">INDEX(A250:D258,,G249)</f>
        <v>#NAME?</v>
      </c>
      <c r="I256" s="123" t="e">
        <f t="shared" ca="1" si="85"/>
        <v>#NAME?</v>
      </c>
      <c r="J256" s="37" t="e">
        <f t="shared" ca="1" si="86"/>
        <v>#NAME?</v>
      </c>
      <c r="K256" s="37" t="e">
        <f t="shared" ca="1" si="87"/>
        <v>#NAME?</v>
      </c>
      <c r="L256" s="90" t="e">
        <f t="shared" ca="1" si="84"/>
        <v>#NAME?</v>
      </c>
      <c r="Q256" s="123" t="e">
        <f ca="1"/>
        <v>#NAME?</v>
      </c>
      <c r="R256" s="90" t="e">
        <f ca="1"/>
        <v>#NAME?</v>
      </c>
    </row>
    <row r="257" spans="1:18" x14ac:dyDescent="0.25">
      <c r="A257" s="194" t="e">
        <f ca="1"/>
        <v>#NAME?</v>
      </c>
      <c r="B257" s="195" t="e">
        <f ca="1"/>
        <v>#NAME?</v>
      </c>
      <c r="C257" s="195" t="e">
        <f ca="1"/>
        <v>#NAME?</v>
      </c>
      <c r="D257" s="196" t="e">
        <f ca="1"/>
        <v>#NAME?</v>
      </c>
      <c r="F257" s="123" t="e">
        <f ca="1">INDEX(A257:D265,,F249)</f>
        <v>#NAME?</v>
      </c>
      <c r="G257" s="90" t="e">
        <f ca="1">INDEX(A250:D258,,G249)</f>
        <v>#NAME?</v>
      </c>
      <c r="I257" s="123" t="e">
        <f t="shared" ca="1" si="85"/>
        <v>#NAME?</v>
      </c>
      <c r="J257" s="37" t="e">
        <f t="shared" ca="1" si="86"/>
        <v>#NAME?</v>
      </c>
      <c r="K257" s="37" t="e">
        <f t="shared" ca="1" si="87"/>
        <v>#NAME?</v>
      </c>
      <c r="L257" s="90" t="e">
        <f t="shared" ca="1" si="84"/>
        <v>#NAME?</v>
      </c>
      <c r="Q257" s="123" t="e">
        <f ca="1"/>
        <v>#NAME?</v>
      </c>
      <c r="R257" s="90" t="e">
        <f ca="1"/>
        <v>#NAME?</v>
      </c>
    </row>
    <row r="258" spans="1:18" x14ac:dyDescent="0.25">
      <c r="A258" s="200" t="e">
        <f ca="1"/>
        <v>#NAME?</v>
      </c>
      <c r="B258" s="201" t="e">
        <f ca="1"/>
        <v>#NAME?</v>
      </c>
      <c r="C258" s="201" t="e">
        <f ca="1"/>
        <v>#NAME?</v>
      </c>
      <c r="D258" s="202" t="e">
        <f ca="1"/>
        <v>#NAME?</v>
      </c>
      <c r="F258" s="91" t="e">
        <f ca="1">INDEX(A258:D266,,F249)</f>
        <v>#NAME?</v>
      </c>
      <c r="G258" s="93" t="e">
        <f ca="1">INDEX(A250:D258,,G249)</f>
        <v>#NAME?</v>
      </c>
      <c r="I258" s="91" t="e">
        <f t="shared" ca="1" si="85"/>
        <v>#NAME?</v>
      </c>
      <c r="J258" s="92" t="e">
        <f t="shared" ca="1" si="86"/>
        <v>#NAME?</v>
      </c>
      <c r="K258" s="92" t="e">
        <f t="shared" ca="1" si="87"/>
        <v>#NAME?</v>
      </c>
      <c r="L258" s="93" t="e">
        <f t="shared" ca="1" si="84"/>
        <v>#NAME?</v>
      </c>
      <c r="Q258" s="91" t="e">
        <f ca="1"/>
        <v>#NAME?</v>
      </c>
      <c r="R258" s="93" t="e">
        <f ca="1"/>
        <v>#NAME?</v>
      </c>
    </row>
    <row r="259" spans="1:18" x14ac:dyDescent="0.25">
      <c r="I259" t="e">
        <f ca="1">SUM(I250:I258)</f>
        <v>#NAME?</v>
      </c>
      <c r="J259" t="e">
        <f ca="1">SUM(J250:J258)</f>
        <v>#NAME?</v>
      </c>
      <c r="K259" t="e">
        <f ca="1">SUM(K250:K258)</f>
        <v>#NAME?</v>
      </c>
      <c r="L259" t="e">
        <f ca="1">SUM(L250:L258)</f>
        <v>#NAME?</v>
      </c>
    </row>
    <row r="260" spans="1:18" x14ac:dyDescent="0.25">
      <c r="A260" s="47" t="s">
        <v>53</v>
      </c>
      <c r="B260">
        <f ca="1">COUNT(A250:A258)</f>
        <v>0</v>
      </c>
      <c r="I260" s="47" t="s">
        <v>462</v>
      </c>
      <c r="J260" s="47" t="s">
        <v>389</v>
      </c>
      <c r="K260" s="47" t="s">
        <v>469</v>
      </c>
      <c r="L260" s="47" t="s">
        <v>470</v>
      </c>
      <c r="N260" s="47"/>
    </row>
    <row r="262" spans="1:18" x14ac:dyDescent="0.25">
      <c r="A262">
        <v>1</v>
      </c>
      <c r="B262">
        <v>2</v>
      </c>
      <c r="C262">
        <v>3</v>
      </c>
      <c r="D262">
        <v>4</v>
      </c>
      <c r="F262">
        <v>1</v>
      </c>
      <c r="G262">
        <v>3</v>
      </c>
      <c r="I262" s="47" t="s">
        <v>207</v>
      </c>
      <c r="J262" s="47" t="s">
        <v>464</v>
      </c>
      <c r="K262" s="47" t="s">
        <v>465</v>
      </c>
      <c r="L262" s="47" t="s">
        <v>466</v>
      </c>
      <c r="Q262">
        <f>F262</f>
        <v>1</v>
      </c>
      <c r="R262">
        <f>G262</f>
        <v>3</v>
      </c>
    </row>
    <row r="263" spans="1:18" x14ac:dyDescent="0.25">
      <c r="A263" s="189" t="e">
        <f t="array" aca="1" ref="A263:A271" ca="1">IF(A262=$Q249,$Q250:$Q258,IF(A262=$R249,$R250:$R258,A250:A258))</f>
        <v>#NAME?</v>
      </c>
      <c r="B263" s="190" t="e">
        <f t="array" aca="1" ref="B263:B271" ca="1">IF(B262=$Q249,$Q250:$Q258,IF(B262=$R249,$R250:$R258,B250:B258))</f>
        <v>#NAME?</v>
      </c>
      <c r="C263" s="190" t="e">
        <f t="array" aca="1" ref="C263:C271" ca="1">IF(C262=$Q249,$Q250:$Q258,IF(C262=$R249,$R250:$R258,C250:C258))</f>
        <v>#NAME?</v>
      </c>
      <c r="D263" s="191" t="e">
        <f t="array" aca="1" ref="D263:D271" ca="1">IF(D262=$Q249,$Q250:$Q258,IF(D262=$R249,$R250:$R258,D250:D258))</f>
        <v>#NAME?</v>
      </c>
      <c r="F263" s="156" t="e">
        <f ca="1">INDEX(A263:D271,,F262)</f>
        <v>#NAME?</v>
      </c>
      <c r="G263" s="158" t="e">
        <f ca="1">INDEX(A263:D271,,G262)</f>
        <v>#NAME?</v>
      </c>
      <c r="I263" s="156" t="e">
        <f ca="1">F263^2-G263^2</f>
        <v>#NAME?</v>
      </c>
      <c r="J263" s="157" t="e">
        <f ca="1">2*F263*G263</f>
        <v>#NAME?</v>
      </c>
      <c r="K263" s="157" t="e">
        <f ca="1">I263^2-J263^2</f>
        <v>#NAME?</v>
      </c>
      <c r="L263" s="158" t="e">
        <f t="shared" ref="L263:L271" ca="1" si="88">I263*J263</f>
        <v>#NAME?</v>
      </c>
      <c r="N263" t="s">
        <v>390</v>
      </c>
      <c r="O263" s="172" t="e">
        <f ca="1">2*(L272*B273-I272*J272)</f>
        <v>#NAME?</v>
      </c>
      <c r="Q263" s="156" t="e">
        <f t="array" aca="1" ref="Q263:R271" ca="1">MMULT(F263:G271,N267:O268)</f>
        <v>#NAME?</v>
      </c>
      <c r="R263" s="158" t="e">
        <f ca="1"/>
        <v>#NAME?</v>
      </c>
    </row>
    <row r="264" spans="1:18" x14ac:dyDescent="0.25">
      <c r="A264" s="194" t="e">
        <f ca="1"/>
        <v>#NAME?</v>
      </c>
      <c r="B264" s="195" t="e">
        <f ca="1"/>
        <v>#NAME?</v>
      </c>
      <c r="C264" s="195" t="e">
        <f ca="1"/>
        <v>#NAME?</v>
      </c>
      <c r="D264" s="196" t="e">
        <f ca="1"/>
        <v>#NAME?</v>
      </c>
      <c r="F264" s="123" t="e">
        <f ca="1">INDEX(A264:D272,,F262)</f>
        <v>#NAME?</v>
      </c>
      <c r="G264" s="90" t="e">
        <f ca="1">INDEX(A263:D271,,G262)</f>
        <v>#NAME?</v>
      </c>
      <c r="I264" s="123" t="e">
        <f t="shared" ref="I264:I271" ca="1" si="89">F264^2-G264^2</f>
        <v>#NAME?</v>
      </c>
      <c r="J264" s="37" t="e">
        <f t="shared" ref="J264:J271" ca="1" si="90">2*F264*G264</f>
        <v>#NAME?</v>
      </c>
      <c r="K264" s="37" t="e">
        <f t="shared" ref="K264:K271" ca="1" si="91">I264^2-J264^2</f>
        <v>#NAME?</v>
      </c>
      <c r="L264" s="90" t="e">
        <f t="shared" ca="1" si="88"/>
        <v>#NAME?</v>
      </c>
      <c r="N264" t="s">
        <v>392</v>
      </c>
      <c r="O264" s="173" t="e">
        <f ca="1">K272*B273-(I272^2-J272^2)</f>
        <v>#NAME?</v>
      </c>
      <c r="Q264" s="123" t="e">
        <f ca="1"/>
        <v>#NAME?</v>
      </c>
      <c r="R264" s="90" t="e">
        <f ca="1"/>
        <v>#NAME?</v>
      </c>
    </row>
    <row r="265" spans="1:18" x14ac:dyDescent="0.25">
      <c r="A265" s="194" t="e">
        <f ca="1"/>
        <v>#NAME?</v>
      </c>
      <c r="B265" s="195" t="e">
        <f ca="1"/>
        <v>#NAME?</v>
      </c>
      <c r="C265" s="195" t="e">
        <f ca="1"/>
        <v>#NAME?</v>
      </c>
      <c r="D265" s="196" t="e">
        <f ca="1"/>
        <v>#NAME?</v>
      </c>
      <c r="F265" s="123" t="e">
        <f ca="1">INDEX(A265:D273,,F262)</f>
        <v>#NAME?</v>
      </c>
      <c r="G265" s="90" t="e">
        <f ca="1">INDEX(A263:D271,,G262)</f>
        <v>#NAME?</v>
      </c>
      <c r="I265" s="123" t="e">
        <f t="shared" ca="1" si="89"/>
        <v>#NAME?</v>
      </c>
      <c r="J265" s="37" t="e">
        <f t="shared" ca="1" si="90"/>
        <v>#NAME?</v>
      </c>
      <c r="K265" s="37" t="e">
        <f t="shared" ca="1" si="91"/>
        <v>#NAME?</v>
      </c>
      <c r="L265" s="90" t="e">
        <f t="shared" ca="1" si="88"/>
        <v>#NAME?</v>
      </c>
      <c r="N265" t="s">
        <v>467</v>
      </c>
      <c r="O265" s="174" t="e">
        <f ca="1">0.25*ATAN(O263/O264)</f>
        <v>#NAME?</v>
      </c>
      <c r="Q265" s="123" t="e">
        <f ca="1"/>
        <v>#NAME?</v>
      </c>
      <c r="R265" s="90" t="e">
        <f ca="1"/>
        <v>#NAME?</v>
      </c>
    </row>
    <row r="266" spans="1:18" x14ac:dyDescent="0.25">
      <c r="A266" s="194" t="e">
        <f ca="1"/>
        <v>#NAME?</v>
      </c>
      <c r="B266" s="195" t="e">
        <f ca="1"/>
        <v>#NAME?</v>
      </c>
      <c r="C266" s="195" t="e">
        <f ca="1"/>
        <v>#NAME?</v>
      </c>
      <c r="D266" s="196" t="e">
        <f ca="1"/>
        <v>#NAME?</v>
      </c>
      <c r="F266" s="123" t="e">
        <f ca="1">INDEX(A266:D274,,F262)</f>
        <v>#NAME?</v>
      </c>
      <c r="G266" s="90" t="e">
        <f ca="1">INDEX(A263:D271,,G262)</f>
        <v>#NAME?</v>
      </c>
      <c r="I266" s="123" t="e">
        <f t="shared" ca="1" si="89"/>
        <v>#NAME?</v>
      </c>
      <c r="J266" s="37" t="e">
        <f t="shared" ca="1" si="90"/>
        <v>#NAME?</v>
      </c>
      <c r="K266" s="37" t="e">
        <f t="shared" ca="1" si="91"/>
        <v>#NAME?</v>
      </c>
      <c r="L266" s="90" t="e">
        <f t="shared" ca="1" si="88"/>
        <v>#NAME?</v>
      </c>
      <c r="Q266" s="123" t="e">
        <f ca="1"/>
        <v>#NAME?</v>
      </c>
      <c r="R266" s="90" t="e">
        <f ca="1"/>
        <v>#NAME?</v>
      </c>
    </row>
    <row r="267" spans="1:18" x14ac:dyDescent="0.25">
      <c r="A267" s="194" t="e">
        <f ca="1"/>
        <v>#NAME?</v>
      </c>
      <c r="B267" s="195" t="e">
        <f ca="1"/>
        <v>#NAME?</v>
      </c>
      <c r="C267" s="195" t="e">
        <f ca="1"/>
        <v>#NAME?</v>
      </c>
      <c r="D267" s="196" t="e">
        <f ca="1"/>
        <v>#NAME?</v>
      </c>
      <c r="F267" s="123" t="e">
        <f ca="1">INDEX(A267:D275,,F262)</f>
        <v>#NAME?</v>
      </c>
      <c r="G267" s="90" t="e">
        <f ca="1">INDEX(A263:D271,,G262)</f>
        <v>#NAME?</v>
      </c>
      <c r="I267" s="123" t="e">
        <f t="shared" ca="1" si="89"/>
        <v>#NAME?</v>
      </c>
      <c r="J267" s="37" t="e">
        <f t="shared" ca="1" si="90"/>
        <v>#NAME?</v>
      </c>
      <c r="K267" s="37" t="e">
        <f t="shared" ca="1" si="91"/>
        <v>#NAME?</v>
      </c>
      <c r="L267" s="90" t="e">
        <f t="shared" ca="1" si="88"/>
        <v>#NAME?</v>
      </c>
      <c r="N267" s="156" t="e">
        <f ca="1">COS(O265)</f>
        <v>#NAME?</v>
      </c>
      <c r="O267" s="158" t="e">
        <f ca="1">-N268</f>
        <v>#NAME?</v>
      </c>
      <c r="Q267" s="123" t="e">
        <f ca="1"/>
        <v>#NAME?</v>
      </c>
      <c r="R267" s="90" t="e">
        <f ca="1"/>
        <v>#NAME?</v>
      </c>
    </row>
    <row r="268" spans="1:18" x14ac:dyDescent="0.25">
      <c r="A268" s="194" t="e">
        <f ca="1"/>
        <v>#NAME?</v>
      </c>
      <c r="B268" s="195" t="e">
        <f ca="1"/>
        <v>#NAME?</v>
      </c>
      <c r="C268" s="195" t="e">
        <f ca="1"/>
        <v>#NAME?</v>
      </c>
      <c r="D268" s="196" t="e">
        <f ca="1"/>
        <v>#NAME?</v>
      </c>
      <c r="F268" s="123" t="e">
        <f ca="1">INDEX(A268:D276,,F262)</f>
        <v>#NAME?</v>
      </c>
      <c r="G268" s="90" t="e">
        <f ca="1">INDEX(A263:D271,,G262)</f>
        <v>#NAME?</v>
      </c>
      <c r="I268" s="123" t="e">
        <f t="shared" ca="1" si="89"/>
        <v>#NAME?</v>
      </c>
      <c r="J268" s="37" t="e">
        <f t="shared" ca="1" si="90"/>
        <v>#NAME?</v>
      </c>
      <c r="K268" s="37" t="e">
        <f t="shared" ca="1" si="91"/>
        <v>#NAME?</v>
      </c>
      <c r="L268" s="90" t="e">
        <f t="shared" ca="1" si="88"/>
        <v>#NAME?</v>
      </c>
      <c r="N268" s="91" t="e">
        <f ca="1">SIN(O265)</f>
        <v>#NAME?</v>
      </c>
      <c r="O268" s="93" t="e">
        <f ca="1">N267</f>
        <v>#NAME?</v>
      </c>
      <c r="Q268" s="123" t="e">
        <f ca="1"/>
        <v>#NAME?</v>
      </c>
      <c r="R268" s="90" t="e">
        <f ca="1"/>
        <v>#NAME?</v>
      </c>
    </row>
    <row r="269" spans="1:18" x14ac:dyDescent="0.25">
      <c r="A269" s="194" t="e">
        <f ca="1"/>
        <v>#NAME?</v>
      </c>
      <c r="B269" s="195" t="e">
        <f ca="1"/>
        <v>#NAME?</v>
      </c>
      <c r="C269" s="195" t="e">
        <f ca="1"/>
        <v>#NAME?</v>
      </c>
      <c r="D269" s="196" t="e">
        <f ca="1"/>
        <v>#NAME?</v>
      </c>
      <c r="F269" s="123" t="e">
        <f ca="1">INDEX(A269:D277,,F262)</f>
        <v>#NAME?</v>
      </c>
      <c r="G269" s="90" t="e">
        <f ca="1">INDEX(A263:D271,,G262)</f>
        <v>#NAME?</v>
      </c>
      <c r="I269" s="123" t="e">
        <f t="shared" ca="1" si="89"/>
        <v>#NAME?</v>
      </c>
      <c r="J269" s="37" t="e">
        <f t="shared" ca="1" si="90"/>
        <v>#NAME?</v>
      </c>
      <c r="K269" s="37" t="e">
        <f t="shared" ca="1" si="91"/>
        <v>#NAME?</v>
      </c>
      <c r="L269" s="90" t="e">
        <f t="shared" ca="1" si="88"/>
        <v>#NAME?</v>
      </c>
      <c r="Q269" s="123" t="e">
        <f ca="1"/>
        <v>#NAME?</v>
      </c>
      <c r="R269" s="90" t="e">
        <f ca="1"/>
        <v>#NAME?</v>
      </c>
    </row>
    <row r="270" spans="1:18" x14ac:dyDescent="0.25">
      <c r="A270" s="194" t="e">
        <f ca="1"/>
        <v>#NAME?</v>
      </c>
      <c r="B270" s="195" t="e">
        <f ca="1"/>
        <v>#NAME?</v>
      </c>
      <c r="C270" s="195" t="e">
        <f ca="1"/>
        <v>#NAME?</v>
      </c>
      <c r="D270" s="196" t="e">
        <f ca="1"/>
        <v>#NAME?</v>
      </c>
      <c r="F270" s="123" t="e">
        <f ca="1">INDEX(A270:D278,,F262)</f>
        <v>#NAME?</v>
      </c>
      <c r="G270" s="90" t="e">
        <f ca="1">INDEX(A263:D271,,G262)</f>
        <v>#NAME?</v>
      </c>
      <c r="I270" s="123" t="e">
        <f t="shared" ca="1" si="89"/>
        <v>#NAME?</v>
      </c>
      <c r="J270" s="37" t="e">
        <f t="shared" ca="1" si="90"/>
        <v>#NAME?</v>
      </c>
      <c r="K270" s="37" t="e">
        <f t="shared" ca="1" si="91"/>
        <v>#NAME?</v>
      </c>
      <c r="L270" s="90" t="e">
        <f t="shared" ca="1" si="88"/>
        <v>#NAME?</v>
      </c>
      <c r="Q270" s="123" t="e">
        <f ca="1"/>
        <v>#NAME?</v>
      </c>
      <c r="R270" s="90" t="e">
        <f ca="1"/>
        <v>#NAME?</v>
      </c>
    </row>
    <row r="271" spans="1:18" x14ac:dyDescent="0.25">
      <c r="A271" s="200" t="e">
        <f ca="1"/>
        <v>#NAME?</v>
      </c>
      <c r="B271" s="201" t="e">
        <f ca="1"/>
        <v>#NAME?</v>
      </c>
      <c r="C271" s="201" t="e">
        <f ca="1"/>
        <v>#NAME?</v>
      </c>
      <c r="D271" s="202" t="e">
        <f ca="1"/>
        <v>#NAME?</v>
      </c>
      <c r="F271" s="91" t="e">
        <f ca="1">INDEX(A271:D279,,F262)</f>
        <v>#NAME?</v>
      </c>
      <c r="G271" s="93" t="e">
        <f ca="1">INDEX(A263:D271,,G262)</f>
        <v>#NAME?</v>
      </c>
      <c r="I271" s="91" t="e">
        <f t="shared" ca="1" si="89"/>
        <v>#NAME?</v>
      </c>
      <c r="J271" s="92" t="e">
        <f t="shared" ca="1" si="90"/>
        <v>#NAME?</v>
      </c>
      <c r="K271" s="92" t="e">
        <f t="shared" ca="1" si="91"/>
        <v>#NAME?</v>
      </c>
      <c r="L271" s="93" t="e">
        <f t="shared" ca="1" si="88"/>
        <v>#NAME?</v>
      </c>
      <c r="Q271" s="91" t="e">
        <f ca="1"/>
        <v>#NAME?</v>
      </c>
      <c r="R271" s="93" t="e">
        <f ca="1"/>
        <v>#NAME?</v>
      </c>
    </row>
    <row r="272" spans="1:18" x14ac:dyDescent="0.25">
      <c r="I272" t="e">
        <f ca="1">SUM(I263:I271)</f>
        <v>#NAME?</v>
      </c>
      <c r="J272" t="e">
        <f ca="1">SUM(J263:J271)</f>
        <v>#NAME?</v>
      </c>
      <c r="K272" t="e">
        <f ca="1">SUM(K263:K271)</f>
        <v>#NAME?</v>
      </c>
      <c r="L272" t="e">
        <f ca="1">SUM(L263:L271)</f>
        <v>#NAME?</v>
      </c>
    </row>
    <row r="273" spans="1:18" x14ac:dyDescent="0.25">
      <c r="A273" s="47" t="s">
        <v>53</v>
      </c>
      <c r="B273">
        <f ca="1">COUNT(A263:A271)</f>
        <v>0</v>
      </c>
      <c r="I273" s="47" t="s">
        <v>462</v>
      </c>
      <c r="J273" s="47" t="s">
        <v>389</v>
      </c>
      <c r="K273" s="47" t="s">
        <v>469</v>
      </c>
      <c r="L273" s="47" t="s">
        <v>470</v>
      </c>
      <c r="N273" s="47"/>
    </row>
    <row r="275" spans="1:18" x14ac:dyDescent="0.25">
      <c r="A275">
        <v>1</v>
      </c>
      <c r="B275">
        <v>2</v>
      </c>
      <c r="C275">
        <v>3</v>
      </c>
      <c r="D275">
        <v>4</v>
      </c>
      <c r="F275">
        <v>1</v>
      </c>
      <c r="G275">
        <v>4</v>
      </c>
      <c r="I275" s="47" t="s">
        <v>207</v>
      </c>
      <c r="J275" s="47" t="s">
        <v>464</v>
      </c>
      <c r="K275" s="47" t="s">
        <v>465</v>
      </c>
      <c r="L275" s="47" t="s">
        <v>466</v>
      </c>
      <c r="Q275">
        <f>F275</f>
        <v>1</v>
      </c>
      <c r="R275">
        <f>G275</f>
        <v>4</v>
      </c>
    </row>
    <row r="276" spans="1:18" x14ac:dyDescent="0.25">
      <c r="A276" s="189" t="e">
        <f t="array" aca="1" ref="A276:A284" ca="1">IF(A275=$Q262,$Q263:$Q271,IF(A275=$R262,$R263:$R271,A263:A271))</f>
        <v>#NAME?</v>
      </c>
      <c r="B276" s="190" t="e">
        <f t="array" aca="1" ref="B276:B284" ca="1">IF(B275=$Q262,$Q263:$Q271,IF(B275=$R262,$R263:$R271,B263:B271))</f>
        <v>#NAME?</v>
      </c>
      <c r="C276" s="190" t="e">
        <f t="array" aca="1" ref="C276:C284" ca="1">IF(C275=$Q262,$Q263:$Q271,IF(C275=$R262,$R263:$R271,C263:C271))</f>
        <v>#NAME?</v>
      </c>
      <c r="D276" s="191" t="e">
        <f t="array" aca="1" ref="D276:D284" ca="1">IF(D275=$Q262,$Q263:$Q271,IF(D275=$R262,$R263:$R271,D263:D271))</f>
        <v>#NAME?</v>
      </c>
      <c r="F276" s="156" t="e">
        <f ca="1">INDEX(A276:D284,,F275)</f>
        <v>#NAME?</v>
      </c>
      <c r="G276" s="158" t="e">
        <f ca="1">INDEX(A276:D284,,G275)</f>
        <v>#NAME?</v>
      </c>
      <c r="I276" s="156" t="e">
        <f ca="1">F276^2-G276^2</f>
        <v>#NAME?</v>
      </c>
      <c r="J276" s="157" t="e">
        <f ca="1">2*F276*G276</f>
        <v>#NAME?</v>
      </c>
      <c r="K276" s="157" t="e">
        <f ca="1">I276^2-J276^2</f>
        <v>#NAME?</v>
      </c>
      <c r="L276" s="158" t="e">
        <f t="shared" ref="L276:L284" ca="1" si="92">I276*J276</f>
        <v>#NAME?</v>
      </c>
      <c r="N276" t="s">
        <v>390</v>
      </c>
      <c r="O276" s="172" t="e">
        <f ca="1">2*(L285*B286-I285*J285)</f>
        <v>#NAME?</v>
      </c>
      <c r="Q276" s="156" t="e">
        <f t="array" aca="1" ref="Q276:R284" ca="1">MMULT(F276:G284,N280:O281)</f>
        <v>#NAME?</v>
      </c>
      <c r="R276" s="158" t="e">
        <f ca="1"/>
        <v>#NAME?</v>
      </c>
    </row>
    <row r="277" spans="1:18" x14ac:dyDescent="0.25">
      <c r="A277" s="194" t="e">
        <f ca="1"/>
        <v>#NAME?</v>
      </c>
      <c r="B277" s="195" t="e">
        <f ca="1"/>
        <v>#NAME?</v>
      </c>
      <c r="C277" s="195" t="e">
        <f ca="1"/>
        <v>#NAME?</v>
      </c>
      <c r="D277" s="196" t="e">
        <f ca="1"/>
        <v>#NAME?</v>
      </c>
      <c r="F277" s="123" t="e">
        <f ca="1">INDEX(A277:D285,,F275)</f>
        <v>#NAME?</v>
      </c>
      <c r="G277" s="90" t="e">
        <f ca="1">INDEX(A276:D284,,G275)</f>
        <v>#NAME?</v>
      </c>
      <c r="I277" s="123" t="e">
        <f t="shared" ref="I277:I284" ca="1" si="93">F277^2-G277^2</f>
        <v>#NAME?</v>
      </c>
      <c r="J277" s="37" t="e">
        <f t="shared" ref="J277:J284" ca="1" si="94">2*F277*G277</f>
        <v>#NAME?</v>
      </c>
      <c r="K277" s="37" t="e">
        <f t="shared" ref="K277:K284" ca="1" si="95">I277^2-J277^2</f>
        <v>#NAME?</v>
      </c>
      <c r="L277" s="90" t="e">
        <f t="shared" ca="1" si="92"/>
        <v>#NAME?</v>
      </c>
      <c r="N277" t="s">
        <v>392</v>
      </c>
      <c r="O277" s="173" t="e">
        <f ca="1">K285*B286-(I285^2-J285^2)</f>
        <v>#NAME?</v>
      </c>
      <c r="Q277" s="123" t="e">
        <f ca="1"/>
        <v>#NAME?</v>
      </c>
      <c r="R277" s="90" t="e">
        <f ca="1"/>
        <v>#NAME?</v>
      </c>
    </row>
    <row r="278" spans="1:18" x14ac:dyDescent="0.25">
      <c r="A278" s="194" t="e">
        <f ca="1"/>
        <v>#NAME?</v>
      </c>
      <c r="B278" s="195" t="e">
        <f ca="1"/>
        <v>#NAME?</v>
      </c>
      <c r="C278" s="195" t="e">
        <f ca="1"/>
        <v>#NAME?</v>
      </c>
      <c r="D278" s="196" t="e">
        <f ca="1"/>
        <v>#NAME?</v>
      </c>
      <c r="F278" s="123" t="e">
        <f ca="1">INDEX(A278:D286,,F275)</f>
        <v>#NAME?</v>
      </c>
      <c r="G278" s="90" t="e">
        <f ca="1">INDEX(A276:D284,,G275)</f>
        <v>#NAME?</v>
      </c>
      <c r="I278" s="123" t="e">
        <f t="shared" ca="1" si="93"/>
        <v>#NAME?</v>
      </c>
      <c r="J278" s="37" t="e">
        <f t="shared" ca="1" si="94"/>
        <v>#NAME?</v>
      </c>
      <c r="K278" s="37" t="e">
        <f t="shared" ca="1" si="95"/>
        <v>#NAME?</v>
      </c>
      <c r="L278" s="90" t="e">
        <f t="shared" ca="1" si="92"/>
        <v>#NAME?</v>
      </c>
      <c r="N278" t="s">
        <v>467</v>
      </c>
      <c r="O278" s="174" t="e">
        <f ca="1">0.25*ATAN(O276/O277)</f>
        <v>#NAME?</v>
      </c>
      <c r="Q278" s="123" t="e">
        <f ca="1"/>
        <v>#NAME?</v>
      </c>
      <c r="R278" s="90" t="e">
        <f ca="1"/>
        <v>#NAME?</v>
      </c>
    </row>
    <row r="279" spans="1:18" x14ac:dyDescent="0.25">
      <c r="A279" s="194" t="e">
        <f ca="1"/>
        <v>#NAME?</v>
      </c>
      <c r="B279" s="195" t="e">
        <f ca="1"/>
        <v>#NAME?</v>
      </c>
      <c r="C279" s="195" t="e">
        <f ca="1"/>
        <v>#NAME?</v>
      </c>
      <c r="D279" s="196" t="e">
        <f ca="1"/>
        <v>#NAME?</v>
      </c>
      <c r="F279" s="123" t="e">
        <f ca="1">INDEX(A279:D287,,F275)</f>
        <v>#NAME?</v>
      </c>
      <c r="G279" s="90" t="e">
        <f ca="1">INDEX(A276:D284,,G275)</f>
        <v>#NAME?</v>
      </c>
      <c r="I279" s="123" t="e">
        <f t="shared" ca="1" si="93"/>
        <v>#NAME?</v>
      </c>
      <c r="J279" s="37" t="e">
        <f t="shared" ca="1" si="94"/>
        <v>#NAME?</v>
      </c>
      <c r="K279" s="37" t="e">
        <f t="shared" ca="1" si="95"/>
        <v>#NAME?</v>
      </c>
      <c r="L279" s="90" t="e">
        <f t="shared" ca="1" si="92"/>
        <v>#NAME?</v>
      </c>
      <c r="Q279" s="123" t="e">
        <f ca="1"/>
        <v>#NAME?</v>
      </c>
      <c r="R279" s="90" t="e">
        <f ca="1"/>
        <v>#NAME?</v>
      </c>
    </row>
    <row r="280" spans="1:18" x14ac:dyDescent="0.25">
      <c r="A280" s="194" t="e">
        <f ca="1"/>
        <v>#NAME?</v>
      </c>
      <c r="B280" s="195" t="e">
        <f ca="1"/>
        <v>#NAME?</v>
      </c>
      <c r="C280" s="195" t="e">
        <f ca="1"/>
        <v>#NAME?</v>
      </c>
      <c r="D280" s="196" t="e">
        <f ca="1"/>
        <v>#NAME?</v>
      </c>
      <c r="F280" s="123" t="e">
        <f ca="1">INDEX(A280:D288,,F275)</f>
        <v>#NAME?</v>
      </c>
      <c r="G280" s="90" t="e">
        <f ca="1">INDEX(A276:D284,,G275)</f>
        <v>#NAME?</v>
      </c>
      <c r="I280" s="123" t="e">
        <f t="shared" ca="1" si="93"/>
        <v>#NAME?</v>
      </c>
      <c r="J280" s="37" t="e">
        <f t="shared" ca="1" si="94"/>
        <v>#NAME?</v>
      </c>
      <c r="K280" s="37" t="e">
        <f t="shared" ca="1" si="95"/>
        <v>#NAME?</v>
      </c>
      <c r="L280" s="90" t="e">
        <f t="shared" ca="1" si="92"/>
        <v>#NAME?</v>
      </c>
      <c r="N280" s="156" t="e">
        <f ca="1">COS(O278)</f>
        <v>#NAME?</v>
      </c>
      <c r="O280" s="158" t="e">
        <f ca="1">-N281</f>
        <v>#NAME?</v>
      </c>
      <c r="Q280" s="123" t="e">
        <f ca="1"/>
        <v>#NAME?</v>
      </c>
      <c r="R280" s="90" t="e">
        <f ca="1"/>
        <v>#NAME?</v>
      </c>
    </row>
    <row r="281" spans="1:18" x14ac:dyDescent="0.25">
      <c r="A281" s="194" t="e">
        <f ca="1"/>
        <v>#NAME?</v>
      </c>
      <c r="B281" s="195" t="e">
        <f ca="1"/>
        <v>#NAME?</v>
      </c>
      <c r="C281" s="195" t="e">
        <f ca="1"/>
        <v>#NAME?</v>
      </c>
      <c r="D281" s="196" t="e">
        <f ca="1"/>
        <v>#NAME?</v>
      </c>
      <c r="F281" s="123" t="e">
        <f ca="1">INDEX(A281:D289,,F275)</f>
        <v>#NAME?</v>
      </c>
      <c r="G281" s="90" t="e">
        <f ca="1">INDEX(A276:D284,,G275)</f>
        <v>#NAME?</v>
      </c>
      <c r="I281" s="123" t="e">
        <f t="shared" ca="1" si="93"/>
        <v>#NAME?</v>
      </c>
      <c r="J281" s="37" t="e">
        <f t="shared" ca="1" si="94"/>
        <v>#NAME?</v>
      </c>
      <c r="K281" s="37" t="e">
        <f t="shared" ca="1" si="95"/>
        <v>#NAME?</v>
      </c>
      <c r="L281" s="90" t="e">
        <f t="shared" ca="1" si="92"/>
        <v>#NAME?</v>
      </c>
      <c r="N281" s="91" t="e">
        <f ca="1">SIN(O278)</f>
        <v>#NAME?</v>
      </c>
      <c r="O281" s="93" t="e">
        <f ca="1">N280</f>
        <v>#NAME?</v>
      </c>
      <c r="Q281" s="123" t="e">
        <f ca="1"/>
        <v>#NAME?</v>
      </c>
      <c r="R281" s="90" t="e">
        <f ca="1"/>
        <v>#NAME?</v>
      </c>
    </row>
    <row r="282" spans="1:18" x14ac:dyDescent="0.25">
      <c r="A282" s="194" t="e">
        <f ca="1"/>
        <v>#NAME?</v>
      </c>
      <c r="B282" s="195" t="e">
        <f ca="1"/>
        <v>#NAME?</v>
      </c>
      <c r="C282" s="195" t="e">
        <f ca="1"/>
        <v>#NAME?</v>
      </c>
      <c r="D282" s="196" t="e">
        <f ca="1"/>
        <v>#NAME?</v>
      </c>
      <c r="F282" s="123" t="e">
        <f ca="1">INDEX(A282:D290,,F275)</f>
        <v>#NAME?</v>
      </c>
      <c r="G282" s="90" t="e">
        <f ca="1">INDEX(A276:D284,,G275)</f>
        <v>#NAME?</v>
      </c>
      <c r="I282" s="123" t="e">
        <f t="shared" ca="1" si="93"/>
        <v>#NAME?</v>
      </c>
      <c r="J282" s="37" t="e">
        <f t="shared" ca="1" si="94"/>
        <v>#NAME?</v>
      </c>
      <c r="K282" s="37" t="e">
        <f t="shared" ca="1" si="95"/>
        <v>#NAME?</v>
      </c>
      <c r="L282" s="90" t="e">
        <f t="shared" ca="1" si="92"/>
        <v>#NAME?</v>
      </c>
      <c r="Q282" s="123" t="e">
        <f ca="1"/>
        <v>#NAME?</v>
      </c>
      <c r="R282" s="90" t="e">
        <f ca="1"/>
        <v>#NAME?</v>
      </c>
    </row>
    <row r="283" spans="1:18" x14ac:dyDescent="0.25">
      <c r="A283" s="194" t="e">
        <f ca="1"/>
        <v>#NAME?</v>
      </c>
      <c r="B283" s="195" t="e">
        <f ca="1"/>
        <v>#NAME?</v>
      </c>
      <c r="C283" s="195" t="e">
        <f ca="1"/>
        <v>#NAME?</v>
      </c>
      <c r="D283" s="196" t="e">
        <f ca="1"/>
        <v>#NAME?</v>
      </c>
      <c r="F283" s="123" t="e">
        <f ca="1">INDEX(A283:D291,,F275)</f>
        <v>#NAME?</v>
      </c>
      <c r="G283" s="90" t="e">
        <f ca="1">INDEX(A276:D284,,G275)</f>
        <v>#NAME?</v>
      </c>
      <c r="I283" s="123" t="e">
        <f t="shared" ca="1" si="93"/>
        <v>#NAME?</v>
      </c>
      <c r="J283" s="37" t="e">
        <f t="shared" ca="1" si="94"/>
        <v>#NAME?</v>
      </c>
      <c r="K283" s="37" t="e">
        <f t="shared" ca="1" si="95"/>
        <v>#NAME?</v>
      </c>
      <c r="L283" s="90" t="e">
        <f t="shared" ca="1" si="92"/>
        <v>#NAME?</v>
      </c>
      <c r="Q283" s="123" t="e">
        <f ca="1"/>
        <v>#NAME?</v>
      </c>
      <c r="R283" s="90" t="e">
        <f ca="1"/>
        <v>#NAME?</v>
      </c>
    </row>
    <row r="284" spans="1:18" x14ac:dyDescent="0.25">
      <c r="A284" s="200" t="e">
        <f ca="1"/>
        <v>#NAME?</v>
      </c>
      <c r="B284" s="201" t="e">
        <f ca="1"/>
        <v>#NAME?</v>
      </c>
      <c r="C284" s="201" t="e">
        <f ca="1"/>
        <v>#NAME?</v>
      </c>
      <c r="D284" s="202" t="e">
        <f ca="1"/>
        <v>#NAME?</v>
      </c>
      <c r="F284" s="91" t="e">
        <f ca="1">INDEX(A284:D292,,F275)</f>
        <v>#NAME?</v>
      </c>
      <c r="G284" s="93" t="e">
        <f ca="1">INDEX(A276:D284,,G275)</f>
        <v>#NAME?</v>
      </c>
      <c r="I284" s="91" t="e">
        <f t="shared" ca="1" si="93"/>
        <v>#NAME?</v>
      </c>
      <c r="J284" s="92" t="e">
        <f t="shared" ca="1" si="94"/>
        <v>#NAME?</v>
      </c>
      <c r="K284" s="92" t="e">
        <f t="shared" ca="1" si="95"/>
        <v>#NAME?</v>
      </c>
      <c r="L284" s="93" t="e">
        <f t="shared" ca="1" si="92"/>
        <v>#NAME?</v>
      </c>
      <c r="Q284" s="91" t="e">
        <f ca="1"/>
        <v>#NAME?</v>
      </c>
      <c r="R284" s="93" t="e">
        <f ca="1"/>
        <v>#NAME?</v>
      </c>
    </row>
    <row r="285" spans="1:18" x14ac:dyDescent="0.25">
      <c r="I285" t="e">
        <f ca="1">SUM(I276:I284)</f>
        <v>#NAME?</v>
      </c>
      <c r="J285" t="e">
        <f ca="1">SUM(J276:J284)</f>
        <v>#NAME?</v>
      </c>
      <c r="K285" t="e">
        <f ca="1">SUM(K276:K284)</f>
        <v>#NAME?</v>
      </c>
      <c r="L285" t="e">
        <f ca="1">SUM(L276:L284)</f>
        <v>#NAME?</v>
      </c>
    </row>
    <row r="286" spans="1:18" x14ac:dyDescent="0.25">
      <c r="A286" s="47" t="s">
        <v>53</v>
      </c>
      <c r="B286">
        <f ca="1">COUNT(A276:A284)</f>
        <v>0</v>
      </c>
      <c r="I286" s="47" t="s">
        <v>462</v>
      </c>
      <c r="J286" s="47" t="s">
        <v>389</v>
      </c>
      <c r="K286" s="47" t="s">
        <v>469</v>
      </c>
      <c r="L286" s="47" t="s">
        <v>470</v>
      </c>
      <c r="N286" s="47"/>
    </row>
    <row r="288" spans="1:18" x14ac:dyDescent="0.25">
      <c r="A288">
        <v>1</v>
      </c>
      <c r="B288">
        <v>2</v>
      </c>
      <c r="C288">
        <v>3</v>
      </c>
      <c r="D288">
        <v>4</v>
      </c>
      <c r="F288">
        <v>2</v>
      </c>
      <c r="G288">
        <v>3</v>
      </c>
      <c r="I288" s="47" t="s">
        <v>207</v>
      </c>
      <c r="J288" s="47" t="s">
        <v>464</v>
      </c>
      <c r="K288" s="47" t="s">
        <v>465</v>
      </c>
      <c r="L288" s="47" t="s">
        <v>466</v>
      </c>
      <c r="Q288">
        <f>F288</f>
        <v>2</v>
      </c>
      <c r="R288">
        <f>G288</f>
        <v>3</v>
      </c>
    </row>
    <row r="289" spans="1:18" x14ac:dyDescent="0.25">
      <c r="A289" s="189" t="e">
        <f t="array" aca="1" ref="A289:A297" ca="1">IF(A288=$Q275,$Q276:$Q284,IF(A288=$R275,$R276:$R284,A276:A284))</f>
        <v>#NAME?</v>
      </c>
      <c r="B289" s="190" t="e">
        <f t="array" aca="1" ref="B289:B297" ca="1">IF(B288=$Q275,$Q276:$Q284,IF(B288=$R275,$R276:$R284,B276:B284))</f>
        <v>#NAME?</v>
      </c>
      <c r="C289" s="190" t="e">
        <f t="array" aca="1" ref="C289:C297" ca="1">IF(C288=$Q275,$Q276:$Q284,IF(C288=$R275,$R276:$R284,C276:C284))</f>
        <v>#NAME?</v>
      </c>
      <c r="D289" s="191" t="e">
        <f t="array" aca="1" ref="D289:D297" ca="1">IF(D288=$Q275,$Q276:$Q284,IF(D288=$R275,$R276:$R284,D276:D284))</f>
        <v>#NAME?</v>
      </c>
      <c r="F289" s="156" t="e">
        <f ca="1">INDEX(A289:D297,,F288)</f>
        <v>#NAME?</v>
      </c>
      <c r="G289" s="158" t="e">
        <f ca="1">INDEX(A289:D297,,G288)</f>
        <v>#NAME?</v>
      </c>
      <c r="I289" s="156" t="e">
        <f ca="1">F289^2-G289^2</f>
        <v>#NAME?</v>
      </c>
      <c r="J289" s="157" t="e">
        <f ca="1">2*F289*G289</f>
        <v>#NAME?</v>
      </c>
      <c r="K289" s="157" t="e">
        <f ca="1">I289^2-J289^2</f>
        <v>#NAME?</v>
      </c>
      <c r="L289" s="158" t="e">
        <f t="shared" ref="L289:L297" ca="1" si="96">I289*J289</f>
        <v>#NAME?</v>
      </c>
      <c r="N289" t="s">
        <v>390</v>
      </c>
      <c r="O289" s="172" t="e">
        <f ca="1">2*(L298*B299-I298*J298)</f>
        <v>#NAME?</v>
      </c>
      <c r="Q289" s="156" t="e">
        <f t="array" aca="1" ref="Q289:R297" ca="1">MMULT(F289:G297,N293:O294)</f>
        <v>#NAME?</v>
      </c>
      <c r="R289" s="158" t="e">
        <f ca="1"/>
        <v>#NAME?</v>
      </c>
    </row>
    <row r="290" spans="1:18" x14ac:dyDescent="0.25">
      <c r="A290" s="194" t="e">
        <f ca="1"/>
        <v>#NAME?</v>
      </c>
      <c r="B290" s="195" t="e">
        <f ca="1"/>
        <v>#NAME?</v>
      </c>
      <c r="C290" s="195" t="e">
        <f ca="1"/>
        <v>#NAME?</v>
      </c>
      <c r="D290" s="196" t="e">
        <f ca="1"/>
        <v>#NAME?</v>
      </c>
      <c r="F290" s="123" t="e">
        <f ca="1">INDEX(A290:D298,,F288)</f>
        <v>#NAME?</v>
      </c>
      <c r="G290" s="90" t="e">
        <f ca="1">INDEX(A289:D297,,G288)</f>
        <v>#NAME?</v>
      </c>
      <c r="I290" s="123" t="e">
        <f t="shared" ref="I290:I297" ca="1" si="97">F290^2-G290^2</f>
        <v>#NAME?</v>
      </c>
      <c r="J290" s="37" t="e">
        <f t="shared" ref="J290:J297" ca="1" si="98">2*F290*G290</f>
        <v>#NAME?</v>
      </c>
      <c r="K290" s="37" t="e">
        <f t="shared" ref="K290:K297" ca="1" si="99">I290^2-J290^2</f>
        <v>#NAME?</v>
      </c>
      <c r="L290" s="90" t="e">
        <f t="shared" ca="1" si="96"/>
        <v>#NAME?</v>
      </c>
      <c r="N290" t="s">
        <v>392</v>
      </c>
      <c r="O290" s="173" t="e">
        <f ca="1">K298*B299-(I298^2-J298^2)</f>
        <v>#NAME?</v>
      </c>
      <c r="Q290" s="123" t="e">
        <f ca="1"/>
        <v>#NAME?</v>
      </c>
      <c r="R290" s="90" t="e">
        <f ca="1"/>
        <v>#NAME?</v>
      </c>
    </row>
    <row r="291" spans="1:18" x14ac:dyDescent="0.25">
      <c r="A291" s="194" t="e">
        <f ca="1"/>
        <v>#NAME?</v>
      </c>
      <c r="B291" s="195" t="e">
        <f ca="1"/>
        <v>#NAME?</v>
      </c>
      <c r="C291" s="195" t="e">
        <f ca="1"/>
        <v>#NAME?</v>
      </c>
      <c r="D291" s="196" t="e">
        <f ca="1"/>
        <v>#NAME?</v>
      </c>
      <c r="F291" s="123" t="e">
        <f ca="1">INDEX(A291:D299,,F288)</f>
        <v>#NAME?</v>
      </c>
      <c r="G291" s="90" t="e">
        <f ca="1">INDEX(A289:D297,,G288)</f>
        <v>#NAME?</v>
      </c>
      <c r="I291" s="123" t="e">
        <f t="shared" ca="1" si="97"/>
        <v>#NAME?</v>
      </c>
      <c r="J291" s="37" t="e">
        <f t="shared" ca="1" si="98"/>
        <v>#NAME?</v>
      </c>
      <c r="K291" s="37" t="e">
        <f t="shared" ca="1" si="99"/>
        <v>#NAME?</v>
      </c>
      <c r="L291" s="90" t="e">
        <f t="shared" ca="1" si="96"/>
        <v>#NAME?</v>
      </c>
      <c r="N291" t="s">
        <v>467</v>
      </c>
      <c r="O291" s="174" t="e">
        <f ca="1">0.25*ATAN(O289/O290)</f>
        <v>#NAME?</v>
      </c>
      <c r="Q291" s="123" t="e">
        <f ca="1"/>
        <v>#NAME?</v>
      </c>
      <c r="R291" s="90" t="e">
        <f ca="1"/>
        <v>#NAME?</v>
      </c>
    </row>
    <row r="292" spans="1:18" x14ac:dyDescent="0.25">
      <c r="A292" s="194" t="e">
        <f ca="1"/>
        <v>#NAME?</v>
      </c>
      <c r="B292" s="195" t="e">
        <f ca="1"/>
        <v>#NAME?</v>
      </c>
      <c r="C292" s="195" t="e">
        <f ca="1"/>
        <v>#NAME?</v>
      </c>
      <c r="D292" s="196" t="e">
        <f ca="1"/>
        <v>#NAME?</v>
      </c>
      <c r="F292" s="123" t="e">
        <f ca="1">INDEX(A292:D300,,F288)</f>
        <v>#NAME?</v>
      </c>
      <c r="G292" s="90" t="e">
        <f ca="1">INDEX(A289:D297,,G288)</f>
        <v>#NAME?</v>
      </c>
      <c r="I292" s="123" t="e">
        <f t="shared" ca="1" si="97"/>
        <v>#NAME?</v>
      </c>
      <c r="J292" s="37" t="e">
        <f t="shared" ca="1" si="98"/>
        <v>#NAME?</v>
      </c>
      <c r="K292" s="37" t="e">
        <f t="shared" ca="1" si="99"/>
        <v>#NAME?</v>
      </c>
      <c r="L292" s="90" t="e">
        <f t="shared" ca="1" si="96"/>
        <v>#NAME?</v>
      </c>
      <c r="Q292" s="123" t="e">
        <f ca="1"/>
        <v>#NAME?</v>
      </c>
      <c r="R292" s="90" t="e">
        <f ca="1"/>
        <v>#NAME?</v>
      </c>
    </row>
    <row r="293" spans="1:18" x14ac:dyDescent="0.25">
      <c r="A293" s="194" t="e">
        <f ca="1"/>
        <v>#NAME?</v>
      </c>
      <c r="B293" s="195" t="e">
        <f ca="1"/>
        <v>#NAME?</v>
      </c>
      <c r="C293" s="195" t="e">
        <f ca="1"/>
        <v>#NAME?</v>
      </c>
      <c r="D293" s="196" t="e">
        <f ca="1"/>
        <v>#NAME?</v>
      </c>
      <c r="F293" s="123" t="e">
        <f ca="1">INDEX(A293:D301,,F288)</f>
        <v>#NAME?</v>
      </c>
      <c r="G293" s="90" t="e">
        <f ca="1">INDEX(A289:D297,,G288)</f>
        <v>#NAME?</v>
      </c>
      <c r="I293" s="123" t="e">
        <f t="shared" ca="1" si="97"/>
        <v>#NAME?</v>
      </c>
      <c r="J293" s="37" t="e">
        <f t="shared" ca="1" si="98"/>
        <v>#NAME?</v>
      </c>
      <c r="K293" s="37" t="e">
        <f t="shared" ca="1" si="99"/>
        <v>#NAME?</v>
      </c>
      <c r="L293" s="90" t="e">
        <f t="shared" ca="1" si="96"/>
        <v>#NAME?</v>
      </c>
      <c r="N293" s="156" t="e">
        <f ca="1">COS(O291)</f>
        <v>#NAME?</v>
      </c>
      <c r="O293" s="158" t="e">
        <f ca="1">-N294</f>
        <v>#NAME?</v>
      </c>
      <c r="Q293" s="123" t="e">
        <f ca="1"/>
        <v>#NAME?</v>
      </c>
      <c r="R293" s="90" t="e">
        <f ca="1"/>
        <v>#NAME?</v>
      </c>
    </row>
    <row r="294" spans="1:18" x14ac:dyDescent="0.25">
      <c r="A294" s="194" t="e">
        <f ca="1"/>
        <v>#NAME?</v>
      </c>
      <c r="B294" s="195" t="e">
        <f ca="1"/>
        <v>#NAME?</v>
      </c>
      <c r="C294" s="195" t="e">
        <f ca="1"/>
        <v>#NAME?</v>
      </c>
      <c r="D294" s="196" t="e">
        <f ca="1"/>
        <v>#NAME?</v>
      </c>
      <c r="F294" s="123" t="e">
        <f ca="1">INDEX(A294:D302,,F288)</f>
        <v>#NAME?</v>
      </c>
      <c r="G294" s="90" t="e">
        <f ca="1">INDEX(A289:D297,,G288)</f>
        <v>#NAME?</v>
      </c>
      <c r="I294" s="123" t="e">
        <f t="shared" ca="1" si="97"/>
        <v>#NAME?</v>
      </c>
      <c r="J294" s="37" t="e">
        <f t="shared" ca="1" si="98"/>
        <v>#NAME?</v>
      </c>
      <c r="K294" s="37" t="e">
        <f t="shared" ca="1" si="99"/>
        <v>#NAME?</v>
      </c>
      <c r="L294" s="90" t="e">
        <f t="shared" ca="1" si="96"/>
        <v>#NAME?</v>
      </c>
      <c r="N294" s="91" t="e">
        <f ca="1">SIN(O291)</f>
        <v>#NAME?</v>
      </c>
      <c r="O294" s="93" t="e">
        <f ca="1">N293</f>
        <v>#NAME?</v>
      </c>
      <c r="Q294" s="123" t="e">
        <f ca="1"/>
        <v>#NAME?</v>
      </c>
      <c r="R294" s="90" t="e">
        <f ca="1"/>
        <v>#NAME?</v>
      </c>
    </row>
    <row r="295" spans="1:18" x14ac:dyDescent="0.25">
      <c r="A295" s="194" t="e">
        <f ca="1"/>
        <v>#NAME?</v>
      </c>
      <c r="B295" s="195" t="e">
        <f ca="1"/>
        <v>#NAME?</v>
      </c>
      <c r="C295" s="195" t="e">
        <f ca="1"/>
        <v>#NAME?</v>
      </c>
      <c r="D295" s="196" t="e">
        <f ca="1"/>
        <v>#NAME?</v>
      </c>
      <c r="F295" s="123" t="e">
        <f ca="1">INDEX(A295:D303,,F288)</f>
        <v>#NAME?</v>
      </c>
      <c r="G295" s="90" t="e">
        <f ca="1">INDEX(A289:D297,,G288)</f>
        <v>#NAME?</v>
      </c>
      <c r="I295" s="123" t="e">
        <f t="shared" ca="1" si="97"/>
        <v>#NAME?</v>
      </c>
      <c r="J295" s="37" t="e">
        <f t="shared" ca="1" si="98"/>
        <v>#NAME?</v>
      </c>
      <c r="K295" s="37" t="e">
        <f t="shared" ca="1" si="99"/>
        <v>#NAME?</v>
      </c>
      <c r="L295" s="90" t="e">
        <f t="shared" ca="1" si="96"/>
        <v>#NAME?</v>
      </c>
      <c r="Q295" s="123" t="e">
        <f ca="1"/>
        <v>#NAME?</v>
      </c>
      <c r="R295" s="90" t="e">
        <f ca="1"/>
        <v>#NAME?</v>
      </c>
    </row>
    <row r="296" spans="1:18" x14ac:dyDescent="0.25">
      <c r="A296" s="194" t="e">
        <f ca="1"/>
        <v>#NAME?</v>
      </c>
      <c r="B296" s="195" t="e">
        <f ca="1"/>
        <v>#NAME?</v>
      </c>
      <c r="C296" s="195" t="e">
        <f ca="1"/>
        <v>#NAME?</v>
      </c>
      <c r="D296" s="196" t="e">
        <f ca="1"/>
        <v>#NAME?</v>
      </c>
      <c r="F296" s="123" t="e">
        <f ca="1">INDEX(A296:D304,,F288)</f>
        <v>#NAME?</v>
      </c>
      <c r="G296" s="90" t="e">
        <f ca="1">INDEX(A289:D297,,G288)</f>
        <v>#NAME?</v>
      </c>
      <c r="I296" s="123" t="e">
        <f t="shared" ca="1" si="97"/>
        <v>#NAME?</v>
      </c>
      <c r="J296" s="37" t="e">
        <f t="shared" ca="1" si="98"/>
        <v>#NAME?</v>
      </c>
      <c r="K296" s="37" t="e">
        <f t="shared" ca="1" si="99"/>
        <v>#NAME?</v>
      </c>
      <c r="L296" s="90" t="e">
        <f t="shared" ca="1" si="96"/>
        <v>#NAME?</v>
      </c>
      <c r="Q296" s="123" t="e">
        <f ca="1"/>
        <v>#NAME?</v>
      </c>
      <c r="R296" s="90" t="e">
        <f ca="1"/>
        <v>#NAME?</v>
      </c>
    </row>
    <row r="297" spans="1:18" x14ac:dyDescent="0.25">
      <c r="A297" s="200" t="e">
        <f ca="1"/>
        <v>#NAME?</v>
      </c>
      <c r="B297" s="201" t="e">
        <f ca="1"/>
        <v>#NAME?</v>
      </c>
      <c r="C297" s="201" t="e">
        <f ca="1"/>
        <v>#NAME?</v>
      </c>
      <c r="D297" s="202" t="e">
        <f ca="1"/>
        <v>#NAME?</v>
      </c>
      <c r="F297" s="91" t="e">
        <f ca="1">INDEX(A297:D305,,F288)</f>
        <v>#NAME?</v>
      </c>
      <c r="G297" s="93" t="e">
        <f ca="1">INDEX(A289:D297,,G288)</f>
        <v>#NAME?</v>
      </c>
      <c r="I297" s="91" t="e">
        <f t="shared" ca="1" si="97"/>
        <v>#NAME?</v>
      </c>
      <c r="J297" s="92" t="e">
        <f t="shared" ca="1" si="98"/>
        <v>#NAME?</v>
      </c>
      <c r="K297" s="92" t="e">
        <f t="shared" ca="1" si="99"/>
        <v>#NAME?</v>
      </c>
      <c r="L297" s="93" t="e">
        <f t="shared" ca="1" si="96"/>
        <v>#NAME?</v>
      </c>
      <c r="Q297" s="91" t="e">
        <f ca="1"/>
        <v>#NAME?</v>
      </c>
      <c r="R297" s="93" t="e">
        <f ca="1"/>
        <v>#NAME?</v>
      </c>
    </row>
    <row r="298" spans="1:18" x14ac:dyDescent="0.25">
      <c r="I298" t="e">
        <f ca="1">SUM(I289:I297)</f>
        <v>#NAME?</v>
      </c>
      <c r="J298" t="e">
        <f ca="1">SUM(J289:J297)</f>
        <v>#NAME?</v>
      </c>
      <c r="K298" t="e">
        <f ca="1">SUM(K289:K297)</f>
        <v>#NAME?</v>
      </c>
      <c r="L298" t="e">
        <f ca="1">SUM(L289:L297)</f>
        <v>#NAME?</v>
      </c>
    </row>
    <row r="299" spans="1:18" x14ac:dyDescent="0.25">
      <c r="A299" s="47" t="s">
        <v>53</v>
      </c>
      <c r="B299">
        <f ca="1">COUNT(A289:A297)</f>
        <v>0</v>
      </c>
      <c r="I299" s="47" t="s">
        <v>462</v>
      </c>
      <c r="J299" s="47" t="s">
        <v>389</v>
      </c>
      <c r="K299" s="47" t="s">
        <v>469</v>
      </c>
      <c r="L299" s="47" t="s">
        <v>470</v>
      </c>
      <c r="N299" s="47"/>
    </row>
    <row r="301" spans="1:18" x14ac:dyDescent="0.25">
      <c r="A301">
        <v>1</v>
      </c>
      <c r="B301">
        <v>2</v>
      </c>
      <c r="C301">
        <v>3</v>
      </c>
      <c r="D301">
        <v>4</v>
      </c>
      <c r="F301">
        <v>2</v>
      </c>
      <c r="G301">
        <v>4</v>
      </c>
      <c r="I301" s="47" t="s">
        <v>207</v>
      </c>
      <c r="J301" s="47" t="s">
        <v>464</v>
      </c>
      <c r="K301" s="47" t="s">
        <v>465</v>
      </c>
      <c r="L301" s="47" t="s">
        <v>466</v>
      </c>
      <c r="Q301">
        <f>F301</f>
        <v>2</v>
      </c>
      <c r="R301">
        <f>G301</f>
        <v>4</v>
      </c>
    </row>
    <row r="302" spans="1:18" x14ac:dyDescent="0.25">
      <c r="A302" s="189" t="e">
        <f t="array" aca="1" ref="A302:A310" ca="1">IF(A301=$Q288,$Q289:$Q297,IF(A301=$R288,$R289:$R297,A289:A297))</f>
        <v>#NAME?</v>
      </c>
      <c r="B302" s="190" t="e">
        <f t="array" aca="1" ref="B302:B310" ca="1">IF(B301=$Q288,$Q289:$Q297,IF(B301=$R288,$R289:$R297,B289:B297))</f>
        <v>#NAME?</v>
      </c>
      <c r="C302" s="190" t="e">
        <f t="array" aca="1" ref="C302:C310" ca="1">IF(C301=$Q288,$Q289:$Q297,IF(C301=$R288,$R289:$R297,C289:C297))</f>
        <v>#NAME?</v>
      </c>
      <c r="D302" s="191" t="e">
        <f t="array" aca="1" ref="D302:D310" ca="1">IF(D301=$Q288,$Q289:$Q297,IF(D301=$R288,$R289:$R297,D289:D297))</f>
        <v>#NAME?</v>
      </c>
      <c r="F302" s="156" t="e">
        <f ca="1">INDEX(A302:D310,,F301)</f>
        <v>#NAME?</v>
      </c>
      <c r="G302" s="158" t="e">
        <f ca="1">INDEX(A302:D310,,G301)</f>
        <v>#NAME?</v>
      </c>
      <c r="I302" s="156" t="e">
        <f ca="1">F302^2-G302^2</f>
        <v>#NAME?</v>
      </c>
      <c r="J302" s="157" t="e">
        <f ca="1">2*F302*G302</f>
        <v>#NAME?</v>
      </c>
      <c r="K302" s="157" t="e">
        <f ca="1">I302^2-J302^2</f>
        <v>#NAME?</v>
      </c>
      <c r="L302" s="158" t="e">
        <f t="shared" ref="L302:L310" ca="1" si="100">I302*J302</f>
        <v>#NAME?</v>
      </c>
      <c r="N302" t="s">
        <v>390</v>
      </c>
      <c r="O302" s="172" t="e">
        <f ca="1">2*(L311*B312-I311*J311)</f>
        <v>#NAME?</v>
      </c>
      <c r="Q302" s="156" t="e">
        <f t="array" aca="1" ref="Q302:R310" ca="1">MMULT(F302:G310,N306:O307)</f>
        <v>#NAME?</v>
      </c>
      <c r="R302" s="158" t="e">
        <f ca="1"/>
        <v>#NAME?</v>
      </c>
    </row>
    <row r="303" spans="1:18" x14ac:dyDescent="0.25">
      <c r="A303" s="194" t="e">
        <f ca="1"/>
        <v>#NAME?</v>
      </c>
      <c r="B303" s="195" t="e">
        <f ca="1"/>
        <v>#NAME?</v>
      </c>
      <c r="C303" s="195" t="e">
        <f ca="1"/>
        <v>#NAME?</v>
      </c>
      <c r="D303" s="196" t="e">
        <f ca="1"/>
        <v>#NAME?</v>
      </c>
      <c r="F303" s="123" t="e">
        <f ca="1">INDEX(A303:D311,,F301)</f>
        <v>#NAME?</v>
      </c>
      <c r="G303" s="90" t="e">
        <f ca="1">INDEX(A302:D310,,G301)</f>
        <v>#NAME?</v>
      </c>
      <c r="I303" s="123" t="e">
        <f t="shared" ref="I303:I310" ca="1" si="101">F303^2-G303^2</f>
        <v>#NAME?</v>
      </c>
      <c r="J303" s="37" t="e">
        <f t="shared" ref="J303:J310" ca="1" si="102">2*F303*G303</f>
        <v>#NAME?</v>
      </c>
      <c r="K303" s="37" t="e">
        <f t="shared" ref="K303:K310" ca="1" si="103">I303^2-J303^2</f>
        <v>#NAME?</v>
      </c>
      <c r="L303" s="90" t="e">
        <f t="shared" ca="1" si="100"/>
        <v>#NAME?</v>
      </c>
      <c r="N303" t="s">
        <v>392</v>
      </c>
      <c r="O303" s="173" t="e">
        <f ca="1">K311*B312-(I311^2-J311^2)</f>
        <v>#NAME?</v>
      </c>
      <c r="Q303" s="123" t="e">
        <f ca="1"/>
        <v>#NAME?</v>
      </c>
      <c r="R303" s="90" t="e">
        <f ca="1"/>
        <v>#NAME?</v>
      </c>
    </row>
    <row r="304" spans="1:18" x14ac:dyDescent="0.25">
      <c r="A304" s="194" t="e">
        <f ca="1"/>
        <v>#NAME?</v>
      </c>
      <c r="B304" s="195" t="e">
        <f ca="1"/>
        <v>#NAME?</v>
      </c>
      <c r="C304" s="195" t="e">
        <f ca="1"/>
        <v>#NAME?</v>
      </c>
      <c r="D304" s="196" t="e">
        <f ca="1"/>
        <v>#NAME?</v>
      </c>
      <c r="F304" s="123" t="e">
        <f ca="1">INDEX(A304:D312,,F301)</f>
        <v>#NAME?</v>
      </c>
      <c r="G304" s="90" t="e">
        <f ca="1">INDEX(A302:D310,,G301)</f>
        <v>#NAME?</v>
      </c>
      <c r="I304" s="123" t="e">
        <f t="shared" ca="1" si="101"/>
        <v>#NAME?</v>
      </c>
      <c r="J304" s="37" t="e">
        <f t="shared" ca="1" si="102"/>
        <v>#NAME?</v>
      </c>
      <c r="K304" s="37" t="e">
        <f t="shared" ca="1" si="103"/>
        <v>#NAME?</v>
      </c>
      <c r="L304" s="90" t="e">
        <f t="shared" ca="1" si="100"/>
        <v>#NAME?</v>
      </c>
      <c r="N304" t="s">
        <v>467</v>
      </c>
      <c r="O304" s="174" t="e">
        <f ca="1">0.25*ATAN(O302/O303)</f>
        <v>#NAME?</v>
      </c>
      <c r="Q304" s="123" t="e">
        <f ca="1"/>
        <v>#NAME?</v>
      </c>
      <c r="R304" s="90" t="e">
        <f ca="1"/>
        <v>#NAME?</v>
      </c>
    </row>
    <row r="305" spans="1:18" x14ac:dyDescent="0.25">
      <c r="A305" s="194" t="e">
        <f ca="1"/>
        <v>#NAME?</v>
      </c>
      <c r="B305" s="195" t="e">
        <f ca="1"/>
        <v>#NAME?</v>
      </c>
      <c r="C305" s="195" t="e">
        <f ca="1"/>
        <v>#NAME?</v>
      </c>
      <c r="D305" s="196" t="e">
        <f ca="1"/>
        <v>#NAME?</v>
      </c>
      <c r="F305" s="123" t="e">
        <f ca="1">INDEX(A305:D313,,F301)</f>
        <v>#NAME?</v>
      </c>
      <c r="G305" s="90" t="e">
        <f ca="1">INDEX(A302:D310,,G301)</f>
        <v>#NAME?</v>
      </c>
      <c r="I305" s="123" t="e">
        <f t="shared" ca="1" si="101"/>
        <v>#NAME?</v>
      </c>
      <c r="J305" s="37" t="e">
        <f t="shared" ca="1" si="102"/>
        <v>#NAME?</v>
      </c>
      <c r="K305" s="37" t="e">
        <f t="shared" ca="1" si="103"/>
        <v>#NAME?</v>
      </c>
      <c r="L305" s="90" t="e">
        <f t="shared" ca="1" si="100"/>
        <v>#NAME?</v>
      </c>
      <c r="Q305" s="123" t="e">
        <f ca="1"/>
        <v>#NAME?</v>
      </c>
      <c r="R305" s="90" t="e">
        <f ca="1"/>
        <v>#NAME?</v>
      </c>
    </row>
    <row r="306" spans="1:18" x14ac:dyDescent="0.25">
      <c r="A306" s="194" t="e">
        <f ca="1"/>
        <v>#NAME?</v>
      </c>
      <c r="B306" s="195" t="e">
        <f ca="1"/>
        <v>#NAME?</v>
      </c>
      <c r="C306" s="195" t="e">
        <f ca="1"/>
        <v>#NAME?</v>
      </c>
      <c r="D306" s="196" t="e">
        <f ca="1"/>
        <v>#NAME?</v>
      </c>
      <c r="F306" s="123" t="e">
        <f ca="1">INDEX(A306:D314,,F301)</f>
        <v>#NAME?</v>
      </c>
      <c r="G306" s="90" t="e">
        <f ca="1">INDEX(A302:D310,,G301)</f>
        <v>#NAME?</v>
      </c>
      <c r="I306" s="123" t="e">
        <f t="shared" ca="1" si="101"/>
        <v>#NAME?</v>
      </c>
      <c r="J306" s="37" t="e">
        <f t="shared" ca="1" si="102"/>
        <v>#NAME?</v>
      </c>
      <c r="K306" s="37" t="e">
        <f t="shared" ca="1" si="103"/>
        <v>#NAME?</v>
      </c>
      <c r="L306" s="90" t="e">
        <f t="shared" ca="1" si="100"/>
        <v>#NAME?</v>
      </c>
      <c r="N306" s="156" t="e">
        <f ca="1">COS(O304)</f>
        <v>#NAME?</v>
      </c>
      <c r="O306" s="158" t="e">
        <f ca="1">-N307</f>
        <v>#NAME?</v>
      </c>
      <c r="Q306" s="123" t="e">
        <f ca="1"/>
        <v>#NAME?</v>
      </c>
      <c r="R306" s="90" t="e">
        <f ca="1"/>
        <v>#NAME?</v>
      </c>
    </row>
    <row r="307" spans="1:18" x14ac:dyDescent="0.25">
      <c r="A307" s="194" t="e">
        <f ca="1"/>
        <v>#NAME?</v>
      </c>
      <c r="B307" s="195" t="e">
        <f ca="1"/>
        <v>#NAME?</v>
      </c>
      <c r="C307" s="195" t="e">
        <f ca="1"/>
        <v>#NAME?</v>
      </c>
      <c r="D307" s="196" t="e">
        <f ca="1"/>
        <v>#NAME?</v>
      </c>
      <c r="F307" s="123" t="e">
        <f ca="1">INDEX(A307:D315,,F301)</f>
        <v>#NAME?</v>
      </c>
      <c r="G307" s="90" t="e">
        <f ca="1">INDEX(A302:D310,,G301)</f>
        <v>#NAME?</v>
      </c>
      <c r="I307" s="123" t="e">
        <f t="shared" ca="1" si="101"/>
        <v>#NAME?</v>
      </c>
      <c r="J307" s="37" t="e">
        <f t="shared" ca="1" si="102"/>
        <v>#NAME?</v>
      </c>
      <c r="K307" s="37" t="e">
        <f t="shared" ca="1" si="103"/>
        <v>#NAME?</v>
      </c>
      <c r="L307" s="90" t="e">
        <f t="shared" ca="1" si="100"/>
        <v>#NAME?</v>
      </c>
      <c r="N307" s="91" t="e">
        <f ca="1">SIN(O304)</f>
        <v>#NAME?</v>
      </c>
      <c r="O307" s="93" t="e">
        <f ca="1">N306</f>
        <v>#NAME?</v>
      </c>
      <c r="Q307" s="123" t="e">
        <f ca="1"/>
        <v>#NAME?</v>
      </c>
      <c r="R307" s="90" t="e">
        <f ca="1"/>
        <v>#NAME?</v>
      </c>
    </row>
    <row r="308" spans="1:18" x14ac:dyDescent="0.25">
      <c r="A308" s="194" t="e">
        <f ca="1"/>
        <v>#NAME?</v>
      </c>
      <c r="B308" s="195" t="e">
        <f ca="1"/>
        <v>#NAME?</v>
      </c>
      <c r="C308" s="195" t="e">
        <f ca="1"/>
        <v>#NAME?</v>
      </c>
      <c r="D308" s="196" t="e">
        <f ca="1"/>
        <v>#NAME?</v>
      </c>
      <c r="F308" s="123" t="e">
        <f ca="1">INDEX(A308:D316,,F301)</f>
        <v>#NAME?</v>
      </c>
      <c r="G308" s="90" t="e">
        <f ca="1">INDEX(A302:D310,,G301)</f>
        <v>#NAME?</v>
      </c>
      <c r="I308" s="123" t="e">
        <f t="shared" ca="1" si="101"/>
        <v>#NAME?</v>
      </c>
      <c r="J308" s="37" t="e">
        <f t="shared" ca="1" si="102"/>
        <v>#NAME?</v>
      </c>
      <c r="K308" s="37" t="e">
        <f t="shared" ca="1" si="103"/>
        <v>#NAME?</v>
      </c>
      <c r="L308" s="90" t="e">
        <f t="shared" ca="1" si="100"/>
        <v>#NAME?</v>
      </c>
      <c r="Q308" s="123" t="e">
        <f ca="1"/>
        <v>#NAME?</v>
      </c>
      <c r="R308" s="90" t="e">
        <f ca="1"/>
        <v>#NAME?</v>
      </c>
    </row>
    <row r="309" spans="1:18" x14ac:dyDescent="0.25">
      <c r="A309" s="194" t="e">
        <f ca="1"/>
        <v>#NAME?</v>
      </c>
      <c r="B309" s="195" t="e">
        <f ca="1"/>
        <v>#NAME?</v>
      </c>
      <c r="C309" s="195" t="e">
        <f ca="1"/>
        <v>#NAME?</v>
      </c>
      <c r="D309" s="196" t="e">
        <f ca="1"/>
        <v>#NAME?</v>
      </c>
      <c r="F309" s="123" t="e">
        <f ca="1">INDEX(A309:D317,,F301)</f>
        <v>#NAME?</v>
      </c>
      <c r="G309" s="90" t="e">
        <f ca="1">INDEX(A302:D310,,G301)</f>
        <v>#NAME?</v>
      </c>
      <c r="I309" s="123" t="e">
        <f t="shared" ca="1" si="101"/>
        <v>#NAME?</v>
      </c>
      <c r="J309" s="37" t="e">
        <f t="shared" ca="1" si="102"/>
        <v>#NAME?</v>
      </c>
      <c r="K309" s="37" t="e">
        <f t="shared" ca="1" si="103"/>
        <v>#NAME?</v>
      </c>
      <c r="L309" s="90" t="e">
        <f t="shared" ca="1" si="100"/>
        <v>#NAME?</v>
      </c>
      <c r="Q309" s="123" t="e">
        <f ca="1"/>
        <v>#NAME?</v>
      </c>
      <c r="R309" s="90" t="e">
        <f ca="1"/>
        <v>#NAME?</v>
      </c>
    </row>
    <row r="310" spans="1:18" x14ac:dyDescent="0.25">
      <c r="A310" s="200" t="e">
        <f ca="1"/>
        <v>#NAME?</v>
      </c>
      <c r="B310" s="201" t="e">
        <f ca="1"/>
        <v>#NAME?</v>
      </c>
      <c r="C310" s="201" t="e">
        <f ca="1"/>
        <v>#NAME?</v>
      </c>
      <c r="D310" s="202" t="e">
        <f ca="1"/>
        <v>#NAME?</v>
      </c>
      <c r="F310" s="91" t="e">
        <f ca="1">INDEX(A310:D318,,F301)</f>
        <v>#NAME?</v>
      </c>
      <c r="G310" s="93" t="e">
        <f ca="1">INDEX(A302:D310,,G301)</f>
        <v>#NAME?</v>
      </c>
      <c r="I310" s="91" t="e">
        <f t="shared" ca="1" si="101"/>
        <v>#NAME?</v>
      </c>
      <c r="J310" s="92" t="e">
        <f t="shared" ca="1" si="102"/>
        <v>#NAME?</v>
      </c>
      <c r="K310" s="92" t="e">
        <f t="shared" ca="1" si="103"/>
        <v>#NAME?</v>
      </c>
      <c r="L310" s="93" t="e">
        <f t="shared" ca="1" si="100"/>
        <v>#NAME?</v>
      </c>
      <c r="Q310" s="91" t="e">
        <f ca="1"/>
        <v>#NAME?</v>
      </c>
      <c r="R310" s="93" t="e">
        <f ca="1"/>
        <v>#NAME?</v>
      </c>
    </row>
    <row r="311" spans="1:18" x14ac:dyDescent="0.25">
      <c r="I311" t="e">
        <f ca="1">SUM(I302:I310)</f>
        <v>#NAME?</v>
      </c>
      <c r="J311" t="e">
        <f ca="1">SUM(J302:J310)</f>
        <v>#NAME?</v>
      </c>
      <c r="K311" t="e">
        <f ca="1">SUM(K302:K310)</f>
        <v>#NAME?</v>
      </c>
      <c r="L311" t="e">
        <f ca="1">SUM(L302:L310)</f>
        <v>#NAME?</v>
      </c>
    </row>
    <row r="312" spans="1:18" x14ac:dyDescent="0.25">
      <c r="A312" s="47" t="s">
        <v>53</v>
      </c>
      <c r="B312">
        <f ca="1">COUNT(A302:A310)</f>
        <v>0</v>
      </c>
      <c r="I312" s="47" t="s">
        <v>462</v>
      </c>
      <c r="J312" s="47" t="s">
        <v>389</v>
      </c>
      <c r="K312" s="47" t="s">
        <v>469</v>
      </c>
      <c r="L312" s="47" t="s">
        <v>470</v>
      </c>
      <c r="N312" s="47"/>
    </row>
    <row r="314" spans="1:18" x14ac:dyDescent="0.25">
      <c r="A314">
        <v>1</v>
      </c>
      <c r="B314">
        <v>2</v>
      </c>
      <c r="C314">
        <v>3</v>
      </c>
      <c r="D314">
        <v>4</v>
      </c>
      <c r="F314">
        <v>3</v>
      </c>
      <c r="G314">
        <v>4</v>
      </c>
      <c r="I314" s="47" t="s">
        <v>207</v>
      </c>
      <c r="J314" s="47" t="s">
        <v>464</v>
      </c>
      <c r="K314" s="47" t="s">
        <v>465</v>
      </c>
      <c r="L314" s="47" t="s">
        <v>466</v>
      </c>
      <c r="Q314">
        <f>F314</f>
        <v>3</v>
      </c>
      <c r="R314">
        <f>G314</f>
        <v>4</v>
      </c>
    </row>
    <row r="315" spans="1:18" x14ac:dyDescent="0.25">
      <c r="A315" s="189" t="e">
        <f t="array" aca="1" ref="A315:A323" ca="1">IF(A314=$Q301,$Q302:$Q310,IF(A314=$R301,$R302:$R310,A302:A310))</f>
        <v>#NAME?</v>
      </c>
      <c r="B315" s="190" t="e">
        <f t="array" aca="1" ref="B315:B323" ca="1">IF(B314=$Q301,$Q302:$Q310,IF(B314=$R301,$R302:$R310,B302:B310))</f>
        <v>#NAME?</v>
      </c>
      <c r="C315" s="190" t="e">
        <f t="array" aca="1" ref="C315:C323" ca="1">IF(C314=$Q301,$Q302:$Q310,IF(C314=$R301,$R302:$R310,C302:C310))</f>
        <v>#NAME?</v>
      </c>
      <c r="D315" s="191" t="e">
        <f t="array" aca="1" ref="D315:D323" ca="1">IF(D314=$Q301,$Q302:$Q310,IF(D314=$R301,$R302:$R310,D302:D310))</f>
        <v>#NAME?</v>
      </c>
      <c r="F315" s="156" t="e">
        <f ca="1">INDEX(A315:D323,,F314)</f>
        <v>#NAME?</v>
      </c>
      <c r="G315" s="158" t="e">
        <f ca="1">INDEX(A315:D323,,G314)</f>
        <v>#NAME?</v>
      </c>
      <c r="I315" s="156" t="e">
        <f ca="1">F315^2-G315^2</f>
        <v>#NAME?</v>
      </c>
      <c r="J315" s="157" t="e">
        <f ca="1">2*F315*G315</f>
        <v>#NAME?</v>
      </c>
      <c r="K315" s="157" t="e">
        <f ca="1">I315^2-J315^2</f>
        <v>#NAME?</v>
      </c>
      <c r="L315" s="158" t="e">
        <f t="shared" ref="L315:L323" ca="1" si="104">I315*J315</f>
        <v>#NAME?</v>
      </c>
      <c r="N315" t="s">
        <v>390</v>
      </c>
      <c r="O315" s="172" t="e">
        <f ca="1">2*(L324*B325-I324*J324)</f>
        <v>#NAME?</v>
      </c>
      <c r="Q315" s="156" t="e">
        <f t="array" aca="1" ref="Q315:R323" ca="1">MMULT(F315:G323,N319:O320)</f>
        <v>#NAME?</v>
      </c>
      <c r="R315" s="158" t="e">
        <f ca="1"/>
        <v>#NAME?</v>
      </c>
    </row>
    <row r="316" spans="1:18" x14ac:dyDescent="0.25">
      <c r="A316" s="194" t="e">
        <f ca="1"/>
        <v>#NAME?</v>
      </c>
      <c r="B316" s="195" t="e">
        <f ca="1"/>
        <v>#NAME?</v>
      </c>
      <c r="C316" s="195" t="e">
        <f ca="1"/>
        <v>#NAME?</v>
      </c>
      <c r="D316" s="196" t="e">
        <f ca="1"/>
        <v>#NAME?</v>
      </c>
      <c r="F316" s="123" t="e">
        <f ca="1">INDEX(A316:D324,,F314)</f>
        <v>#NAME?</v>
      </c>
      <c r="G316" s="90" t="e">
        <f ca="1">INDEX(A315:D323,,G314)</f>
        <v>#NAME?</v>
      </c>
      <c r="I316" s="123" t="e">
        <f t="shared" ref="I316:I323" ca="1" si="105">F316^2-G316^2</f>
        <v>#NAME?</v>
      </c>
      <c r="J316" s="37" t="e">
        <f t="shared" ref="J316:J323" ca="1" si="106">2*F316*G316</f>
        <v>#NAME?</v>
      </c>
      <c r="K316" s="37" t="e">
        <f t="shared" ref="K316:K323" ca="1" si="107">I316^2-J316^2</f>
        <v>#NAME?</v>
      </c>
      <c r="L316" s="90" t="e">
        <f t="shared" ca="1" si="104"/>
        <v>#NAME?</v>
      </c>
      <c r="N316" t="s">
        <v>392</v>
      </c>
      <c r="O316" s="173" t="e">
        <f ca="1">K324*B325-(I324^2-J324^2)</f>
        <v>#NAME?</v>
      </c>
      <c r="Q316" s="123" t="e">
        <f ca="1"/>
        <v>#NAME?</v>
      </c>
      <c r="R316" s="90" t="e">
        <f ca="1"/>
        <v>#NAME?</v>
      </c>
    </row>
    <row r="317" spans="1:18" x14ac:dyDescent="0.25">
      <c r="A317" s="194" t="e">
        <f ca="1"/>
        <v>#NAME?</v>
      </c>
      <c r="B317" s="195" t="e">
        <f ca="1"/>
        <v>#NAME?</v>
      </c>
      <c r="C317" s="195" t="e">
        <f ca="1"/>
        <v>#NAME?</v>
      </c>
      <c r="D317" s="196" t="e">
        <f ca="1"/>
        <v>#NAME?</v>
      </c>
      <c r="F317" s="123" t="e">
        <f ca="1">INDEX(A317:D325,,F314)</f>
        <v>#NAME?</v>
      </c>
      <c r="G317" s="90" t="e">
        <f ca="1">INDEX(A315:D323,,G314)</f>
        <v>#NAME?</v>
      </c>
      <c r="I317" s="123" t="e">
        <f t="shared" ca="1" si="105"/>
        <v>#NAME?</v>
      </c>
      <c r="J317" s="37" t="e">
        <f t="shared" ca="1" si="106"/>
        <v>#NAME?</v>
      </c>
      <c r="K317" s="37" t="e">
        <f t="shared" ca="1" si="107"/>
        <v>#NAME?</v>
      </c>
      <c r="L317" s="90" t="e">
        <f t="shared" ca="1" si="104"/>
        <v>#NAME?</v>
      </c>
      <c r="N317" t="s">
        <v>467</v>
      </c>
      <c r="O317" s="174" t="e">
        <f ca="1">0.25*ATAN(O315/O316)</f>
        <v>#NAME?</v>
      </c>
      <c r="Q317" s="123" t="e">
        <f ca="1"/>
        <v>#NAME?</v>
      </c>
      <c r="R317" s="90" t="e">
        <f ca="1"/>
        <v>#NAME?</v>
      </c>
    </row>
    <row r="318" spans="1:18" x14ac:dyDescent="0.25">
      <c r="A318" s="194" t="e">
        <f ca="1"/>
        <v>#NAME?</v>
      </c>
      <c r="B318" s="195" t="e">
        <f ca="1"/>
        <v>#NAME?</v>
      </c>
      <c r="C318" s="195" t="e">
        <f ca="1"/>
        <v>#NAME?</v>
      </c>
      <c r="D318" s="196" t="e">
        <f ca="1"/>
        <v>#NAME?</v>
      </c>
      <c r="F318" s="123" t="e">
        <f ca="1">INDEX(A318:D326,,F314)</f>
        <v>#NAME?</v>
      </c>
      <c r="G318" s="90" t="e">
        <f ca="1">INDEX(A315:D323,,G314)</f>
        <v>#NAME?</v>
      </c>
      <c r="I318" s="123" t="e">
        <f t="shared" ca="1" si="105"/>
        <v>#NAME?</v>
      </c>
      <c r="J318" s="37" t="e">
        <f t="shared" ca="1" si="106"/>
        <v>#NAME?</v>
      </c>
      <c r="K318" s="37" t="e">
        <f t="shared" ca="1" si="107"/>
        <v>#NAME?</v>
      </c>
      <c r="L318" s="90" t="e">
        <f t="shared" ca="1" si="104"/>
        <v>#NAME?</v>
      </c>
      <c r="Q318" s="123" t="e">
        <f ca="1"/>
        <v>#NAME?</v>
      </c>
      <c r="R318" s="90" t="e">
        <f ca="1"/>
        <v>#NAME?</v>
      </c>
    </row>
    <row r="319" spans="1:18" x14ac:dyDescent="0.25">
      <c r="A319" s="194" t="e">
        <f ca="1"/>
        <v>#NAME?</v>
      </c>
      <c r="B319" s="195" t="e">
        <f ca="1"/>
        <v>#NAME?</v>
      </c>
      <c r="C319" s="195" t="e">
        <f ca="1"/>
        <v>#NAME?</v>
      </c>
      <c r="D319" s="196" t="e">
        <f ca="1"/>
        <v>#NAME?</v>
      </c>
      <c r="F319" s="123" t="e">
        <f ca="1">INDEX(A319:D327,,F314)</f>
        <v>#NAME?</v>
      </c>
      <c r="G319" s="90" t="e">
        <f ca="1">INDEX(A315:D323,,G314)</f>
        <v>#NAME?</v>
      </c>
      <c r="I319" s="123" t="e">
        <f t="shared" ca="1" si="105"/>
        <v>#NAME?</v>
      </c>
      <c r="J319" s="37" t="e">
        <f t="shared" ca="1" si="106"/>
        <v>#NAME?</v>
      </c>
      <c r="K319" s="37" t="e">
        <f t="shared" ca="1" si="107"/>
        <v>#NAME?</v>
      </c>
      <c r="L319" s="90" t="e">
        <f t="shared" ca="1" si="104"/>
        <v>#NAME?</v>
      </c>
      <c r="N319" s="156" t="e">
        <f ca="1">COS(O317)</f>
        <v>#NAME?</v>
      </c>
      <c r="O319" s="158" t="e">
        <f ca="1">-N320</f>
        <v>#NAME?</v>
      </c>
      <c r="Q319" s="123" t="e">
        <f ca="1"/>
        <v>#NAME?</v>
      </c>
      <c r="R319" s="90" t="e">
        <f ca="1"/>
        <v>#NAME?</v>
      </c>
    </row>
    <row r="320" spans="1:18" x14ac:dyDescent="0.25">
      <c r="A320" s="194" t="e">
        <f ca="1"/>
        <v>#NAME?</v>
      </c>
      <c r="B320" s="195" t="e">
        <f ca="1"/>
        <v>#NAME?</v>
      </c>
      <c r="C320" s="195" t="e">
        <f ca="1"/>
        <v>#NAME?</v>
      </c>
      <c r="D320" s="196" t="e">
        <f ca="1"/>
        <v>#NAME?</v>
      </c>
      <c r="F320" s="123" t="e">
        <f ca="1">INDEX(A320:D328,,F314)</f>
        <v>#NAME?</v>
      </c>
      <c r="G320" s="90" t="e">
        <f ca="1">INDEX(A315:D323,,G314)</f>
        <v>#NAME?</v>
      </c>
      <c r="I320" s="123" t="e">
        <f t="shared" ca="1" si="105"/>
        <v>#NAME?</v>
      </c>
      <c r="J320" s="37" t="e">
        <f t="shared" ca="1" si="106"/>
        <v>#NAME?</v>
      </c>
      <c r="K320" s="37" t="e">
        <f t="shared" ca="1" si="107"/>
        <v>#NAME?</v>
      </c>
      <c r="L320" s="90" t="e">
        <f t="shared" ca="1" si="104"/>
        <v>#NAME?</v>
      </c>
      <c r="N320" s="91" t="e">
        <f ca="1">SIN(O317)</f>
        <v>#NAME?</v>
      </c>
      <c r="O320" s="93" t="e">
        <f ca="1">N319</f>
        <v>#NAME?</v>
      </c>
      <c r="Q320" s="123" t="e">
        <f ca="1"/>
        <v>#NAME?</v>
      </c>
      <c r="R320" s="90" t="e">
        <f ca="1"/>
        <v>#NAME?</v>
      </c>
    </row>
    <row r="321" spans="1:18" x14ac:dyDescent="0.25">
      <c r="A321" s="194" t="e">
        <f ca="1"/>
        <v>#NAME?</v>
      </c>
      <c r="B321" s="195" t="e">
        <f ca="1"/>
        <v>#NAME?</v>
      </c>
      <c r="C321" s="195" t="e">
        <f ca="1"/>
        <v>#NAME?</v>
      </c>
      <c r="D321" s="196" t="e">
        <f ca="1"/>
        <v>#NAME?</v>
      </c>
      <c r="F321" s="123" t="e">
        <f ca="1">INDEX(A321:D329,,F314)</f>
        <v>#NAME?</v>
      </c>
      <c r="G321" s="90" t="e">
        <f ca="1">INDEX(A315:D323,,G314)</f>
        <v>#NAME?</v>
      </c>
      <c r="I321" s="123" t="e">
        <f t="shared" ca="1" si="105"/>
        <v>#NAME?</v>
      </c>
      <c r="J321" s="37" t="e">
        <f t="shared" ca="1" si="106"/>
        <v>#NAME?</v>
      </c>
      <c r="K321" s="37" t="e">
        <f t="shared" ca="1" si="107"/>
        <v>#NAME?</v>
      </c>
      <c r="L321" s="90" t="e">
        <f t="shared" ca="1" si="104"/>
        <v>#NAME?</v>
      </c>
      <c r="Q321" s="123" t="e">
        <f ca="1"/>
        <v>#NAME?</v>
      </c>
      <c r="R321" s="90" t="e">
        <f ca="1"/>
        <v>#NAME?</v>
      </c>
    </row>
    <row r="322" spans="1:18" x14ac:dyDescent="0.25">
      <c r="A322" s="194" t="e">
        <f ca="1"/>
        <v>#NAME?</v>
      </c>
      <c r="B322" s="195" t="e">
        <f ca="1"/>
        <v>#NAME?</v>
      </c>
      <c r="C322" s="195" t="e">
        <f ca="1"/>
        <v>#NAME?</v>
      </c>
      <c r="D322" s="196" t="e">
        <f ca="1"/>
        <v>#NAME?</v>
      </c>
      <c r="F322" s="123" t="e">
        <f ca="1">INDEX(A322:D330,,F314)</f>
        <v>#NAME?</v>
      </c>
      <c r="G322" s="90" t="e">
        <f ca="1">INDEX(A315:D323,,G314)</f>
        <v>#NAME?</v>
      </c>
      <c r="I322" s="123" t="e">
        <f t="shared" ca="1" si="105"/>
        <v>#NAME?</v>
      </c>
      <c r="J322" s="37" t="e">
        <f t="shared" ca="1" si="106"/>
        <v>#NAME?</v>
      </c>
      <c r="K322" s="37" t="e">
        <f t="shared" ca="1" si="107"/>
        <v>#NAME?</v>
      </c>
      <c r="L322" s="90" t="e">
        <f t="shared" ca="1" si="104"/>
        <v>#NAME?</v>
      </c>
      <c r="Q322" s="123" t="e">
        <f ca="1"/>
        <v>#NAME?</v>
      </c>
      <c r="R322" s="90" t="e">
        <f ca="1"/>
        <v>#NAME?</v>
      </c>
    </row>
    <row r="323" spans="1:18" x14ac:dyDescent="0.25">
      <c r="A323" s="200" t="e">
        <f ca="1"/>
        <v>#NAME?</v>
      </c>
      <c r="B323" s="201" t="e">
        <f ca="1"/>
        <v>#NAME?</v>
      </c>
      <c r="C323" s="201" t="e">
        <f ca="1"/>
        <v>#NAME?</v>
      </c>
      <c r="D323" s="202" t="e">
        <f ca="1"/>
        <v>#NAME?</v>
      </c>
      <c r="F323" s="91" t="e">
        <f ca="1">INDEX(A323:D331,,F314)</f>
        <v>#NAME?</v>
      </c>
      <c r="G323" s="93" t="e">
        <f ca="1">INDEX(A315:D323,,G314)</f>
        <v>#NAME?</v>
      </c>
      <c r="I323" s="91" t="e">
        <f t="shared" ca="1" si="105"/>
        <v>#NAME?</v>
      </c>
      <c r="J323" s="92" t="e">
        <f t="shared" ca="1" si="106"/>
        <v>#NAME?</v>
      </c>
      <c r="K323" s="92" t="e">
        <f t="shared" ca="1" si="107"/>
        <v>#NAME?</v>
      </c>
      <c r="L323" s="93" t="e">
        <f t="shared" ca="1" si="104"/>
        <v>#NAME?</v>
      </c>
      <c r="Q323" s="91" t="e">
        <f ca="1"/>
        <v>#NAME?</v>
      </c>
      <c r="R323" s="93" t="e">
        <f ca="1"/>
        <v>#NAME?</v>
      </c>
    </row>
    <row r="324" spans="1:18" x14ac:dyDescent="0.25">
      <c r="I324" t="e">
        <f ca="1">SUM(I315:I323)</f>
        <v>#NAME?</v>
      </c>
      <c r="J324" t="e">
        <f ca="1">SUM(J315:J323)</f>
        <v>#NAME?</v>
      </c>
      <c r="K324" t="e">
        <f ca="1">SUM(K315:K323)</f>
        <v>#NAME?</v>
      </c>
      <c r="L324" t="e">
        <f ca="1">SUM(L315:L323)</f>
        <v>#NAME?</v>
      </c>
    </row>
    <row r="325" spans="1:18" x14ac:dyDescent="0.25">
      <c r="A325" s="47" t="s">
        <v>53</v>
      </c>
      <c r="B325">
        <f ca="1">COUNT(A315:A323)</f>
        <v>0</v>
      </c>
      <c r="I325" s="47" t="s">
        <v>462</v>
      </c>
      <c r="J325" s="47" t="s">
        <v>389</v>
      </c>
      <c r="K325" s="47" t="s">
        <v>469</v>
      </c>
      <c r="L325" s="47" t="s">
        <v>470</v>
      </c>
      <c r="N325" s="47"/>
    </row>
    <row r="327" spans="1:18" x14ac:dyDescent="0.25">
      <c r="A327">
        <v>1</v>
      </c>
      <c r="B327">
        <v>2</v>
      </c>
      <c r="C327">
        <v>3</v>
      </c>
      <c r="D327">
        <v>4</v>
      </c>
      <c r="F327">
        <v>1</v>
      </c>
      <c r="G327">
        <v>2</v>
      </c>
      <c r="I327" s="47" t="s">
        <v>207</v>
      </c>
      <c r="J327" s="47" t="s">
        <v>464</v>
      </c>
      <c r="K327" s="47" t="s">
        <v>465</v>
      </c>
      <c r="L327" s="47" t="s">
        <v>466</v>
      </c>
      <c r="Q327">
        <f>F327</f>
        <v>1</v>
      </c>
      <c r="R327">
        <f>G327</f>
        <v>2</v>
      </c>
    </row>
    <row r="328" spans="1:18" x14ac:dyDescent="0.25">
      <c r="A328" s="189" t="e">
        <f t="array" aca="1" ref="A328:A336" ca="1">IF(A327=$Q314,$Q315:$Q323,IF(A327=$R314,$R315:$R323,A315:A323))</f>
        <v>#NAME?</v>
      </c>
      <c r="B328" s="190" t="e">
        <f t="array" aca="1" ref="B328:B336" ca="1">IF(B327=$Q314,$Q315:$Q323,IF(B327=$R314,$R315:$R323,B315:B323))</f>
        <v>#NAME?</v>
      </c>
      <c r="C328" s="190" t="e">
        <f t="array" aca="1" ref="C328:C336" ca="1">IF(C327=$Q314,$Q315:$Q323,IF(C327=$R314,$R315:$R323,C315:C323))</f>
        <v>#NAME?</v>
      </c>
      <c r="D328" s="191" t="e">
        <f t="array" aca="1" ref="D328:D336" ca="1">IF(D327=$Q314,$Q315:$Q323,IF(D327=$R314,$R315:$R323,D315:D323))</f>
        <v>#NAME?</v>
      </c>
      <c r="F328" s="156" t="e">
        <f ca="1">INDEX(A328:D336,,F327)</f>
        <v>#NAME?</v>
      </c>
      <c r="G328" s="158" t="e">
        <f ca="1">INDEX(A328:D336,,G327)</f>
        <v>#NAME?</v>
      </c>
      <c r="I328" s="156" t="e">
        <f ca="1">F328^2-G328^2</f>
        <v>#NAME?</v>
      </c>
      <c r="J328" s="157" t="e">
        <f ca="1">2*F328*G328</f>
        <v>#NAME?</v>
      </c>
      <c r="K328" s="157" t="e">
        <f ca="1">I328^2-J328^2</f>
        <v>#NAME?</v>
      </c>
      <c r="L328" s="158" t="e">
        <f t="shared" ref="L328:L336" ca="1" si="108">I328*J328</f>
        <v>#NAME?</v>
      </c>
      <c r="N328" t="s">
        <v>390</v>
      </c>
      <c r="O328" s="172" t="e">
        <f ca="1">2*(L337*B338-I337*J337)</f>
        <v>#NAME?</v>
      </c>
      <c r="Q328" s="156" t="e">
        <f t="array" aca="1" ref="Q328:R336" ca="1">MMULT(F328:G336,N332:O333)</f>
        <v>#NAME?</v>
      </c>
      <c r="R328" s="158" t="e">
        <f ca="1"/>
        <v>#NAME?</v>
      </c>
    </row>
    <row r="329" spans="1:18" x14ac:dyDescent="0.25">
      <c r="A329" s="194" t="e">
        <f ca="1"/>
        <v>#NAME?</v>
      </c>
      <c r="B329" s="195" t="e">
        <f ca="1"/>
        <v>#NAME?</v>
      </c>
      <c r="C329" s="195" t="e">
        <f ca="1"/>
        <v>#NAME?</v>
      </c>
      <c r="D329" s="196" t="e">
        <f ca="1"/>
        <v>#NAME?</v>
      </c>
      <c r="F329" s="123" t="e">
        <f ca="1">INDEX(A329:D337,,F327)</f>
        <v>#NAME?</v>
      </c>
      <c r="G329" s="90" t="e">
        <f ca="1">INDEX(A328:D336,,G327)</f>
        <v>#NAME?</v>
      </c>
      <c r="I329" s="123" t="e">
        <f t="shared" ref="I329:I336" ca="1" si="109">F329^2-G329^2</f>
        <v>#NAME?</v>
      </c>
      <c r="J329" s="37" t="e">
        <f t="shared" ref="J329:J336" ca="1" si="110">2*F329*G329</f>
        <v>#NAME?</v>
      </c>
      <c r="K329" s="37" t="e">
        <f t="shared" ref="K329:K336" ca="1" si="111">I329^2-J329^2</f>
        <v>#NAME?</v>
      </c>
      <c r="L329" s="90" t="e">
        <f t="shared" ca="1" si="108"/>
        <v>#NAME?</v>
      </c>
      <c r="N329" t="s">
        <v>392</v>
      </c>
      <c r="O329" s="173" t="e">
        <f ca="1">K337*B338-(I337^2-J337^2)</f>
        <v>#NAME?</v>
      </c>
      <c r="Q329" s="123" t="e">
        <f ca="1"/>
        <v>#NAME?</v>
      </c>
      <c r="R329" s="90" t="e">
        <f ca="1"/>
        <v>#NAME?</v>
      </c>
    </row>
    <row r="330" spans="1:18" x14ac:dyDescent="0.25">
      <c r="A330" s="194" t="e">
        <f ca="1"/>
        <v>#NAME?</v>
      </c>
      <c r="B330" s="195" t="e">
        <f ca="1"/>
        <v>#NAME?</v>
      </c>
      <c r="C330" s="195" t="e">
        <f ca="1"/>
        <v>#NAME?</v>
      </c>
      <c r="D330" s="196" t="e">
        <f ca="1"/>
        <v>#NAME?</v>
      </c>
      <c r="F330" s="123" t="e">
        <f ca="1">INDEX(A330:D338,,F327)</f>
        <v>#NAME?</v>
      </c>
      <c r="G330" s="90" t="e">
        <f ca="1">INDEX(A328:D336,,G327)</f>
        <v>#NAME?</v>
      </c>
      <c r="I330" s="123" t="e">
        <f t="shared" ca="1" si="109"/>
        <v>#NAME?</v>
      </c>
      <c r="J330" s="37" t="e">
        <f t="shared" ca="1" si="110"/>
        <v>#NAME?</v>
      </c>
      <c r="K330" s="37" t="e">
        <f t="shared" ca="1" si="111"/>
        <v>#NAME?</v>
      </c>
      <c r="L330" s="90" t="e">
        <f t="shared" ca="1" si="108"/>
        <v>#NAME?</v>
      </c>
      <c r="N330" t="s">
        <v>467</v>
      </c>
      <c r="O330" s="174" t="e">
        <f ca="1">0.25*ATAN(O328/O329)</f>
        <v>#NAME?</v>
      </c>
      <c r="Q330" s="123" t="e">
        <f ca="1"/>
        <v>#NAME?</v>
      </c>
      <c r="R330" s="90" t="e">
        <f ca="1"/>
        <v>#NAME?</v>
      </c>
    </row>
    <row r="331" spans="1:18" x14ac:dyDescent="0.25">
      <c r="A331" s="194" t="e">
        <f ca="1"/>
        <v>#NAME?</v>
      </c>
      <c r="B331" s="195" t="e">
        <f ca="1"/>
        <v>#NAME?</v>
      </c>
      <c r="C331" s="195" t="e">
        <f ca="1"/>
        <v>#NAME?</v>
      </c>
      <c r="D331" s="196" t="e">
        <f ca="1"/>
        <v>#NAME?</v>
      </c>
      <c r="F331" s="123" t="e">
        <f ca="1">INDEX(A331:D339,,F327)</f>
        <v>#NAME?</v>
      </c>
      <c r="G331" s="90" t="e">
        <f ca="1">INDEX(A328:D336,,G327)</f>
        <v>#NAME?</v>
      </c>
      <c r="I331" s="123" t="e">
        <f t="shared" ca="1" si="109"/>
        <v>#NAME?</v>
      </c>
      <c r="J331" s="37" t="e">
        <f t="shared" ca="1" si="110"/>
        <v>#NAME?</v>
      </c>
      <c r="K331" s="37" t="e">
        <f t="shared" ca="1" si="111"/>
        <v>#NAME?</v>
      </c>
      <c r="L331" s="90" t="e">
        <f t="shared" ca="1" si="108"/>
        <v>#NAME?</v>
      </c>
      <c r="Q331" s="123" t="e">
        <f ca="1"/>
        <v>#NAME?</v>
      </c>
      <c r="R331" s="90" t="e">
        <f ca="1"/>
        <v>#NAME?</v>
      </c>
    </row>
    <row r="332" spans="1:18" x14ac:dyDescent="0.25">
      <c r="A332" s="194" t="e">
        <f ca="1"/>
        <v>#NAME?</v>
      </c>
      <c r="B332" s="195" t="e">
        <f ca="1"/>
        <v>#NAME?</v>
      </c>
      <c r="C332" s="195" t="e">
        <f ca="1"/>
        <v>#NAME?</v>
      </c>
      <c r="D332" s="196" t="e">
        <f ca="1"/>
        <v>#NAME?</v>
      </c>
      <c r="F332" s="123" t="e">
        <f ca="1">INDEX(A332:D340,,F327)</f>
        <v>#NAME?</v>
      </c>
      <c r="G332" s="90" t="e">
        <f ca="1">INDEX(A328:D336,,G327)</f>
        <v>#NAME?</v>
      </c>
      <c r="I332" s="123" t="e">
        <f t="shared" ca="1" si="109"/>
        <v>#NAME?</v>
      </c>
      <c r="J332" s="37" t="e">
        <f t="shared" ca="1" si="110"/>
        <v>#NAME?</v>
      </c>
      <c r="K332" s="37" t="e">
        <f t="shared" ca="1" si="111"/>
        <v>#NAME?</v>
      </c>
      <c r="L332" s="90" t="e">
        <f t="shared" ca="1" si="108"/>
        <v>#NAME?</v>
      </c>
      <c r="N332" s="156" t="e">
        <f ca="1">COS(O330)</f>
        <v>#NAME?</v>
      </c>
      <c r="O332" s="158" t="e">
        <f ca="1">-N333</f>
        <v>#NAME?</v>
      </c>
      <c r="Q332" s="123" t="e">
        <f ca="1"/>
        <v>#NAME?</v>
      </c>
      <c r="R332" s="90" t="e">
        <f ca="1"/>
        <v>#NAME?</v>
      </c>
    </row>
    <row r="333" spans="1:18" x14ac:dyDescent="0.25">
      <c r="A333" s="194" t="e">
        <f ca="1"/>
        <v>#NAME?</v>
      </c>
      <c r="B333" s="195" t="e">
        <f ca="1"/>
        <v>#NAME?</v>
      </c>
      <c r="C333" s="195" t="e">
        <f ca="1"/>
        <v>#NAME?</v>
      </c>
      <c r="D333" s="196" t="e">
        <f ca="1"/>
        <v>#NAME?</v>
      </c>
      <c r="F333" s="123" t="e">
        <f ca="1">INDEX(A333:D341,,F327)</f>
        <v>#NAME?</v>
      </c>
      <c r="G333" s="90" t="e">
        <f ca="1">INDEX(A328:D336,,G327)</f>
        <v>#NAME?</v>
      </c>
      <c r="I333" s="123" t="e">
        <f t="shared" ca="1" si="109"/>
        <v>#NAME?</v>
      </c>
      <c r="J333" s="37" t="e">
        <f t="shared" ca="1" si="110"/>
        <v>#NAME?</v>
      </c>
      <c r="K333" s="37" t="e">
        <f t="shared" ca="1" si="111"/>
        <v>#NAME?</v>
      </c>
      <c r="L333" s="90" t="e">
        <f t="shared" ca="1" si="108"/>
        <v>#NAME?</v>
      </c>
      <c r="N333" s="91" t="e">
        <f ca="1">SIN(O330)</f>
        <v>#NAME?</v>
      </c>
      <c r="O333" s="93" t="e">
        <f ca="1">N332</f>
        <v>#NAME?</v>
      </c>
      <c r="Q333" s="123" t="e">
        <f ca="1"/>
        <v>#NAME?</v>
      </c>
      <c r="R333" s="90" t="e">
        <f ca="1"/>
        <v>#NAME?</v>
      </c>
    </row>
    <row r="334" spans="1:18" x14ac:dyDescent="0.25">
      <c r="A334" s="194" t="e">
        <f ca="1"/>
        <v>#NAME?</v>
      </c>
      <c r="B334" s="195" t="e">
        <f ca="1"/>
        <v>#NAME?</v>
      </c>
      <c r="C334" s="195" t="e">
        <f ca="1"/>
        <v>#NAME?</v>
      </c>
      <c r="D334" s="196" t="e">
        <f ca="1"/>
        <v>#NAME?</v>
      </c>
      <c r="F334" s="123" t="e">
        <f ca="1">INDEX(A334:D342,,F327)</f>
        <v>#NAME?</v>
      </c>
      <c r="G334" s="90" t="e">
        <f ca="1">INDEX(A328:D336,,G327)</f>
        <v>#NAME?</v>
      </c>
      <c r="I334" s="123" t="e">
        <f t="shared" ca="1" si="109"/>
        <v>#NAME?</v>
      </c>
      <c r="J334" s="37" t="e">
        <f t="shared" ca="1" si="110"/>
        <v>#NAME?</v>
      </c>
      <c r="K334" s="37" t="e">
        <f t="shared" ca="1" si="111"/>
        <v>#NAME?</v>
      </c>
      <c r="L334" s="90" t="e">
        <f t="shared" ca="1" si="108"/>
        <v>#NAME?</v>
      </c>
      <c r="Q334" s="123" t="e">
        <f ca="1"/>
        <v>#NAME?</v>
      </c>
      <c r="R334" s="90" t="e">
        <f ca="1"/>
        <v>#NAME?</v>
      </c>
    </row>
    <row r="335" spans="1:18" x14ac:dyDescent="0.25">
      <c r="A335" s="194" t="e">
        <f ca="1"/>
        <v>#NAME?</v>
      </c>
      <c r="B335" s="195" t="e">
        <f ca="1"/>
        <v>#NAME?</v>
      </c>
      <c r="C335" s="195" t="e">
        <f ca="1"/>
        <v>#NAME?</v>
      </c>
      <c r="D335" s="196" t="e">
        <f ca="1"/>
        <v>#NAME?</v>
      </c>
      <c r="F335" s="123" t="e">
        <f ca="1">INDEX(A335:D343,,F327)</f>
        <v>#NAME?</v>
      </c>
      <c r="G335" s="90" t="e">
        <f ca="1">INDEX(A328:D336,,G327)</f>
        <v>#NAME?</v>
      </c>
      <c r="I335" s="123" t="e">
        <f t="shared" ca="1" si="109"/>
        <v>#NAME?</v>
      </c>
      <c r="J335" s="37" t="e">
        <f t="shared" ca="1" si="110"/>
        <v>#NAME?</v>
      </c>
      <c r="K335" s="37" t="e">
        <f t="shared" ca="1" si="111"/>
        <v>#NAME?</v>
      </c>
      <c r="L335" s="90" t="e">
        <f t="shared" ca="1" si="108"/>
        <v>#NAME?</v>
      </c>
      <c r="Q335" s="123" t="e">
        <f ca="1"/>
        <v>#NAME?</v>
      </c>
      <c r="R335" s="90" t="e">
        <f ca="1"/>
        <v>#NAME?</v>
      </c>
    </row>
    <row r="336" spans="1:18" x14ac:dyDescent="0.25">
      <c r="A336" s="200" t="e">
        <f ca="1"/>
        <v>#NAME?</v>
      </c>
      <c r="B336" s="201" t="e">
        <f ca="1"/>
        <v>#NAME?</v>
      </c>
      <c r="C336" s="201" t="e">
        <f ca="1"/>
        <v>#NAME?</v>
      </c>
      <c r="D336" s="202" t="e">
        <f ca="1"/>
        <v>#NAME?</v>
      </c>
      <c r="F336" s="91" t="e">
        <f ca="1">INDEX(A336:D344,,F327)</f>
        <v>#NAME?</v>
      </c>
      <c r="G336" s="93" t="e">
        <f ca="1">INDEX(A328:D336,,G327)</f>
        <v>#NAME?</v>
      </c>
      <c r="I336" s="91" t="e">
        <f t="shared" ca="1" si="109"/>
        <v>#NAME?</v>
      </c>
      <c r="J336" s="92" t="e">
        <f t="shared" ca="1" si="110"/>
        <v>#NAME?</v>
      </c>
      <c r="K336" s="92" t="e">
        <f t="shared" ca="1" si="111"/>
        <v>#NAME?</v>
      </c>
      <c r="L336" s="93" t="e">
        <f t="shared" ca="1" si="108"/>
        <v>#NAME?</v>
      </c>
      <c r="Q336" s="91" t="e">
        <f ca="1"/>
        <v>#NAME?</v>
      </c>
      <c r="R336" s="93" t="e">
        <f ca="1"/>
        <v>#NAME?</v>
      </c>
    </row>
    <row r="337" spans="1:18" x14ac:dyDescent="0.25">
      <c r="I337" t="e">
        <f ca="1">SUM(I328:I336)</f>
        <v>#NAME?</v>
      </c>
      <c r="J337" t="e">
        <f ca="1">SUM(J328:J336)</f>
        <v>#NAME?</v>
      </c>
      <c r="K337" t="e">
        <f ca="1">SUM(K328:K336)</f>
        <v>#NAME?</v>
      </c>
      <c r="L337" t="e">
        <f ca="1">SUM(L328:L336)</f>
        <v>#NAME?</v>
      </c>
    </row>
    <row r="338" spans="1:18" x14ac:dyDescent="0.25">
      <c r="A338" s="47" t="s">
        <v>53</v>
      </c>
      <c r="B338">
        <f ca="1">COUNT(A328:A336)</f>
        <v>0</v>
      </c>
      <c r="I338" s="47" t="s">
        <v>462</v>
      </c>
      <c r="J338" s="47" t="s">
        <v>389</v>
      </c>
      <c r="K338" s="47" t="s">
        <v>469</v>
      </c>
      <c r="L338" s="47" t="s">
        <v>470</v>
      </c>
      <c r="N338" s="47"/>
    </row>
    <row r="340" spans="1:18" x14ac:dyDescent="0.25">
      <c r="A340">
        <v>1</v>
      </c>
      <c r="B340">
        <v>2</v>
      </c>
      <c r="C340">
        <v>3</v>
      </c>
      <c r="D340">
        <v>4</v>
      </c>
      <c r="F340">
        <v>1</v>
      </c>
      <c r="G340">
        <v>3</v>
      </c>
      <c r="I340" s="47" t="s">
        <v>207</v>
      </c>
      <c r="J340" s="47" t="s">
        <v>464</v>
      </c>
      <c r="K340" s="47" t="s">
        <v>465</v>
      </c>
      <c r="L340" s="47" t="s">
        <v>466</v>
      </c>
      <c r="Q340">
        <f>F340</f>
        <v>1</v>
      </c>
      <c r="R340">
        <f>G340</f>
        <v>3</v>
      </c>
    </row>
    <row r="341" spans="1:18" x14ac:dyDescent="0.25">
      <c r="A341" s="189" t="e">
        <f t="array" aca="1" ref="A341:A349" ca="1">IF(A340=$Q327,$Q328:$Q336,IF(A340=$R327,$R328:$R336,A328:A336))</f>
        <v>#NAME?</v>
      </c>
      <c r="B341" s="190" t="e">
        <f t="array" aca="1" ref="B341:B349" ca="1">IF(B340=$Q327,$Q328:$Q336,IF(B340=$R327,$R328:$R336,B328:B336))</f>
        <v>#NAME?</v>
      </c>
      <c r="C341" s="190" t="e">
        <f t="array" aca="1" ref="C341:C349" ca="1">IF(C340=$Q327,$Q328:$Q336,IF(C340=$R327,$R328:$R336,C328:C336))</f>
        <v>#NAME?</v>
      </c>
      <c r="D341" s="191" t="e">
        <f t="array" aca="1" ref="D341:D349" ca="1">IF(D340=$Q327,$Q328:$Q336,IF(D340=$R327,$R328:$R336,D328:D336))</f>
        <v>#NAME?</v>
      </c>
      <c r="F341" s="156" t="e">
        <f ca="1">INDEX(A341:D349,,F340)</f>
        <v>#NAME?</v>
      </c>
      <c r="G341" s="158" t="e">
        <f ca="1">INDEX(A341:D349,,G340)</f>
        <v>#NAME?</v>
      </c>
      <c r="I341" s="156" t="e">
        <f ca="1">F341^2-G341^2</f>
        <v>#NAME?</v>
      </c>
      <c r="J341" s="157" t="e">
        <f ca="1">2*F341*G341</f>
        <v>#NAME?</v>
      </c>
      <c r="K341" s="157" t="e">
        <f ca="1">I341^2-J341^2</f>
        <v>#NAME?</v>
      </c>
      <c r="L341" s="158" t="e">
        <f t="shared" ref="L341:L349" ca="1" si="112">I341*J341</f>
        <v>#NAME?</v>
      </c>
      <c r="N341" t="s">
        <v>390</v>
      </c>
      <c r="O341" s="172" t="e">
        <f ca="1">2*(L350*B351-I350*J350)</f>
        <v>#NAME?</v>
      </c>
      <c r="Q341" s="156" t="e">
        <f t="array" aca="1" ref="Q341:R349" ca="1">MMULT(F341:G349,N345:O346)</f>
        <v>#NAME?</v>
      </c>
      <c r="R341" s="158" t="e">
        <f ca="1"/>
        <v>#NAME?</v>
      </c>
    </row>
    <row r="342" spans="1:18" x14ac:dyDescent="0.25">
      <c r="A342" s="194" t="e">
        <f ca="1"/>
        <v>#NAME?</v>
      </c>
      <c r="B342" s="195" t="e">
        <f ca="1"/>
        <v>#NAME?</v>
      </c>
      <c r="C342" s="195" t="e">
        <f ca="1"/>
        <v>#NAME?</v>
      </c>
      <c r="D342" s="196" t="e">
        <f ca="1"/>
        <v>#NAME?</v>
      </c>
      <c r="F342" s="123" t="e">
        <f ca="1">INDEX(A342:D350,,F340)</f>
        <v>#NAME?</v>
      </c>
      <c r="G342" s="90" t="e">
        <f ca="1">INDEX(A341:D349,,G340)</f>
        <v>#NAME?</v>
      </c>
      <c r="I342" s="123" t="e">
        <f t="shared" ref="I342:I349" ca="1" si="113">F342^2-G342^2</f>
        <v>#NAME?</v>
      </c>
      <c r="J342" s="37" t="e">
        <f t="shared" ref="J342:J349" ca="1" si="114">2*F342*G342</f>
        <v>#NAME?</v>
      </c>
      <c r="K342" s="37" t="e">
        <f t="shared" ref="K342:K349" ca="1" si="115">I342^2-J342^2</f>
        <v>#NAME?</v>
      </c>
      <c r="L342" s="90" t="e">
        <f t="shared" ca="1" si="112"/>
        <v>#NAME?</v>
      </c>
      <c r="N342" t="s">
        <v>392</v>
      </c>
      <c r="O342" s="173" t="e">
        <f ca="1">K350*B351-(I350^2-J350^2)</f>
        <v>#NAME?</v>
      </c>
      <c r="Q342" s="123" t="e">
        <f ca="1"/>
        <v>#NAME?</v>
      </c>
      <c r="R342" s="90" t="e">
        <f ca="1"/>
        <v>#NAME?</v>
      </c>
    </row>
    <row r="343" spans="1:18" x14ac:dyDescent="0.25">
      <c r="A343" s="194" t="e">
        <f ca="1"/>
        <v>#NAME?</v>
      </c>
      <c r="B343" s="195" t="e">
        <f ca="1"/>
        <v>#NAME?</v>
      </c>
      <c r="C343" s="195" t="e">
        <f ca="1"/>
        <v>#NAME?</v>
      </c>
      <c r="D343" s="196" t="e">
        <f ca="1"/>
        <v>#NAME?</v>
      </c>
      <c r="F343" s="123" t="e">
        <f ca="1">INDEX(A343:D351,,F340)</f>
        <v>#NAME?</v>
      </c>
      <c r="G343" s="90" t="e">
        <f ca="1">INDEX(A341:D349,,G340)</f>
        <v>#NAME?</v>
      </c>
      <c r="I343" s="123" t="e">
        <f t="shared" ca="1" si="113"/>
        <v>#NAME?</v>
      </c>
      <c r="J343" s="37" t="e">
        <f t="shared" ca="1" si="114"/>
        <v>#NAME?</v>
      </c>
      <c r="K343" s="37" t="e">
        <f t="shared" ca="1" si="115"/>
        <v>#NAME?</v>
      </c>
      <c r="L343" s="90" t="e">
        <f t="shared" ca="1" si="112"/>
        <v>#NAME?</v>
      </c>
      <c r="N343" t="s">
        <v>467</v>
      </c>
      <c r="O343" s="174" t="e">
        <f ca="1">0.25*ATAN(O341/O342)</f>
        <v>#NAME?</v>
      </c>
      <c r="Q343" s="123" t="e">
        <f ca="1"/>
        <v>#NAME?</v>
      </c>
      <c r="R343" s="90" t="e">
        <f ca="1"/>
        <v>#NAME?</v>
      </c>
    </row>
    <row r="344" spans="1:18" x14ac:dyDescent="0.25">
      <c r="A344" s="194" t="e">
        <f ca="1"/>
        <v>#NAME?</v>
      </c>
      <c r="B344" s="195" t="e">
        <f ca="1"/>
        <v>#NAME?</v>
      </c>
      <c r="C344" s="195" t="e">
        <f ca="1"/>
        <v>#NAME?</v>
      </c>
      <c r="D344" s="196" t="e">
        <f ca="1"/>
        <v>#NAME?</v>
      </c>
      <c r="F344" s="123" t="e">
        <f ca="1">INDEX(A344:D352,,F340)</f>
        <v>#NAME?</v>
      </c>
      <c r="G344" s="90" t="e">
        <f ca="1">INDEX(A341:D349,,G340)</f>
        <v>#NAME?</v>
      </c>
      <c r="I344" s="123" t="e">
        <f t="shared" ca="1" si="113"/>
        <v>#NAME?</v>
      </c>
      <c r="J344" s="37" t="e">
        <f t="shared" ca="1" si="114"/>
        <v>#NAME?</v>
      </c>
      <c r="K344" s="37" t="e">
        <f t="shared" ca="1" si="115"/>
        <v>#NAME?</v>
      </c>
      <c r="L344" s="90" t="e">
        <f t="shared" ca="1" si="112"/>
        <v>#NAME?</v>
      </c>
      <c r="Q344" s="123" t="e">
        <f ca="1"/>
        <v>#NAME?</v>
      </c>
      <c r="R344" s="90" t="e">
        <f ca="1"/>
        <v>#NAME?</v>
      </c>
    </row>
    <row r="345" spans="1:18" x14ac:dyDescent="0.25">
      <c r="A345" s="194" t="e">
        <f ca="1"/>
        <v>#NAME?</v>
      </c>
      <c r="B345" s="195" t="e">
        <f ca="1"/>
        <v>#NAME?</v>
      </c>
      <c r="C345" s="195" t="e">
        <f ca="1"/>
        <v>#NAME?</v>
      </c>
      <c r="D345" s="196" t="e">
        <f ca="1"/>
        <v>#NAME?</v>
      </c>
      <c r="F345" s="123" t="e">
        <f ca="1">INDEX(A345:D353,,F340)</f>
        <v>#NAME?</v>
      </c>
      <c r="G345" s="90" t="e">
        <f ca="1">INDEX(A341:D349,,G340)</f>
        <v>#NAME?</v>
      </c>
      <c r="I345" s="123" t="e">
        <f t="shared" ca="1" si="113"/>
        <v>#NAME?</v>
      </c>
      <c r="J345" s="37" t="e">
        <f t="shared" ca="1" si="114"/>
        <v>#NAME?</v>
      </c>
      <c r="K345" s="37" t="e">
        <f t="shared" ca="1" si="115"/>
        <v>#NAME?</v>
      </c>
      <c r="L345" s="90" t="e">
        <f t="shared" ca="1" si="112"/>
        <v>#NAME?</v>
      </c>
      <c r="N345" s="156" t="e">
        <f ca="1">COS(O343)</f>
        <v>#NAME?</v>
      </c>
      <c r="O345" s="158" t="e">
        <f ca="1">-N346</f>
        <v>#NAME?</v>
      </c>
      <c r="Q345" s="123" t="e">
        <f ca="1"/>
        <v>#NAME?</v>
      </c>
      <c r="R345" s="90" t="e">
        <f ca="1"/>
        <v>#NAME?</v>
      </c>
    </row>
    <row r="346" spans="1:18" x14ac:dyDescent="0.25">
      <c r="A346" s="194" t="e">
        <f ca="1"/>
        <v>#NAME?</v>
      </c>
      <c r="B346" s="195" t="e">
        <f ca="1"/>
        <v>#NAME?</v>
      </c>
      <c r="C346" s="195" t="e">
        <f ca="1"/>
        <v>#NAME?</v>
      </c>
      <c r="D346" s="196" t="e">
        <f ca="1"/>
        <v>#NAME?</v>
      </c>
      <c r="F346" s="123" t="e">
        <f ca="1">INDEX(A346:D354,,F340)</f>
        <v>#NAME?</v>
      </c>
      <c r="G346" s="90" t="e">
        <f ca="1">INDEX(A341:D349,,G340)</f>
        <v>#NAME?</v>
      </c>
      <c r="I346" s="123" t="e">
        <f t="shared" ca="1" si="113"/>
        <v>#NAME?</v>
      </c>
      <c r="J346" s="37" t="e">
        <f t="shared" ca="1" si="114"/>
        <v>#NAME?</v>
      </c>
      <c r="K346" s="37" t="e">
        <f t="shared" ca="1" si="115"/>
        <v>#NAME?</v>
      </c>
      <c r="L346" s="90" t="e">
        <f t="shared" ca="1" si="112"/>
        <v>#NAME?</v>
      </c>
      <c r="N346" s="91" t="e">
        <f ca="1">SIN(O343)</f>
        <v>#NAME?</v>
      </c>
      <c r="O346" s="93" t="e">
        <f ca="1">N345</f>
        <v>#NAME?</v>
      </c>
      <c r="Q346" s="123" t="e">
        <f ca="1"/>
        <v>#NAME?</v>
      </c>
      <c r="R346" s="90" t="e">
        <f ca="1"/>
        <v>#NAME?</v>
      </c>
    </row>
    <row r="347" spans="1:18" x14ac:dyDescent="0.25">
      <c r="A347" s="194" t="e">
        <f ca="1"/>
        <v>#NAME?</v>
      </c>
      <c r="B347" s="195" t="e">
        <f ca="1"/>
        <v>#NAME?</v>
      </c>
      <c r="C347" s="195" t="e">
        <f ca="1"/>
        <v>#NAME?</v>
      </c>
      <c r="D347" s="196" t="e">
        <f ca="1"/>
        <v>#NAME?</v>
      </c>
      <c r="F347" s="123" t="e">
        <f ca="1">INDEX(A347:D355,,F340)</f>
        <v>#NAME?</v>
      </c>
      <c r="G347" s="90" t="e">
        <f ca="1">INDEX(A341:D349,,G340)</f>
        <v>#NAME?</v>
      </c>
      <c r="I347" s="123" t="e">
        <f t="shared" ca="1" si="113"/>
        <v>#NAME?</v>
      </c>
      <c r="J347" s="37" t="e">
        <f t="shared" ca="1" si="114"/>
        <v>#NAME?</v>
      </c>
      <c r="K347" s="37" t="e">
        <f t="shared" ca="1" si="115"/>
        <v>#NAME?</v>
      </c>
      <c r="L347" s="90" t="e">
        <f t="shared" ca="1" si="112"/>
        <v>#NAME?</v>
      </c>
      <c r="Q347" s="123" t="e">
        <f ca="1"/>
        <v>#NAME?</v>
      </c>
      <c r="R347" s="90" t="e">
        <f ca="1"/>
        <v>#NAME?</v>
      </c>
    </row>
    <row r="348" spans="1:18" x14ac:dyDescent="0.25">
      <c r="A348" s="194" t="e">
        <f ca="1"/>
        <v>#NAME?</v>
      </c>
      <c r="B348" s="195" t="e">
        <f ca="1"/>
        <v>#NAME?</v>
      </c>
      <c r="C348" s="195" t="e">
        <f ca="1"/>
        <v>#NAME?</v>
      </c>
      <c r="D348" s="196" t="e">
        <f ca="1"/>
        <v>#NAME?</v>
      </c>
      <c r="F348" s="123" t="e">
        <f ca="1">INDEX(A348:D356,,F340)</f>
        <v>#NAME?</v>
      </c>
      <c r="G348" s="90" t="e">
        <f ca="1">INDEX(A341:D349,,G340)</f>
        <v>#NAME?</v>
      </c>
      <c r="I348" s="123" t="e">
        <f t="shared" ca="1" si="113"/>
        <v>#NAME?</v>
      </c>
      <c r="J348" s="37" t="e">
        <f t="shared" ca="1" si="114"/>
        <v>#NAME?</v>
      </c>
      <c r="K348" s="37" t="e">
        <f t="shared" ca="1" si="115"/>
        <v>#NAME?</v>
      </c>
      <c r="L348" s="90" t="e">
        <f t="shared" ca="1" si="112"/>
        <v>#NAME?</v>
      </c>
      <c r="Q348" s="123" t="e">
        <f ca="1"/>
        <v>#NAME?</v>
      </c>
      <c r="R348" s="90" t="e">
        <f ca="1"/>
        <v>#NAME?</v>
      </c>
    </row>
    <row r="349" spans="1:18" x14ac:dyDescent="0.25">
      <c r="A349" s="200" t="e">
        <f ca="1"/>
        <v>#NAME?</v>
      </c>
      <c r="B349" s="201" t="e">
        <f ca="1"/>
        <v>#NAME?</v>
      </c>
      <c r="C349" s="201" t="e">
        <f ca="1"/>
        <v>#NAME?</v>
      </c>
      <c r="D349" s="202" t="e">
        <f ca="1"/>
        <v>#NAME?</v>
      </c>
      <c r="F349" s="91" t="e">
        <f ca="1">INDEX(A349:D357,,F340)</f>
        <v>#NAME?</v>
      </c>
      <c r="G349" s="93" t="e">
        <f ca="1">INDEX(A341:D349,,G340)</f>
        <v>#NAME?</v>
      </c>
      <c r="I349" s="91" t="e">
        <f t="shared" ca="1" si="113"/>
        <v>#NAME?</v>
      </c>
      <c r="J349" s="92" t="e">
        <f t="shared" ca="1" si="114"/>
        <v>#NAME?</v>
      </c>
      <c r="K349" s="92" t="e">
        <f t="shared" ca="1" si="115"/>
        <v>#NAME?</v>
      </c>
      <c r="L349" s="93" t="e">
        <f t="shared" ca="1" si="112"/>
        <v>#NAME?</v>
      </c>
      <c r="Q349" s="91" t="e">
        <f ca="1"/>
        <v>#NAME?</v>
      </c>
      <c r="R349" s="93" t="e">
        <f ca="1"/>
        <v>#NAME?</v>
      </c>
    </row>
    <row r="350" spans="1:18" x14ac:dyDescent="0.25">
      <c r="I350" t="e">
        <f ca="1">SUM(I341:I349)</f>
        <v>#NAME?</v>
      </c>
      <c r="J350" t="e">
        <f ca="1">SUM(J341:J349)</f>
        <v>#NAME?</v>
      </c>
      <c r="K350" t="e">
        <f ca="1">SUM(K341:K349)</f>
        <v>#NAME?</v>
      </c>
      <c r="L350" t="e">
        <f ca="1">SUM(L341:L349)</f>
        <v>#NAME?</v>
      </c>
    </row>
    <row r="351" spans="1:18" x14ac:dyDescent="0.25">
      <c r="A351" s="47" t="s">
        <v>53</v>
      </c>
      <c r="B351">
        <f ca="1">COUNT(A341:A349)</f>
        <v>0</v>
      </c>
      <c r="I351" s="47" t="s">
        <v>462</v>
      </c>
      <c r="J351" s="47" t="s">
        <v>389</v>
      </c>
      <c r="K351" s="47" t="s">
        <v>469</v>
      </c>
      <c r="L351" s="47" t="s">
        <v>470</v>
      </c>
      <c r="N351" s="47"/>
    </row>
    <row r="353" spans="1:18" x14ac:dyDescent="0.25">
      <c r="A353">
        <v>1</v>
      </c>
      <c r="B353">
        <v>2</v>
      </c>
      <c r="C353">
        <v>3</v>
      </c>
      <c r="D353">
        <v>4</v>
      </c>
      <c r="F353">
        <v>1</v>
      </c>
      <c r="G353">
        <v>4</v>
      </c>
      <c r="I353" s="47" t="s">
        <v>207</v>
      </c>
      <c r="J353" s="47" t="s">
        <v>464</v>
      </c>
      <c r="K353" s="47" t="s">
        <v>465</v>
      </c>
      <c r="L353" s="47" t="s">
        <v>466</v>
      </c>
      <c r="Q353">
        <f>F353</f>
        <v>1</v>
      </c>
      <c r="R353">
        <f>G353</f>
        <v>4</v>
      </c>
    </row>
    <row r="354" spans="1:18" x14ac:dyDescent="0.25">
      <c r="A354" s="189" t="e">
        <f t="array" aca="1" ref="A354:A362" ca="1">IF(A353=$Q340,$Q341:$Q349,IF(A353=$R340,$R341:$R349,A341:A349))</f>
        <v>#NAME?</v>
      </c>
      <c r="B354" s="190" t="e">
        <f t="array" aca="1" ref="B354:B362" ca="1">IF(B353=$Q340,$Q341:$Q349,IF(B353=$R340,$R341:$R349,B341:B349))</f>
        <v>#NAME?</v>
      </c>
      <c r="C354" s="190" t="e">
        <f t="array" aca="1" ref="C354:C362" ca="1">IF(C353=$Q340,$Q341:$Q349,IF(C353=$R340,$R341:$R349,C341:C349))</f>
        <v>#NAME?</v>
      </c>
      <c r="D354" s="191" t="e">
        <f t="array" aca="1" ref="D354:D362" ca="1">IF(D353=$Q340,$Q341:$Q349,IF(D353=$R340,$R341:$R349,D341:D349))</f>
        <v>#NAME?</v>
      </c>
      <c r="F354" s="156" t="e">
        <f ca="1">INDEX(A354:D362,,F353)</f>
        <v>#NAME?</v>
      </c>
      <c r="G354" s="158" t="e">
        <f ca="1">INDEX(A354:D362,,G353)</f>
        <v>#NAME?</v>
      </c>
      <c r="I354" s="156" t="e">
        <f ca="1">F354^2-G354^2</f>
        <v>#NAME?</v>
      </c>
      <c r="J354" s="157" t="e">
        <f ca="1">2*F354*G354</f>
        <v>#NAME?</v>
      </c>
      <c r="K354" s="157" t="e">
        <f ca="1">I354^2-J354^2</f>
        <v>#NAME?</v>
      </c>
      <c r="L354" s="158" t="e">
        <f t="shared" ref="L354:L362" ca="1" si="116">I354*J354</f>
        <v>#NAME?</v>
      </c>
      <c r="N354" t="s">
        <v>390</v>
      </c>
      <c r="O354" s="172" t="e">
        <f ca="1">2*(L363*B364-I363*J363)</f>
        <v>#NAME?</v>
      </c>
      <c r="Q354" s="156" t="e">
        <f t="array" aca="1" ref="Q354:R362" ca="1">MMULT(F354:G362,N358:O359)</f>
        <v>#NAME?</v>
      </c>
      <c r="R354" s="158" t="e">
        <f ca="1"/>
        <v>#NAME?</v>
      </c>
    </row>
    <row r="355" spans="1:18" x14ac:dyDescent="0.25">
      <c r="A355" s="194" t="e">
        <f ca="1"/>
        <v>#NAME?</v>
      </c>
      <c r="B355" s="195" t="e">
        <f ca="1"/>
        <v>#NAME?</v>
      </c>
      <c r="C355" s="195" t="e">
        <f ca="1"/>
        <v>#NAME?</v>
      </c>
      <c r="D355" s="196" t="e">
        <f ca="1"/>
        <v>#NAME?</v>
      </c>
      <c r="F355" s="123" t="e">
        <f ca="1">INDEX(A355:D363,,F353)</f>
        <v>#NAME?</v>
      </c>
      <c r="G355" s="90" t="e">
        <f ca="1">INDEX(A354:D362,,G353)</f>
        <v>#NAME?</v>
      </c>
      <c r="I355" s="123" t="e">
        <f t="shared" ref="I355:I362" ca="1" si="117">F355^2-G355^2</f>
        <v>#NAME?</v>
      </c>
      <c r="J355" s="37" t="e">
        <f t="shared" ref="J355:J362" ca="1" si="118">2*F355*G355</f>
        <v>#NAME?</v>
      </c>
      <c r="K355" s="37" t="e">
        <f t="shared" ref="K355:K362" ca="1" si="119">I355^2-J355^2</f>
        <v>#NAME?</v>
      </c>
      <c r="L355" s="90" t="e">
        <f t="shared" ca="1" si="116"/>
        <v>#NAME?</v>
      </c>
      <c r="N355" t="s">
        <v>392</v>
      </c>
      <c r="O355" s="173" t="e">
        <f ca="1">K363*B364-(I363^2-J363^2)</f>
        <v>#NAME?</v>
      </c>
      <c r="Q355" s="123" t="e">
        <f ca="1"/>
        <v>#NAME?</v>
      </c>
      <c r="R355" s="90" t="e">
        <f ca="1"/>
        <v>#NAME?</v>
      </c>
    </row>
    <row r="356" spans="1:18" x14ac:dyDescent="0.25">
      <c r="A356" s="194" t="e">
        <f ca="1"/>
        <v>#NAME?</v>
      </c>
      <c r="B356" s="195" t="e">
        <f ca="1"/>
        <v>#NAME?</v>
      </c>
      <c r="C356" s="195" t="e">
        <f ca="1"/>
        <v>#NAME?</v>
      </c>
      <c r="D356" s="196" t="e">
        <f ca="1"/>
        <v>#NAME?</v>
      </c>
      <c r="F356" s="123" t="e">
        <f ca="1">INDEX(A356:D364,,F353)</f>
        <v>#NAME?</v>
      </c>
      <c r="G356" s="90" t="e">
        <f ca="1">INDEX(A354:D362,,G353)</f>
        <v>#NAME?</v>
      </c>
      <c r="I356" s="123" t="e">
        <f t="shared" ca="1" si="117"/>
        <v>#NAME?</v>
      </c>
      <c r="J356" s="37" t="e">
        <f t="shared" ca="1" si="118"/>
        <v>#NAME?</v>
      </c>
      <c r="K356" s="37" t="e">
        <f t="shared" ca="1" si="119"/>
        <v>#NAME?</v>
      </c>
      <c r="L356" s="90" t="e">
        <f t="shared" ca="1" si="116"/>
        <v>#NAME?</v>
      </c>
      <c r="N356" t="s">
        <v>467</v>
      </c>
      <c r="O356" s="174" t="e">
        <f ca="1">0.25*ATAN(O354/O355)</f>
        <v>#NAME?</v>
      </c>
      <c r="Q356" s="123" t="e">
        <f ca="1"/>
        <v>#NAME?</v>
      </c>
      <c r="R356" s="90" t="e">
        <f ca="1"/>
        <v>#NAME?</v>
      </c>
    </row>
    <row r="357" spans="1:18" x14ac:dyDescent="0.25">
      <c r="A357" s="194" t="e">
        <f ca="1"/>
        <v>#NAME?</v>
      </c>
      <c r="B357" s="195" t="e">
        <f ca="1"/>
        <v>#NAME?</v>
      </c>
      <c r="C357" s="195" t="e">
        <f ca="1"/>
        <v>#NAME?</v>
      </c>
      <c r="D357" s="196" t="e">
        <f ca="1"/>
        <v>#NAME?</v>
      </c>
      <c r="F357" s="123" t="e">
        <f ca="1">INDEX(A357:D365,,F353)</f>
        <v>#NAME?</v>
      </c>
      <c r="G357" s="90" t="e">
        <f ca="1">INDEX(A354:D362,,G353)</f>
        <v>#NAME?</v>
      </c>
      <c r="I357" s="123" t="e">
        <f t="shared" ca="1" si="117"/>
        <v>#NAME?</v>
      </c>
      <c r="J357" s="37" t="e">
        <f t="shared" ca="1" si="118"/>
        <v>#NAME?</v>
      </c>
      <c r="K357" s="37" t="e">
        <f t="shared" ca="1" si="119"/>
        <v>#NAME?</v>
      </c>
      <c r="L357" s="90" t="e">
        <f t="shared" ca="1" si="116"/>
        <v>#NAME?</v>
      </c>
      <c r="Q357" s="123" t="e">
        <f ca="1"/>
        <v>#NAME?</v>
      </c>
      <c r="R357" s="90" t="e">
        <f ca="1"/>
        <v>#NAME?</v>
      </c>
    </row>
    <row r="358" spans="1:18" x14ac:dyDescent="0.25">
      <c r="A358" s="194" t="e">
        <f ca="1"/>
        <v>#NAME?</v>
      </c>
      <c r="B358" s="195" t="e">
        <f ca="1"/>
        <v>#NAME?</v>
      </c>
      <c r="C358" s="195" t="e">
        <f ca="1"/>
        <v>#NAME?</v>
      </c>
      <c r="D358" s="196" t="e">
        <f ca="1"/>
        <v>#NAME?</v>
      </c>
      <c r="F358" s="123" t="e">
        <f ca="1">INDEX(A358:D366,,F353)</f>
        <v>#NAME?</v>
      </c>
      <c r="G358" s="90" t="e">
        <f ca="1">INDEX(A354:D362,,G353)</f>
        <v>#NAME?</v>
      </c>
      <c r="I358" s="123" t="e">
        <f t="shared" ca="1" si="117"/>
        <v>#NAME?</v>
      </c>
      <c r="J358" s="37" t="e">
        <f t="shared" ca="1" si="118"/>
        <v>#NAME?</v>
      </c>
      <c r="K358" s="37" t="e">
        <f t="shared" ca="1" si="119"/>
        <v>#NAME?</v>
      </c>
      <c r="L358" s="90" t="e">
        <f t="shared" ca="1" si="116"/>
        <v>#NAME?</v>
      </c>
      <c r="N358" s="156" t="e">
        <f ca="1">COS(O356)</f>
        <v>#NAME?</v>
      </c>
      <c r="O358" s="158" t="e">
        <f ca="1">-N359</f>
        <v>#NAME?</v>
      </c>
      <c r="Q358" s="123" t="e">
        <f ca="1"/>
        <v>#NAME?</v>
      </c>
      <c r="R358" s="90" t="e">
        <f ca="1"/>
        <v>#NAME?</v>
      </c>
    </row>
    <row r="359" spans="1:18" x14ac:dyDescent="0.25">
      <c r="A359" s="194" t="e">
        <f ca="1"/>
        <v>#NAME?</v>
      </c>
      <c r="B359" s="195" t="e">
        <f ca="1"/>
        <v>#NAME?</v>
      </c>
      <c r="C359" s="195" t="e">
        <f ca="1"/>
        <v>#NAME?</v>
      </c>
      <c r="D359" s="196" t="e">
        <f ca="1"/>
        <v>#NAME?</v>
      </c>
      <c r="F359" s="123" t="e">
        <f ca="1">INDEX(A359:D367,,F353)</f>
        <v>#NAME?</v>
      </c>
      <c r="G359" s="90" t="e">
        <f ca="1">INDEX(A354:D362,,G353)</f>
        <v>#NAME?</v>
      </c>
      <c r="I359" s="123" t="e">
        <f t="shared" ca="1" si="117"/>
        <v>#NAME?</v>
      </c>
      <c r="J359" s="37" t="e">
        <f t="shared" ca="1" si="118"/>
        <v>#NAME?</v>
      </c>
      <c r="K359" s="37" t="e">
        <f t="shared" ca="1" si="119"/>
        <v>#NAME?</v>
      </c>
      <c r="L359" s="90" t="e">
        <f t="shared" ca="1" si="116"/>
        <v>#NAME?</v>
      </c>
      <c r="N359" s="91" t="e">
        <f ca="1">SIN(O356)</f>
        <v>#NAME?</v>
      </c>
      <c r="O359" s="93" t="e">
        <f ca="1">N358</f>
        <v>#NAME?</v>
      </c>
      <c r="Q359" s="123" t="e">
        <f ca="1"/>
        <v>#NAME?</v>
      </c>
      <c r="R359" s="90" t="e">
        <f ca="1"/>
        <v>#NAME?</v>
      </c>
    </row>
    <row r="360" spans="1:18" x14ac:dyDescent="0.25">
      <c r="A360" s="194" t="e">
        <f ca="1"/>
        <v>#NAME?</v>
      </c>
      <c r="B360" s="195" t="e">
        <f ca="1"/>
        <v>#NAME?</v>
      </c>
      <c r="C360" s="195" t="e">
        <f ca="1"/>
        <v>#NAME?</v>
      </c>
      <c r="D360" s="196" t="e">
        <f ca="1"/>
        <v>#NAME?</v>
      </c>
      <c r="F360" s="123" t="e">
        <f ca="1">INDEX(A360:D368,,F353)</f>
        <v>#NAME?</v>
      </c>
      <c r="G360" s="90" t="e">
        <f ca="1">INDEX(A354:D362,,G353)</f>
        <v>#NAME?</v>
      </c>
      <c r="I360" s="123" t="e">
        <f t="shared" ca="1" si="117"/>
        <v>#NAME?</v>
      </c>
      <c r="J360" s="37" t="e">
        <f t="shared" ca="1" si="118"/>
        <v>#NAME?</v>
      </c>
      <c r="K360" s="37" t="e">
        <f t="shared" ca="1" si="119"/>
        <v>#NAME?</v>
      </c>
      <c r="L360" s="90" t="e">
        <f t="shared" ca="1" si="116"/>
        <v>#NAME?</v>
      </c>
      <c r="Q360" s="123" t="e">
        <f ca="1"/>
        <v>#NAME?</v>
      </c>
      <c r="R360" s="90" t="e">
        <f ca="1"/>
        <v>#NAME?</v>
      </c>
    </row>
    <row r="361" spans="1:18" x14ac:dyDescent="0.25">
      <c r="A361" s="194" t="e">
        <f ca="1"/>
        <v>#NAME?</v>
      </c>
      <c r="B361" s="195" t="e">
        <f ca="1"/>
        <v>#NAME?</v>
      </c>
      <c r="C361" s="195" t="e">
        <f ca="1"/>
        <v>#NAME?</v>
      </c>
      <c r="D361" s="196" t="e">
        <f ca="1"/>
        <v>#NAME?</v>
      </c>
      <c r="F361" s="123" t="e">
        <f ca="1">INDEX(A361:D369,,F353)</f>
        <v>#NAME?</v>
      </c>
      <c r="G361" s="90" t="e">
        <f ca="1">INDEX(A354:D362,,G353)</f>
        <v>#NAME?</v>
      </c>
      <c r="I361" s="123" t="e">
        <f t="shared" ca="1" si="117"/>
        <v>#NAME?</v>
      </c>
      <c r="J361" s="37" t="e">
        <f t="shared" ca="1" si="118"/>
        <v>#NAME?</v>
      </c>
      <c r="K361" s="37" t="e">
        <f t="shared" ca="1" si="119"/>
        <v>#NAME?</v>
      </c>
      <c r="L361" s="90" t="e">
        <f t="shared" ca="1" si="116"/>
        <v>#NAME?</v>
      </c>
      <c r="Q361" s="123" t="e">
        <f ca="1"/>
        <v>#NAME?</v>
      </c>
      <c r="R361" s="90" t="e">
        <f ca="1"/>
        <v>#NAME?</v>
      </c>
    </row>
    <row r="362" spans="1:18" x14ac:dyDescent="0.25">
      <c r="A362" s="200" t="e">
        <f ca="1"/>
        <v>#NAME?</v>
      </c>
      <c r="B362" s="201" t="e">
        <f ca="1"/>
        <v>#NAME?</v>
      </c>
      <c r="C362" s="201" t="e">
        <f ca="1"/>
        <v>#NAME?</v>
      </c>
      <c r="D362" s="202" t="e">
        <f ca="1"/>
        <v>#NAME?</v>
      </c>
      <c r="F362" s="91" t="e">
        <f ca="1">INDEX(A362:D370,,F353)</f>
        <v>#NAME?</v>
      </c>
      <c r="G362" s="93" t="e">
        <f ca="1">INDEX(A354:D362,,G353)</f>
        <v>#NAME?</v>
      </c>
      <c r="I362" s="91" t="e">
        <f t="shared" ca="1" si="117"/>
        <v>#NAME?</v>
      </c>
      <c r="J362" s="92" t="e">
        <f t="shared" ca="1" si="118"/>
        <v>#NAME?</v>
      </c>
      <c r="K362" s="92" t="e">
        <f t="shared" ca="1" si="119"/>
        <v>#NAME?</v>
      </c>
      <c r="L362" s="93" t="e">
        <f t="shared" ca="1" si="116"/>
        <v>#NAME?</v>
      </c>
      <c r="Q362" s="91" t="e">
        <f ca="1"/>
        <v>#NAME?</v>
      </c>
      <c r="R362" s="93" t="e">
        <f ca="1"/>
        <v>#NAME?</v>
      </c>
    </row>
    <row r="363" spans="1:18" x14ac:dyDescent="0.25">
      <c r="I363" t="e">
        <f ca="1">SUM(I354:I362)</f>
        <v>#NAME?</v>
      </c>
      <c r="J363" t="e">
        <f ca="1">SUM(J354:J362)</f>
        <v>#NAME?</v>
      </c>
      <c r="K363" t="e">
        <f ca="1">SUM(K354:K362)</f>
        <v>#NAME?</v>
      </c>
      <c r="L363" t="e">
        <f ca="1">SUM(L354:L362)</f>
        <v>#NAME?</v>
      </c>
    </row>
    <row r="364" spans="1:18" x14ac:dyDescent="0.25">
      <c r="A364" s="47" t="s">
        <v>53</v>
      </c>
      <c r="B364">
        <f ca="1">COUNT(A354:A362)</f>
        <v>0</v>
      </c>
      <c r="I364" s="47" t="s">
        <v>462</v>
      </c>
      <c r="J364" s="47" t="s">
        <v>389</v>
      </c>
      <c r="K364" s="47" t="s">
        <v>469</v>
      </c>
      <c r="L364" s="47" t="s">
        <v>470</v>
      </c>
      <c r="N364" s="47"/>
    </row>
    <row r="366" spans="1:18" x14ac:dyDescent="0.25">
      <c r="A366">
        <v>1</v>
      </c>
      <c r="B366">
        <v>2</v>
      </c>
      <c r="C366">
        <v>3</v>
      </c>
      <c r="D366">
        <v>4</v>
      </c>
      <c r="F366">
        <v>2</v>
      </c>
      <c r="G366">
        <v>3</v>
      </c>
      <c r="I366" s="47" t="s">
        <v>207</v>
      </c>
      <c r="J366" s="47" t="s">
        <v>464</v>
      </c>
      <c r="K366" s="47" t="s">
        <v>465</v>
      </c>
      <c r="L366" s="47" t="s">
        <v>466</v>
      </c>
      <c r="Q366">
        <f>F366</f>
        <v>2</v>
      </c>
      <c r="R366">
        <f>G366</f>
        <v>3</v>
      </c>
    </row>
    <row r="367" spans="1:18" x14ac:dyDescent="0.25">
      <c r="A367" s="189" t="e">
        <f t="array" aca="1" ref="A367:A375" ca="1">IF(A366=$Q353,$Q354:$Q362,IF(A366=$R353,$R354:$R362,A354:A362))</f>
        <v>#NAME?</v>
      </c>
      <c r="B367" s="190" t="e">
        <f t="array" aca="1" ref="B367:B375" ca="1">IF(B366=$Q353,$Q354:$Q362,IF(B366=$R353,$R354:$R362,B354:B362))</f>
        <v>#NAME?</v>
      </c>
      <c r="C367" s="190" t="e">
        <f t="array" aca="1" ref="C367:C375" ca="1">IF(C366=$Q353,$Q354:$Q362,IF(C366=$R353,$R354:$R362,C354:C362))</f>
        <v>#NAME?</v>
      </c>
      <c r="D367" s="191" t="e">
        <f t="array" aca="1" ref="D367:D375" ca="1">IF(D366=$Q353,$Q354:$Q362,IF(D366=$R353,$R354:$R362,D354:D362))</f>
        <v>#NAME?</v>
      </c>
      <c r="F367" s="156" t="e">
        <f ca="1">INDEX(A367:D375,,F366)</f>
        <v>#NAME?</v>
      </c>
      <c r="G367" s="158" t="e">
        <f ca="1">INDEX(A367:D375,,G366)</f>
        <v>#NAME?</v>
      </c>
      <c r="I367" s="156" t="e">
        <f ca="1">F367^2-G367^2</f>
        <v>#NAME?</v>
      </c>
      <c r="J367" s="157" t="e">
        <f ca="1">2*F367*G367</f>
        <v>#NAME?</v>
      </c>
      <c r="K367" s="157" t="e">
        <f ca="1">I367^2-J367^2</f>
        <v>#NAME?</v>
      </c>
      <c r="L367" s="158" t="e">
        <f t="shared" ref="L367:L375" ca="1" si="120">I367*J367</f>
        <v>#NAME?</v>
      </c>
      <c r="N367" t="s">
        <v>390</v>
      </c>
      <c r="O367" s="172" t="e">
        <f ca="1">2*(L376*B377-I376*J376)</f>
        <v>#NAME?</v>
      </c>
      <c r="Q367" s="156" t="e">
        <f t="array" aca="1" ref="Q367:R375" ca="1">MMULT(F367:G375,N371:O372)</f>
        <v>#NAME?</v>
      </c>
      <c r="R367" s="158" t="e">
        <f ca="1"/>
        <v>#NAME?</v>
      </c>
    </row>
    <row r="368" spans="1:18" x14ac:dyDescent="0.25">
      <c r="A368" s="194" t="e">
        <f ca="1"/>
        <v>#NAME?</v>
      </c>
      <c r="B368" s="195" t="e">
        <f ca="1"/>
        <v>#NAME?</v>
      </c>
      <c r="C368" s="195" t="e">
        <f ca="1"/>
        <v>#NAME?</v>
      </c>
      <c r="D368" s="196" t="e">
        <f ca="1"/>
        <v>#NAME?</v>
      </c>
      <c r="F368" s="123" t="e">
        <f ca="1">INDEX(A368:D376,,F366)</f>
        <v>#NAME?</v>
      </c>
      <c r="G368" s="90" t="e">
        <f ca="1">INDEX(A367:D375,,G366)</f>
        <v>#NAME?</v>
      </c>
      <c r="I368" s="123" t="e">
        <f t="shared" ref="I368:I375" ca="1" si="121">F368^2-G368^2</f>
        <v>#NAME?</v>
      </c>
      <c r="J368" s="37" t="e">
        <f t="shared" ref="J368:J375" ca="1" si="122">2*F368*G368</f>
        <v>#NAME?</v>
      </c>
      <c r="K368" s="37" t="e">
        <f t="shared" ref="K368:K375" ca="1" si="123">I368^2-J368^2</f>
        <v>#NAME?</v>
      </c>
      <c r="L368" s="90" t="e">
        <f t="shared" ca="1" si="120"/>
        <v>#NAME?</v>
      </c>
      <c r="N368" t="s">
        <v>392</v>
      </c>
      <c r="O368" s="173" t="e">
        <f ca="1">K376*B377-(I376^2-J376^2)</f>
        <v>#NAME?</v>
      </c>
      <c r="Q368" s="123" t="e">
        <f ca="1"/>
        <v>#NAME?</v>
      </c>
      <c r="R368" s="90" t="e">
        <f ca="1"/>
        <v>#NAME?</v>
      </c>
    </row>
    <row r="369" spans="1:18" x14ac:dyDescent="0.25">
      <c r="A369" s="194" t="e">
        <f ca="1"/>
        <v>#NAME?</v>
      </c>
      <c r="B369" s="195" t="e">
        <f ca="1"/>
        <v>#NAME?</v>
      </c>
      <c r="C369" s="195" t="e">
        <f ca="1"/>
        <v>#NAME?</v>
      </c>
      <c r="D369" s="196" t="e">
        <f ca="1"/>
        <v>#NAME?</v>
      </c>
      <c r="F369" s="123" t="e">
        <f ca="1">INDEX(A369:D377,,F366)</f>
        <v>#NAME?</v>
      </c>
      <c r="G369" s="90" t="e">
        <f ca="1">INDEX(A367:D375,,G366)</f>
        <v>#NAME?</v>
      </c>
      <c r="I369" s="123" t="e">
        <f t="shared" ca="1" si="121"/>
        <v>#NAME?</v>
      </c>
      <c r="J369" s="37" t="e">
        <f t="shared" ca="1" si="122"/>
        <v>#NAME?</v>
      </c>
      <c r="K369" s="37" t="e">
        <f t="shared" ca="1" si="123"/>
        <v>#NAME?</v>
      </c>
      <c r="L369" s="90" t="e">
        <f t="shared" ca="1" si="120"/>
        <v>#NAME?</v>
      </c>
      <c r="N369" t="s">
        <v>467</v>
      </c>
      <c r="O369" s="174" t="e">
        <f ca="1">0.25*ATAN(O367/O368)</f>
        <v>#NAME?</v>
      </c>
      <c r="Q369" s="123" t="e">
        <f ca="1"/>
        <v>#NAME?</v>
      </c>
      <c r="R369" s="90" t="e">
        <f ca="1"/>
        <v>#NAME?</v>
      </c>
    </row>
    <row r="370" spans="1:18" x14ac:dyDescent="0.25">
      <c r="A370" s="194" t="e">
        <f ca="1"/>
        <v>#NAME?</v>
      </c>
      <c r="B370" s="195" t="e">
        <f ca="1"/>
        <v>#NAME?</v>
      </c>
      <c r="C370" s="195" t="e">
        <f ca="1"/>
        <v>#NAME?</v>
      </c>
      <c r="D370" s="196" t="e">
        <f ca="1"/>
        <v>#NAME?</v>
      </c>
      <c r="F370" s="123" t="e">
        <f ca="1">INDEX(A370:D378,,F366)</f>
        <v>#NAME?</v>
      </c>
      <c r="G370" s="90" t="e">
        <f ca="1">INDEX(A367:D375,,G366)</f>
        <v>#NAME?</v>
      </c>
      <c r="I370" s="123" t="e">
        <f t="shared" ca="1" si="121"/>
        <v>#NAME?</v>
      </c>
      <c r="J370" s="37" t="e">
        <f t="shared" ca="1" si="122"/>
        <v>#NAME?</v>
      </c>
      <c r="K370" s="37" t="e">
        <f t="shared" ca="1" si="123"/>
        <v>#NAME?</v>
      </c>
      <c r="L370" s="90" t="e">
        <f t="shared" ca="1" si="120"/>
        <v>#NAME?</v>
      </c>
      <c r="Q370" s="123" t="e">
        <f ca="1"/>
        <v>#NAME?</v>
      </c>
      <c r="R370" s="90" t="e">
        <f ca="1"/>
        <v>#NAME?</v>
      </c>
    </row>
    <row r="371" spans="1:18" x14ac:dyDescent="0.25">
      <c r="A371" s="194" t="e">
        <f ca="1"/>
        <v>#NAME?</v>
      </c>
      <c r="B371" s="195" t="e">
        <f ca="1"/>
        <v>#NAME?</v>
      </c>
      <c r="C371" s="195" t="e">
        <f ca="1"/>
        <v>#NAME?</v>
      </c>
      <c r="D371" s="196" t="e">
        <f ca="1"/>
        <v>#NAME?</v>
      </c>
      <c r="F371" s="123" t="e">
        <f ca="1">INDEX(A371:D379,,F366)</f>
        <v>#NAME?</v>
      </c>
      <c r="G371" s="90" t="e">
        <f ca="1">INDEX(A367:D375,,G366)</f>
        <v>#NAME?</v>
      </c>
      <c r="I371" s="123" t="e">
        <f t="shared" ca="1" si="121"/>
        <v>#NAME?</v>
      </c>
      <c r="J371" s="37" t="e">
        <f t="shared" ca="1" si="122"/>
        <v>#NAME?</v>
      </c>
      <c r="K371" s="37" t="e">
        <f t="shared" ca="1" si="123"/>
        <v>#NAME?</v>
      </c>
      <c r="L371" s="90" t="e">
        <f t="shared" ca="1" si="120"/>
        <v>#NAME?</v>
      </c>
      <c r="N371" s="156" t="e">
        <f ca="1">COS(O369)</f>
        <v>#NAME?</v>
      </c>
      <c r="O371" s="158" t="e">
        <f ca="1">-N372</f>
        <v>#NAME?</v>
      </c>
      <c r="Q371" s="123" t="e">
        <f ca="1"/>
        <v>#NAME?</v>
      </c>
      <c r="R371" s="90" t="e">
        <f ca="1"/>
        <v>#NAME?</v>
      </c>
    </row>
    <row r="372" spans="1:18" x14ac:dyDescent="0.25">
      <c r="A372" s="194" t="e">
        <f ca="1"/>
        <v>#NAME?</v>
      </c>
      <c r="B372" s="195" t="e">
        <f ca="1"/>
        <v>#NAME?</v>
      </c>
      <c r="C372" s="195" t="e">
        <f ca="1"/>
        <v>#NAME?</v>
      </c>
      <c r="D372" s="196" t="e">
        <f ca="1"/>
        <v>#NAME?</v>
      </c>
      <c r="F372" s="123" t="e">
        <f ca="1">INDEX(A372:D380,,F366)</f>
        <v>#NAME?</v>
      </c>
      <c r="G372" s="90" t="e">
        <f ca="1">INDEX(A367:D375,,G366)</f>
        <v>#NAME?</v>
      </c>
      <c r="I372" s="123" t="e">
        <f t="shared" ca="1" si="121"/>
        <v>#NAME?</v>
      </c>
      <c r="J372" s="37" t="e">
        <f t="shared" ca="1" si="122"/>
        <v>#NAME?</v>
      </c>
      <c r="K372" s="37" t="e">
        <f t="shared" ca="1" si="123"/>
        <v>#NAME?</v>
      </c>
      <c r="L372" s="90" t="e">
        <f t="shared" ca="1" si="120"/>
        <v>#NAME?</v>
      </c>
      <c r="N372" s="91" t="e">
        <f ca="1">SIN(O369)</f>
        <v>#NAME?</v>
      </c>
      <c r="O372" s="93" t="e">
        <f ca="1">N371</f>
        <v>#NAME?</v>
      </c>
      <c r="Q372" s="123" t="e">
        <f ca="1"/>
        <v>#NAME?</v>
      </c>
      <c r="R372" s="90" t="e">
        <f ca="1"/>
        <v>#NAME?</v>
      </c>
    </row>
    <row r="373" spans="1:18" x14ac:dyDescent="0.25">
      <c r="A373" s="194" t="e">
        <f ca="1"/>
        <v>#NAME?</v>
      </c>
      <c r="B373" s="195" t="e">
        <f ca="1"/>
        <v>#NAME?</v>
      </c>
      <c r="C373" s="195" t="e">
        <f ca="1"/>
        <v>#NAME?</v>
      </c>
      <c r="D373" s="196" t="e">
        <f ca="1"/>
        <v>#NAME?</v>
      </c>
      <c r="F373" s="123" t="e">
        <f ca="1">INDEX(A373:D381,,F366)</f>
        <v>#NAME?</v>
      </c>
      <c r="G373" s="90" t="e">
        <f ca="1">INDEX(A367:D375,,G366)</f>
        <v>#NAME?</v>
      </c>
      <c r="I373" s="123" t="e">
        <f t="shared" ca="1" si="121"/>
        <v>#NAME?</v>
      </c>
      <c r="J373" s="37" t="e">
        <f t="shared" ca="1" si="122"/>
        <v>#NAME?</v>
      </c>
      <c r="K373" s="37" t="e">
        <f t="shared" ca="1" si="123"/>
        <v>#NAME?</v>
      </c>
      <c r="L373" s="90" t="e">
        <f t="shared" ca="1" si="120"/>
        <v>#NAME?</v>
      </c>
      <c r="Q373" s="123" t="e">
        <f ca="1"/>
        <v>#NAME?</v>
      </c>
      <c r="R373" s="90" t="e">
        <f ca="1"/>
        <v>#NAME?</v>
      </c>
    </row>
    <row r="374" spans="1:18" x14ac:dyDescent="0.25">
      <c r="A374" s="194" t="e">
        <f ca="1"/>
        <v>#NAME?</v>
      </c>
      <c r="B374" s="195" t="e">
        <f ca="1"/>
        <v>#NAME?</v>
      </c>
      <c r="C374" s="195" t="e">
        <f ca="1"/>
        <v>#NAME?</v>
      </c>
      <c r="D374" s="196" t="e">
        <f ca="1"/>
        <v>#NAME?</v>
      </c>
      <c r="F374" s="123" t="e">
        <f ca="1">INDEX(A374:D382,,F366)</f>
        <v>#NAME?</v>
      </c>
      <c r="G374" s="90" t="e">
        <f ca="1">INDEX(A367:D375,,G366)</f>
        <v>#NAME?</v>
      </c>
      <c r="I374" s="123" t="e">
        <f t="shared" ca="1" si="121"/>
        <v>#NAME?</v>
      </c>
      <c r="J374" s="37" t="e">
        <f t="shared" ca="1" si="122"/>
        <v>#NAME?</v>
      </c>
      <c r="K374" s="37" t="e">
        <f t="shared" ca="1" si="123"/>
        <v>#NAME?</v>
      </c>
      <c r="L374" s="90" t="e">
        <f t="shared" ca="1" si="120"/>
        <v>#NAME?</v>
      </c>
      <c r="Q374" s="123" t="e">
        <f ca="1"/>
        <v>#NAME?</v>
      </c>
      <c r="R374" s="90" t="e">
        <f ca="1"/>
        <v>#NAME?</v>
      </c>
    </row>
    <row r="375" spans="1:18" x14ac:dyDescent="0.25">
      <c r="A375" s="200" t="e">
        <f ca="1"/>
        <v>#NAME?</v>
      </c>
      <c r="B375" s="201" t="e">
        <f ca="1"/>
        <v>#NAME?</v>
      </c>
      <c r="C375" s="201" t="e">
        <f ca="1"/>
        <v>#NAME?</v>
      </c>
      <c r="D375" s="202" t="e">
        <f ca="1"/>
        <v>#NAME?</v>
      </c>
      <c r="F375" s="91" t="e">
        <f ca="1">INDEX(A375:D383,,F366)</f>
        <v>#NAME?</v>
      </c>
      <c r="G375" s="93" t="e">
        <f ca="1">INDEX(A367:D375,,G366)</f>
        <v>#NAME?</v>
      </c>
      <c r="I375" s="91" t="e">
        <f t="shared" ca="1" si="121"/>
        <v>#NAME?</v>
      </c>
      <c r="J375" s="92" t="e">
        <f t="shared" ca="1" si="122"/>
        <v>#NAME?</v>
      </c>
      <c r="K375" s="92" t="e">
        <f t="shared" ca="1" si="123"/>
        <v>#NAME?</v>
      </c>
      <c r="L375" s="93" t="e">
        <f t="shared" ca="1" si="120"/>
        <v>#NAME?</v>
      </c>
      <c r="Q375" s="91" t="e">
        <f ca="1"/>
        <v>#NAME?</v>
      </c>
      <c r="R375" s="93" t="e">
        <f ca="1"/>
        <v>#NAME?</v>
      </c>
    </row>
    <row r="376" spans="1:18" x14ac:dyDescent="0.25">
      <c r="I376" t="e">
        <f ca="1">SUM(I367:I375)</f>
        <v>#NAME?</v>
      </c>
      <c r="J376" t="e">
        <f ca="1">SUM(J367:J375)</f>
        <v>#NAME?</v>
      </c>
      <c r="K376" t="e">
        <f ca="1">SUM(K367:K375)</f>
        <v>#NAME?</v>
      </c>
      <c r="L376" t="e">
        <f ca="1">SUM(L367:L375)</f>
        <v>#NAME?</v>
      </c>
    </row>
    <row r="377" spans="1:18" x14ac:dyDescent="0.25">
      <c r="A377" s="47" t="s">
        <v>53</v>
      </c>
      <c r="B377">
        <f ca="1">COUNT(A367:A375)</f>
        <v>0</v>
      </c>
      <c r="I377" s="47" t="s">
        <v>462</v>
      </c>
      <c r="J377" s="47" t="s">
        <v>389</v>
      </c>
      <c r="K377" s="47" t="s">
        <v>469</v>
      </c>
      <c r="L377" s="47" t="s">
        <v>470</v>
      </c>
      <c r="N377" s="47"/>
    </row>
    <row r="379" spans="1:18" x14ac:dyDescent="0.25">
      <c r="A379">
        <v>1</v>
      </c>
      <c r="B379">
        <v>2</v>
      </c>
      <c r="C379">
        <v>3</v>
      </c>
      <c r="D379">
        <v>4</v>
      </c>
      <c r="F379">
        <v>2</v>
      </c>
      <c r="G379">
        <v>4</v>
      </c>
      <c r="I379" s="47" t="s">
        <v>207</v>
      </c>
      <c r="J379" s="47" t="s">
        <v>464</v>
      </c>
      <c r="K379" s="47" t="s">
        <v>465</v>
      </c>
      <c r="L379" s="47" t="s">
        <v>466</v>
      </c>
      <c r="Q379">
        <f>F379</f>
        <v>2</v>
      </c>
      <c r="R379">
        <f>G379</f>
        <v>4</v>
      </c>
    </row>
    <row r="380" spans="1:18" x14ac:dyDescent="0.25">
      <c r="A380" s="189" t="e">
        <f t="array" aca="1" ref="A380:A388" ca="1">IF(A379=$Q366,$Q367:$Q375,IF(A379=$R366,$R367:$R375,A367:A375))</f>
        <v>#NAME?</v>
      </c>
      <c r="B380" s="190" t="e">
        <f t="array" aca="1" ref="B380:B388" ca="1">IF(B379=$Q366,$Q367:$Q375,IF(B379=$R366,$R367:$R375,B367:B375))</f>
        <v>#NAME?</v>
      </c>
      <c r="C380" s="190" t="e">
        <f t="array" aca="1" ref="C380:C388" ca="1">IF(C379=$Q366,$Q367:$Q375,IF(C379=$R366,$R367:$R375,C367:C375))</f>
        <v>#NAME?</v>
      </c>
      <c r="D380" s="191" t="e">
        <f t="array" aca="1" ref="D380:D388" ca="1">IF(D379=$Q366,$Q367:$Q375,IF(D379=$R366,$R367:$R375,D367:D375))</f>
        <v>#NAME?</v>
      </c>
      <c r="F380" s="156" t="e">
        <f ca="1">INDEX(A380:D388,,F379)</f>
        <v>#NAME?</v>
      </c>
      <c r="G380" s="158" t="e">
        <f ca="1">INDEX(A380:D388,,G379)</f>
        <v>#NAME?</v>
      </c>
      <c r="I380" s="156" t="e">
        <f ca="1">F380^2-G380^2</f>
        <v>#NAME?</v>
      </c>
      <c r="J380" s="157" t="e">
        <f ca="1">2*F380*G380</f>
        <v>#NAME?</v>
      </c>
      <c r="K380" s="157" t="e">
        <f ca="1">I380^2-J380^2</f>
        <v>#NAME?</v>
      </c>
      <c r="L380" s="158" t="e">
        <f t="shared" ref="L380:L388" ca="1" si="124">I380*J380</f>
        <v>#NAME?</v>
      </c>
      <c r="N380" t="s">
        <v>390</v>
      </c>
      <c r="O380" s="172" t="e">
        <f ca="1">2*(L389*B390-I389*J389)</f>
        <v>#NAME?</v>
      </c>
      <c r="Q380" s="156" t="e">
        <f t="array" aca="1" ref="Q380:R388" ca="1">MMULT(F380:G388,N384:O385)</f>
        <v>#NAME?</v>
      </c>
      <c r="R380" s="158" t="e">
        <f ca="1"/>
        <v>#NAME?</v>
      </c>
    </row>
    <row r="381" spans="1:18" x14ac:dyDescent="0.25">
      <c r="A381" s="194" t="e">
        <f ca="1"/>
        <v>#NAME?</v>
      </c>
      <c r="B381" s="195" t="e">
        <f ca="1"/>
        <v>#NAME?</v>
      </c>
      <c r="C381" s="195" t="e">
        <f ca="1"/>
        <v>#NAME?</v>
      </c>
      <c r="D381" s="196" t="e">
        <f ca="1"/>
        <v>#NAME?</v>
      </c>
      <c r="F381" s="123" t="e">
        <f ca="1">INDEX(A381:D389,,F379)</f>
        <v>#NAME?</v>
      </c>
      <c r="G381" s="90" t="e">
        <f ca="1">INDEX(A380:D388,,G379)</f>
        <v>#NAME?</v>
      </c>
      <c r="I381" s="123" t="e">
        <f t="shared" ref="I381:I388" ca="1" si="125">F381^2-G381^2</f>
        <v>#NAME?</v>
      </c>
      <c r="J381" s="37" t="e">
        <f t="shared" ref="J381:J388" ca="1" si="126">2*F381*G381</f>
        <v>#NAME?</v>
      </c>
      <c r="K381" s="37" t="e">
        <f t="shared" ref="K381:K388" ca="1" si="127">I381^2-J381^2</f>
        <v>#NAME?</v>
      </c>
      <c r="L381" s="90" t="e">
        <f t="shared" ca="1" si="124"/>
        <v>#NAME?</v>
      </c>
      <c r="N381" t="s">
        <v>392</v>
      </c>
      <c r="O381" s="173" t="e">
        <f ca="1">K389*B390-(I389^2-J389^2)</f>
        <v>#NAME?</v>
      </c>
      <c r="Q381" s="123" t="e">
        <f ca="1"/>
        <v>#NAME?</v>
      </c>
      <c r="R381" s="90" t="e">
        <f ca="1"/>
        <v>#NAME?</v>
      </c>
    </row>
    <row r="382" spans="1:18" x14ac:dyDescent="0.25">
      <c r="A382" s="194" t="e">
        <f ca="1"/>
        <v>#NAME?</v>
      </c>
      <c r="B382" s="195" t="e">
        <f ca="1"/>
        <v>#NAME?</v>
      </c>
      <c r="C382" s="195" t="e">
        <f ca="1"/>
        <v>#NAME?</v>
      </c>
      <c r="D382" s="196" t="e">
        <f ca="1"/>
        <v>#NAME?</v>
      </c>
      <c r="F382" s="123" t="e">
        <f ca="1">INDEX(A382:D390,,F379)</f>
        <v>#NAME?</v>
      </c>
      <c r="G382" s="90" t="e">
        <f ca="1">INDEX(A380:D388,,G379)</f>
        <v>#NAME?</v>
      </c>
      <c r="I382" s="123" t="e">
        <f t="shared" ca="1" si="125"/>
        <v>#NAME?</v>
      </c>
      <c r="J382" s="37" t="e">
        <f t="shared" ca="1" si="126"/>
        <v>#NAME?</v>
      </c>
      <c r="K382" s="37" t="e">
        <f t="shared" ca="1" si="127"/>
        <v>#NAME?</v>
      </c>
      <c r="L382" s="90" t="e">
        <f t="shared" ca="1" si="124"/>
        <v>#NAME?</v>
      </c>
      <c r="N382" t="s">
        <v>467</v>
      </c>
      <c r="O382" s="174" t="e">
        <f ca="1">0.25*ATAN(O380/O381)</f>
        <v>#NAME?</v>
      </c>
      <c r="Q382" s="123" t="e">
        <f ca="1"/>
        <v>#NAME?</v>
      </c>
      <c r="R382" s="90" t="e">
        <f ca="1"/>
        <v>#NAME?</v>
      </c>
    </row>
    <row r="383" spans="1:18" x14ac:dyDescent="0.25">
      <c r="A383" s="194" t="e">
        <f ca="1"/>
        <v>#NAME?</v>
      </c>
      <c r="B383" s="195" t="e">
        <f ca="1"/>
        <v>#NAME?</v>
      </c>
      <c r="C383" s="195" t="e">
        <f ca="1"/>
        <v>#NAME?</v>
      </c>
      <c r="D383" s="196" t="e">
        <f ca="1"/>
        <v>#NAME?</v>
      </c>
      <c r="F383" s="123" t="e">
        <f ca="1">INDEX(A383:D391,,F379)</f>
        <v>#NAME?</v>
      </c>
      <c r="G383" s="90" t="e">
        <f ca="1">INDEX(A380:D388,,G379)</f>
        <v>#NAME?</v>
      </c>
      <c r="I383" s="123" t="e">
        <f t="shared" ca="1" si="125"/>
        <v>#NAME?</v>
      </c>
      <c r="J383" s="37" t="e">
        <f t="shared" ca="1" si="126"/>
        <v>#NAME?</v>
      </c>
      <c r="K383" s="37" t="e">
        <f t="shared" ca="1" si="127"/>
        <v>#NAME?</v>
      </c>
      <c r="L383" s="90" t="e">
        <f t="shared" ca="1" si="124"/>
        <v>#NAME?</v>
      </c>
      <c r="Q383" s="123" t="e">
        <f ca="1"/>
        <v>#NAME?</v>
      </c>
      <c r="R383" s="90" t="e">
        <f ca="1"/>
        <v>#NAME?</v>
      </c>
    </row>
    <row r="384" spans="1:18" x14ac:dyDescent="0.25">
      <c r="A384" s="194" t="e">
        <f ca="1"/>
        <v>#NAME?</v>
      </c>
      <c r="B384" s="195" t="e">
        <f ca="1"/>
        <v>#NAME?</v>
      </c>
      <c r="C384" s="195" t="e">
        <f ca="1"/>
        <v>#NAME?</v>
      </c>
      <c r="D384" s="196" t="e">
        <f ca="1"/>
        <v>#NAME?</v>
      </c>
      <c r="F384" s="123" t="e">
        <f ca="1">INDEX(A384:D392,,F379)</f>
        <v>#NAME?</v>
      </c>
      <c r="G384" s="90" t="e">
        <f ca="1">INDEX(A380:D388,,G379)</f>
        <v>#NAME?</v>
      </c>
      <c r="I384" s="123" t="e">
        <f t="shared" ca="1" si="125"/>
        <v>#NAME?</v>
      </c>
      <c r="J384" s="37" t="e">
        <f t="shared" ca="1" si="126"/>
        <v>#NAME?</v>
      </c>
      <c r="K384" s="37" t="e">
        <f t="shared" ca="1" si="127"/>
        <v>#NAME?</v>
      </c>
      <c r="L384" s="90" t="e">
        <f t="shared" ca="1" si="124"/>
        <v>#NAME?</v>
      </c>
      <c r="N384" s="156" t="e">
        <f ca="1">COS(O382)</f>
        <v>#NAME?</v>
      </c>
      <c r="O384" s="158" t="e">
        <f ca="1">-N385</f>
        <v>#NAME?</v>
      </c>
      <c r="Q384" s="123" t="e">
        <f ca="1"/>
        <v>#NAME?</v>
      </c>
      <c r="R384" s="90" t="e">
        <f ca="1"/>
        <v>#NAME?</v>
      </c>
    </row>
    <row r="385" spans="1:18" x14ac:dyDescent="0.25">
      <c r="A385" s="194" t="e">
        <f ca="1"/>
        <v>#NAME?</v>
      </c>
      <c r="B385" s="195" t="e">
        <f ca="1"/>
        <v>#NAME?</v>
      </c>
      <c r="C385" s="195" t="e">
        <f ca="1"/>
        <v>#NAME?</v>
      </c>
      <c r="D385" s="196" t="e">
        <f ca="1"/>
        <v>#NAME?</v>
      </c>
      <c r="F385" s="123" t="e">
        <f ca="1">INDEX(A385:D393,,F379)</f>
        <v>#NAME?</v>
      </c>
      <c r="G385" s="90" t="e">
        <f ca="1">INDEX(A380:D388,,G379)</f>
        <v>#NAME?</v>
      </c>
      <c r="I385" s="123" t="e">
        <f t="shared" ca="1" si="125"/>
        <v>#NAME?</v>
      </c>
      <c r="J385" s="37" t="e">
        <f t="shared" ca="1" si="126"/>
        <v>#NAME?</v>
      </c>
      <c r="K385" s="37" t="e">
        <f t="shared" ca="1" si="127"/>
        <v>#NAME?</v>
      </c>
      <c r="L385" s="90" t="e">
        <f t="shared" ca="1" si="124"/>
        <v>#NAME?</v>
      </c>
      <c r="N385" s="91" t="e">
        <f ca="1">SIN(O382)</f>
        <v>#NAME?</v>
      </c>
      <c r="O385" s="93" t="e">
        <f ca="1">N384</f>
        <v>#NAME?</v>
      </c>
      <c r="Q385" s="123" t="e">
        <f ca="1"/>
        <v>#NAME?</v>
      </c>
      <c r="R385" s="90" t="e">
        <f ca="1"/>
        <v>#NAME?</v>
      </c>
    </row>
    <row r="386" spans="1:18" x14ac:dyDescent="0.25">
      <c r="A386" s="194" t="e">
        <f ca="1"/>
        <v>#NAME?</v>
      </c>
      <c r="B386" s="195" t="e">
        <f ca="1"/>
        <v>#NAME?</v>
      </c>
      <c r="C386" s="195" t="e">
        <f ca="1"/>
        <v>#NAME?</v>
      </c>
      <c r="D386" s="196" t="e">
        <f ca="1"/>
        <v>#NAME?</v>
      </c>
      <c r="F386" s="123" t="e">
        <f ca="1">INDEX(A386:D394,,F379)</f>
        <v>#NAME?</v>
      </c>
      <c r="G386" s="90" t="e">
        <f ca="1">INDEX(A380:D388,,G379)</f>
        <v>#NAME?</v>
      </c>
      <c r="I386" s="123" t="e">
        <f t="shared" ca="1" si="125"/>
        <v>#NAME?</v>
      </c>
      <c r="J386" s="37" t="e">
        <f t="shared" ca="1" si="126"/>
        <v>#NAME?</v>
      </c>
      <c r="K386" s="37" t="e">
        <f t="shared" ca="1" si="127"/>
        <v>#NAME?</v>
      </c>
      <c r="L386" s="90" t="e">
        <f t="shared" ca="1" si="124"/>
        <v>#NAME?</v>
      </c>
      <c r="Q386" s="123" t="e">
        <f ca="1"/>
        <v>#NAME?</v>
      </c>
      <c r="R386" s="90" t="e">
        <f ca="1"/>
        <v>#NAME?</v>
      </c>
    </row>
    <row r="387" spans="1:18" x14ac:dyDescent="0.25">
      <c r="A387" s="194" t="e">
        <f ca="1"/>
        <v>#NAME?</v>
      </c>
      <c r="B387" s="195" t="e">
        <f ca="1"/>
        <v>#NAME?</v>
      </c>
      <c r="C387" s="195" t="e">
        <f ca="1"/>
        <v>#NAME?</v>
      </c>
      <c r="D387" s="196" t="e">
        <f ca="1"/>
        <v>#NAME?</v>
      </c>
      <c r="F387" s="123" t="e">
        <f ca="1">INDEX(A387:D395,,F379)</f>
        <v>#NAME?</v>
      </c>
      <c r="G387" s="90" t="e">
        <f ca="1">INDEX(A380:D388,,G379)</f>
        <v>#NAME?</v>
      </c>
      <c r="I387" s="123" t="e">
        <f t="shared" ca="1" si="125"/>
        <v>#NAME?</v>
      </c>
      <c r="J387" s="37" t="e">
        <f t="shared" ca="1" si="126"/>
        <v>#NAME?</v>
      </c>
      <c r="K387" s="37" t="e">
        <f t="shared" ca="1" si="127"/>
        <v>#NAME?</v>
      </c>
      <c r="L387" s="90" t="e">
        <f t="shared" ca="1" si="124"/>
        <v>#NAME?</v>
      </c>
      <c r="Q387" s="123" t="e">
        <f ca="1"/>
        <v>#NAME?</v>
      </c>
      <c r="R387" s="90" t="e">
        <f ca="1"/>
        <v>#NAME?</v>
      </c>
    </row>
    <row r="388" spans="1:18" x14ac:dyDescent="0.25">
      <c r="A388" s="200" t="e">
        <f ca="1"/>
        <v>#NAME?</v>
      </c>
      <c r="B388" s="201" t="e">
        <f ca="1"/>
        <v>#NAME?</v>
      </c>
      <c r="C388" s="201" t="e">
        <f ca="1"/>
        <v>#NAME?</v>
      </c>
      <c r="D388" s="202" t="e">
        <f ca="1"/>
        <v>#NAME?</v>
      </c>
      <c r="F388" s="91" t="e">
        <f ca="1">INDEX(A388:D396,,F379)</f>
        <v>#NAME?</v>
      </c>
      <c r="G388" s="93" t="e">
        <f ca="1">INDEX(A380:D388,,G379)</f>
        <v>#NAME?</v>
      </c>
      <c r="I388" s="91" t="e">
        <f t="shared" ca="1" si="125"/>
        <v>#NAME?</v>
      </c>
      <c r="J388" s="92" t="e">
        <f t="shared" ca="1" si="126"/>
        <v>#NAME?</v>
      </c>
      <c r="K388" s="92" t="e">
        <f t="shared" ca="1" si="127"/>
        <v>#NAME?</v>
      </c>
      <c r="L388" s="93" t="e">
        <f t="shared" ca="1" si="124"/>
        <v>#NAME?</v>
      </c>
      <c r="Q388" s="91" t="e">
        <f ca="1"/>
        <v>#NAME?</v>
      </c>
      <c r="R388" s="93" t="e">
        <f ca="1"/>
        <v>#NAME?</v>
      </c>
    </row>
    <row r="389" spans="1:18" x14ac:dyDescent="0.25">
      <c r="I389" t="e">
        <f ca="1">SUM(I380:I388)</f>
        <v>#NAME?</v>
      </c>
      <c r="J389" t="e">
        <f ca="1">SUM(J380:J388)</f>
        <v>#NAME?</v>
      </c>
      <c r="K389" t="e">
        <f ca="1">SUM(K380:K388)</f>
        <v>#NAME?</v>
      </c>
      <c r="L389" t="e">
        <f ca="1">SUM(L380:L388)</f>
        <v>#NAME?</v>
      </c>
    </row>
    <row r="390" spans="1:18" x14ac:dyDescent="0.25">
      <c r="A390" s="47" t="s">
        <v>53</v>
      </c>
      <c r="B390">
        <f ca="1">COUNT(A380:A388)</f>
        <v>0</v>
      </c>
      <c r="I390" s="47" t="s">
        <v>462</v>
      </c>
      <c r="J390" s="47" t="s">
        <v>389</v>
      </c>
      <c r="K390" s="47" t="s">
        <v>469</v>
      </c>
      <c r="L390" s="47" t="s">
        <v>470</v>
      </c>
      <c r="N390" s="47"/>
    </row>
    <row r="392" spans="1:18" x14ac:dyDescent="0.25">
      <c r="A392">
        <v>1</v>
      </c>
      <c r="B392">
        <v>2</v>
      </c>
      <c r="C392">
        <v>3</v>
      </c>
      <c r="D392">
        <v>4</v>
      </c>
      <c r="F392">
        <v>3</v>
      </c>
      <c r="G392">
        <v>4</v>
      </c>
      <c r="I392" s="47" t="s">
        <v>207</v>
      </c>
      <c r="J392" s="47" t="s">
        <v>464</v>
      </c>
      <c r="K392" s="47" t="s">
        <v>465</v>
      </c>
      <c r="L392" s="47" t="s">
        <v>466</v>
      </c>
      <c r="Q392">
        <f>F392</f>
        <v>3</v>
      </c>
      <c r="R392">
        <f>G392</f>
        <v>4</v>
      </c>
    </row>
    <row r="393" spans="1:18" x14ac:dyDescent="0.25">
      <c r="A393" s="189" t="e">
        <f t="array" aca="1" ref="A393:A401" ca="1">IF(A392=$Q379,$Q380:$Q388,IF(A392=$R379,$R380:$R388,A380:A388))</f>
        <v>#NAME?</v>
      </c>
      <c r="B393" s="190" t="e">
        <f t="array" aca="1" ref="B393:B401" ca="1">IF(B392=$Q379,$Q380:$Q388,IF(B392=$R379,$R380:$R388,B380:B388))</f>
        <v>#NAME?</v>
      </c>
      <c r="C393" s="190" t="e">
        <f t="array" aca="1" ref="C393:C401" ca="1">IF(C392=$Q379,$Q380:$Q388,IF(C392=$R379,$R380:$R388,C380:C388))</f>
        <v>#NAME?</v>
      </c>
      <c r="D393" s="191" t="e">
        <f t="array" aca="1" ref="D393:D401" ca="1">IF(D392=$Q379,$Q380:$Q388,IF(D392=$R379,$R380:$R388,D380:D388))</f>
        <v>#NAME?</v>
      </c>
      <c r="F393" s="156" t="e">
        <f ca="1">INDEX(A393:D401,,F392)</f>
        <v>#NAME?</v>
      </c>
      <c r="G393" s="158" t="e">
        <f ca="1">INDEX(A393:D401,,G392)</f>
        <v>#NAME?</v>
      </c>
      <c r="I393" s="156" t="e">
        <f ca="1">F393^2-G393^2</f>
        <v>#NAME?</v>
      </c>
      <c r="J393" s="157" t="e">
        <f ca="1">2*F393*G393</f>
        <v>#NAME?</v>
      </c>
      <c r="K393" s="157" t="e">
        <f ca="1">I393^2-J393^2</f>
        <v>#NAME?</v>
      </c>
      <c r="L393" s="158" t="e">
        <f t="shared" ref="L393:L401" ca="1" si="128">I393*J393</f>
        <v>#NAME?</v>
      </c>
      <c r="N393" t="s">
        <v>390</v>
      </c>
      <c r="O393" s="172" t="e">
        <f ca="1">2*(L402*B403-I402*J402)</f>
        <v>#NAME?</v>
      </c>
      <c r="Q393" s="156" t="e">
        <f t="array" aca="1" ref="Q393:R401" ca="1">MMULT(F393:G401,N397:O398)</f>
        <v>#NAME?</v>
      </c>
      <c r="R393" s="158" t="e">
        <f ca="1"/>
        <v>#NAME?</v>
      </c>
    </row>
    <row r="394" spans="1:18" x14ac:dyDescent="0.25">
      <c r="A394" s="194" t="e">
        <f ca="1"/>
        <v>#NAME?</v>
      </c>
      <c r="B394" s="195" t="e">
        <f ca="1"/>
        <v>#NAME?</v>
      </c>
      <c r="C394" s="195" t="e">
        <f ca="1"/>
        <v>#NAME?</v>
      </c>
      <c r="D394" s="196" t="e">
        <f ca="1"/>
        <v>#NAME?</v>
      </c>
      <c r="F394" s="123" t="e">
        <f ca="1">INDEX(A394:D402,,F392)</f>
        <v>#NAME?</v>
      </c>
      <c r="G394" s="90" t="e">
        <f ca="1">INDEX(A393:D401,,G392)</f>
        <v>#NAME?</v>
      </c>
      <c r="I394" s="123" t="e">
        <f t="shared" ref="I394:I401" ca="1" si="129">F394^2-G394^2</f>
        <v>#NAME?</v>
      </c>
      <c r="J394" s="37" t="e">
        <f t="shared" ref="J394:J401" ca="1" si="130">2*F394*G394</f>
        <v>#NAME?</v>
      </c>
      <c r="K394" s="37" t="e">
        <f t="shared" ref="K394:K401" ca="1" si="131">I394^2-J394^2</f>
        <v>#NAME?</v>
      </c>
      <c r="L394" s="90" t="e">
        <f t="shared" ca="1" si="128"/>
        <v>#NAME?</v>
      </c>
      <c r="N394" t="s">
        <v>392</v>
      </c>
      <c r="O394" s="173" t="e">
        <f ca="1">K402*B403-(I402^2-J402^2)</f>
        <v>#NAME?</v>
      </c>
      <c r="Q394" s="123" t="e">
        <f ca="1"/>
        <v>#NAME?</v>
      </c>
      <c r="R394" s="90" t="e">
        <f ca="1"/>
        <v>#NAME?</v>
      </c>
    </row>
    <row r="395" spans="1:18" x14ac:dyDescent="0.25">
      <c r="A395" s="194" t="e">
        <f ca="1"/>
        <v>#NAME?</v>
      </c>
      <c r="B395" s="195" t="e">
        <f ca="1"/>
        <v>#NAME?</v>
      </c>
      <c r="C395" s="195" t="e">
        <f ca="1"/>
        <v>#NAME?</v>
      </c>
      <c r="D395" s="196" t="e">
        <f ca="1"/>
        <v>#NAME?</v>
      </c>
      <c r="F395" s="123" t="e">
        <f ca="1">INDEX(A395:D403,,F392)</f>
        <v>#NAME?</v>
      </c>
      <c r="G395" s="90" t="e">
        <f ca="1">INDEX(A393:D401,,G392)</f>
        <v>#NAME?</v>
      </c>
      <c r="I395" s="123" t="e">
        <f t="shared" ca="1" si="129"/>
        <v>#NAME?</v>
      </c>
      <c r="J395" s="37" t="e">
        <f t="shared" ca="1" si="130"/>
        <v>#NAME?</v>
      </c>
      <c r="K395" s="37" t="e">
        <f t="shared" ca="1" si="131"/>
        <v>#NAME?</v>
      </c>
      <c r="L395" s="90" t="e">
        <f t="shared" ca="1" si="128"/>
        <v>#NAME?</v>
      </c>
      <c r="N395" t="s">
        <v>467</v>
      </c>
      <c r="O395" s="174" t="e">
        <f ca="1">0.25*ATAN(O393/O394)</f>
        <v>#NAME?</v>
      </c>
      <c r="Q395" s="123" t="e">
        <f ca="1"/>
        <v>#NAME?</v>
      </c>
      <c r="R395" s="90" t="e">
        <f ca="1"/>
        <v>#NAME?</v>
      </c>
    </row>
    <row r="396" spans="1:18" x14ac:dyDescent="0.25">
      <c r="A396" s="194" t="e">
        <f ca="1"/>
        <v>#NAME?</v>
      </c>
      <c r="B396" s="195" t="e">
        <f ca="1"/>
        <v>#NAME?</v>
      </c>
      <c r="C396" s="195" t="e">
        <f ca="1"/>
        <v>#NAME?</v>
      </c>
      <c r="D396" s="196" t="e">
        <f ca="1"/>
        <v>#NAME?</v>
      </c>
      <c r="F396" s="123" t="e">
        <f ca="1">INDEX(A396:D404,,F392)</f>
        <v>#NAME?</v>
      </c>
      <c r="G396" s="90" t="e">
        <f ca="1">INDEX(A393:D401,,G392)</f>
        <v>#NAME?</v>
      </c>
      <c r="I396" s="123" t="e">
        <f t="shared" ca="1" si="129"/>
        <v>#NAME?</v>
      </c>
      <c r="J396" s="37" t="e">
        <f t="shared" ca="1" si="130"/>
        <v>#NAME?</v>
      </c>
      <c r="K396" s="37" t="e">
        <f t="shared" ca="1" si="131"/>
        <v>#NAME?</v>
      </c>
      <c r="L396" s="90" t="e">
        <f t="shared" ca="1" si="128"/>
        <v>#NAME?</v>
      </c>
      <c r="Q396" s="123" t="e">
        <f ca="1"/>
        <v>#NAME?</v>
      </c>
      <c r="R396" s="90" t="e">
        <f ca="1"/>
        <v>#NAME?</v>
      </c>
    </row>
    <row r="397" spans="1:18" x14ac:dyDescent="0.25">
      <c r="A397" s="194" t="e">
        <f ca="1"/>
        <v>#NAME?</v>
      </c>
      <c r="B397" s="195" t="e">
        <f ca="1"/>
        <v>#NAME?</v>
      </c>
      <c r="C397" s="195" t="e">
        <f ca="1"/>
        <v>#NAME?</v>
      </c>
      <c r="D397" s="196" t="e">
        <f ca="1"/>
        <v>#NAME?</v>
      </c>
      <c r="F397" s="123" t="e">
        <f ca="1">INDEX(A397:D405,,F392)</f>
        <v>#NAME?</v>
      </c>
      <c r="G397" s="90" t="e">
        <f ca="1">INDEX(A393:D401,,G392)</f>
        <v>#NAME?</v>
      </c>
      <c r="I397" s="123" t="e">
        <f t="shared" ca="1" si="129"/>
        <v>#NAME?</v>
      </c>
      <c r="J397" s="37" t="e">
        <f t="shared" ca="1" si="130"/>
        <v>#NAME?</v>
      </c>
      <c r="K397" s="37" t="e">
        <f t="shared" ca="1" si="131"/>
        <v>#NAME?</v>
      </c>
      <c r="L397" s="90" t="e">
        <f t="shared" ca="1" si="128"/>
        <v>#NAME?</v>
      </c>
      <c r="N397" s="156" t="e">
        <f ca="1">COS(O395)</f>
        <v>#NAME?</v>
      </c>
      <c r="O397" s="158" t="e">
        <f ca="1">-N398</f>
        <v>#NAME?</v>
      </c>
      <c r="Q397" s="123" t="e">
        <f ca="1"/>
        <v>#NAME?</v>
      </c>
      <c r="R397" s="90" t="e">
        <f ca="1"/>
        <v>#NAME?</v>
      </c>
    </row>
    <row r="398" spans="1:18" x14ac:dyDescent="0.25">
      <c r="A398" s="194" t="e">
        <f ca="1"/>
        <v>#NAME?</v>
      </c>
      <c r="B398" s="195" t="e">
        <f ca="1"/>
        <v>#NAME?</v>
      </c>
      <c r="C398" s="195" t="e">
        <f ca="1"/>
        <v>#NAME?</v>
      </c>
      <c r="D398" s="196" t="e">
        <f ca="1"/>
        <v>#NAME?</v>
      </c>
      <c r="F398" s="123" t="e">
        <f ca="1">INDEX(A398:D406,,F392)</f>
        <v>#NAME?</v>
      </c>
      <c r="G398" s="90" t="e">
        <f ca="1">INDEX(A393:D401,,G392)</f>
        <v>#NAME?</v>
      </c>
      <c r="I398" s="123" t="e">
        <f t="shared" ca="1" si="129"/>
        <v>#NAME?</v>
      </c>
      <c r="J398" s="37" t="e">
        <f t="shared" ca="1" si="130"/>
        <v>#NAME?</v>
      </c>
      <c r="K398" s="37" t="e">
        <f t="shared" ca="1" si="131"/>
        <v>#NAME?</v>
      </c>
      <c r="L398" s="90" t="e">
        <f t="shared" ca="1" si="128"/>
        <v>#NAME?</v>
      </c>
      <c r="N398" s="91" t="e">
        <f ca="1">SIN(O395)</f>
        <v>#NAME?</v>
      </c>
      <c r="O398" s="93" t="e">
        <f ca="1">N397</f>
        <v>#NAME?</v>
      </c>
      <c r="Q398" s="123" t="e">
        <f ca="1"/>
        <v>#NAME?</v>
      </c>
      <c r="R398" s="90" t="e">
        <f ca="1"/>
        <v>#NAME?</v>
      </c>
    </row>
    <row r="399" spans="1:18" x14ac:dyDescent="0.25">
      <c r="A399" s="194" t="e">
        <f ca="1"/>
        <v>#NAME?</v>
      </c>
      <c r="B399" s="195" t="e">
        <f ca="1"/>
        <v>#NAME?</v>
      </c>
      <c r="C399" s="195" t="e">
        <f ca="1"/>
        <v>#NAME?</v>
      </c>
      <c r="D399" s="196" t="e">
        <f ca="1"/>
        <v>#NAME?</v>
      </c>
      <c r="F399" s="123" t="e">
        <f ca="1">INDEX(A399:D407,,F392)</f>
        <v>#NAME?</v>
      </c>
      <c r="G399" s="90" t="e">
        <f ca="1">INDEX(A393:D401,,G392)</f>
        <v>#NAME?</v>
      </c>
      <c r="I399" s="123" t="e">
        <f t="shared" ca="1" si="129"/>
        <v>#NAME?</v>
      </c>
      <c r="J399" s="37" t="e">
        <f t="shared" ca="1" si="130"/>
        <v>#NAME?</v>
      </c>
      <c r="K399" s="37" t="e">
        <f t="shared" ca="1" si="131"/>
        <v>#NAME?</v>
      </c>
      <c r="L399" s="90" t="e">
        <f t="shared" ca="1" si="128"/>
        <v>#NAME?</v>
      </c>
      <c r="Q399" s="123" t="e">
        <f ca="1"/>
        <v>#NAME?</v>
      </c>
      <c r="R399" s="90" t="e">
        <f ca="1"/>
        <v>#NAME?</v>
      </c>
    </row>
    <row r="400" spans="1:18" x14ac:dyDescent="0.25">
      <c r="A400" s="194" t="e">
        <f ca="1"/>
        <v>#NAME?</v>
      </c>
      <c r="B400" s="195" t="e">
        <f ca="1"/>
        <v>#NAME?</v>
      </c>
      <c r="C400" s="195" t="e">
        <f ca="1"/>
        <v>#NAME?</v>
      </c>
      <c r="D400" s="196" t="e">
        <f ca="1"/>
        <v>#NAME?</v>
      </c>
      <c r="F400" s="123" t="e">
        <f ca="1">INDEX(A400:D408,,F392)</f>
        <v>#NAME?</v>
      </c>
      <c r="G400" s="90" t="e">
        <f ca="1">INDEX(A393:D401,,G392)</f>
        <v>#NAME?</v>
      </c>
      <c r="I400" s="123" t="e">
        <f t="shared" ca="1" si="129"/>
        <v>#NAME?</v>
      </c>
      <c r="J400" s="37" t="e">
        <f t="shared" ca="1" si="130"/>
        <v>#NAME?</v>
      </c>
      <c r="K400" s="37" t="e">
        <f t="shared" ca="1" si="131"/>
        <v>#NAME?</v>
      </c>
      <c r="L400" s="90" t="e">
        <f t="shared" ca="1" si="128"/>
        <v>#NAME?</v>
      </c>
      <c r="Q400" s="123" t="e">
        <f ca="1"/>
        <v>#NAME?</v>
      </c>
      <c r="R400" s="90" t="e">
        <f ca="1"/>
        <v>#NAME?</v>
      </c>
    </row>
    <row r="401" spans="1:18" x14ac:dyDescent="0.25">
      <c r="A401" s="200" t="e">
        <f ca="1"/>
        <v>#NAME?</v>
      </c>
      <c r="B401" s="201" t="e">
        <f ca="1"/>
        <v>#NAME?</v>
      </c>
      <c r="C401" s="201" t="e">
        <f ca="1"/>
        <v>#NAME?</v>
      </c>
      <c r="D401" s="202" t="e">
        <f ca="1"/>
        <v>#NAME?</v>
      </c>
      <c r="F401" s="91" t="e">
        <f ca="1">INDEX(A401:D409,,F392)</f>
        <v>#NAME?</v>
      </c>
      <c r="G401" s="93" t="e">
        <f ca="1">INDEX(A393:D401,,G392)</f>
        <v>#NAME?</v>
      </c>
      <c r="I401" s="91" t="e">
        <f t="shared" ca="1" si="129"/>
        <v>#NAME?</v>
      </c>
      <c r="J401" s="92" t="e">
        <f t="shared" ca="1" si="130"/>
        <v>#NAME?</v>
      </c>
      <c r="K401" s="92" t="e">
        <f t="shared" ca="1" si="131"/>
        <v>#NAME?</v>
      </c>
      <c r="L401" s="93" t="e">
        <f t="shared" ca="1" si="128"/>
        <v>#NAME?</v>
      </c>
      <c r="Q401" s="91" t="e">
        <f ca="1"/>
        <v>#NAME?</v>
      </c>
      <c r="R401" s="93" t="e">
        <f ca="1"/>
        <v>#NAME?</v>
      </c>
    </row>
    <row r="402" spans="1:18" x14ac:dyDescent="0.25">
      <c r="I402" t="e">
        <f ca="1">SUM(I393:I401)</f>
        <v>#NAME?</v>
      </c>
      <c r="J402" t="e">
        <f ca="1">SUM(J393:J401)</f>
        <v>#NAME?</v>
      </c>
      <c r="K402" t="e">
        <f ca="1">SUM(K393:K401)</f>
        <v>#NAME?</v>
      </c>
      <c r="L402" t="e">
        <f ca="1">SUM(L393:L401)</f>
        <v>#NAME?</v>
      </c>
    </row>
    <row r="403" spans="1:18" x14ac:dyDescent="0.25">
      <c r="A403" s="47" t="s">
        <v>53</v>
      </c>
      <c r="B403">
        <f ca="1">COUNT(A393:A401)</f>
        <v>0</v>
      </c>
      <c r="I403" s="47" t="s">
        <v>462</v>
      </c>
      <c r="J403" s="47" t="s">
        <v>389</v>
      </c>
      <c r="K403" s="47" t="s">
        <v>469</v>
      </c>
      <c r="L403" s="47" t="s">
        <v>470</v>
      </c>
      <c r="N403" s="47"/>
    </row>
    <row r="405" spans="1:18" x14ac:dyDescent="0.25">
      <c r="A405">
        <v>1</v>
      </c>
      <c r="B405">
        <v>2</v>
      </c>
      <c r="C405">
        <v>3</v>
      </c>
      <c r="D405">
        <v>4</v>
      </c>
      <c r="F405">
        <v>1</v>
      </c>
      <c r="G405">
        <v>2</v>
      </c>
      <c r="I405" s="47" t="s">
        <v>207</v>
      </c>
      <c r="J405" s="47" t="s">
        <v>464</v>
      </c>
      <c r="K405" s="47" t="s">
        <v>465</v>
      </c>
      <c r="L405" s="47" t="s">
        <v>466</v>
      </c>
      <c r="Q405">
        <f>F405</f>
        <v>1</v>
      </c>
      <c r="R405">
        <f>G405</f>
        <v>2</v>
      </c>
    </row>
    <row r="406" spans="1:18" x14ac:dyDescent="0.25">
      <c r="A406" s="189" t="e">
        <f t="array" aca="1" ref="A406:A414" ca="1">IF(A405=$Q392,$Q393:$Q401,IF(A405=$R392,$R393:$R401,A393:A401))</f>
        <v>#NAME?</v>
      </c>
      <c r="B406" s="190" t="e">
        <f t="array" aca="1" ref="B406:B414" ca="1">IF(B405=$Q392,$Q393:$Q401,IF(B405=$R392,$R393:$R401,B393:B401))</f>
        <v>#NAME?</v>
      </c>
      <c r="C406" s="190" t="e">
        <f t="array" aca="1" ref="C406:C414" ca="1">IF(C405=$Q392,$Q393:$Q401,IF(C405=$R392,$R393:$R401,C393:C401))</f>
        <v>#NAME?</v>
      </c>
      <c r="D406" s="191" t="e">
        <f t="array" aca="1" ref="D406:D414" ca="1">IF(D405=$Q392,$Q393:$Q401,IF(D405=$R392,$R393:$R401,D393:D401))</f>
        <v>#NAME?</v>
      </c>
      <c r="F406" s="156" t="e">
        <f ca="1">INDEX(A406:D414,,F405)</f>
        <v>#NAME?</v>
      </c>
      <c r="G406" s="158" t="e">
        <f ca="1">INDEX(A406:D414,,G405)</f>
        <v>#NAME?</v>
      </c>
      <c r="I406" s="156" t="e">
        <f ca="1">F406^2-G406^2</f>
        <v>#NAME?</v>
      </c>
      <c r="J406" s="157" t="e">
        <f ca="1">2*F406*G406</f>
        <v>#NAME?</v>
      </c>
      <c r="K406" s="157" t="e">
        <f ca="1">I406^2-J406^2</f>
        <v>#NAME?</v>
      </c>
      <c r="L406" s="158" t="e">
        <f t="shared" ref="L406:L414" ca="1" si="132">I406*J406</f>
        <v>#NAME?</v>
      </c>
      <c r="N406" t="s">
        <v>390</v>
      </c>
      <c r="O406" s="172" t="e">
        <f ca="1">2*(L415*B416-I415*J415)</f>
        <v>#NAME?</v>
      </c>
      <c r="Q406" s="156" t="e">
        <f t="array" aca="1" ref="Q406:R414" ca="1">MMULT(F406:G414,N410:O411)</f>
        <v>#NAME?</v>
      </c>
      <c r="R406" s="158" t="e">
        <f ca="1"/>
        <v>#NAME?</v>
      </c>
    </row>
    <row r="407" spans="1:18" x14ac:dyDescent="0.25">
      <c r="A407" s="194" t="e">
        <f ca="1"/>
        <v>#NAME?</v>
      </c>
      <c r="B407" s="195" t="e">
        <f ca="1"/>
        <v>#NAME?</v>
      </c>
      <c r="C407" s="195" t="e">
        <f ca="1"/>
        <v>#NAME?</v>
      </c>
      <c r="D407" s="196" t="e">
        <f ca="1"/>
        <v>#NAME?</v>
      </c>
      <c r="F407" s="123" t="e">
        <f ca="1">INDEX(A407:D415,,F405)</f>
        <v>#NAME?</v>
      </c>
      <c r="G407" s="90" t="e">
        <f ca="1">INDEX(A406:D414,,G405)</f>
        <v>#NAME?</v>
      </c>
      <c r="I407" s="123" t="e">
        <f t="shared" ref="I407:I414" ca="1" si="133">F407^2-G407^2</f>
        <v>#NAME?</v>
      </c>
      <c r="J407" s="37" t="e">
        <f t="shared" ref="J407:J414" ca="1" si="134">2*F407*G407</f>
        <v>#NAME?</v>
      </c>
      <c r="K407" s="37" t="e">
        <f t="shared" ref="K407:K414" ca="1" si="135">I407^2-J407^2</f>
        <v>#NAME?</v>
      </c>
      <c r="L407" s="90" t="e">
        <f t="shared" ca="1" si="132"/>
        <v>#NAME?</v>
      </c>
      <c r="N407" t="s">
        <v>392</v>
      </c>
      <c r="O407" s="173" t="e">
        <f ca="1">K415*B416-(I415^2-J415^2)</f>
        <v>#NAME?</v>
      </c>
      <c r="Q407" s="123" t="e">
        <f ca="1"/>
        <v>#NAME?</v>
      </c>
      <c r="R407" s="90" t="e">
        <f ca="1"/>
        <v>#NAME?</v>
      </c>
    </row>
    <row r="408" spans="1:18" x14ac:dyDescent="0.25">
      <c r="A408" s="194" t="e">
        <f ca="1"/>
        <v>#NAME?</v>
      </c>
      <c r="B408" s="195" t="e">
        <f ca="1"/>
        <v>#NAME?</v>
      </c>
      <c r="C408" s="195" t="e">
        <f ca="1"/>
        <v>#NAME?</v>
      </c>
      <c r="D408" s="196" t="e">
        <f ca="1"/>
        <v>#NAME?</v>
      </c>
      <c r="F408" s="123" t="e">
        <f ca="1">INDEX(A408:D416,,F405)</f>
        <v>#NAME?</v>
      </c>
      <c r="G408" s="90" t="e">
        <f ca="1">INDEX(A406:D414,,G405)</f>
        <v>#NAME?</v>
      </c>
      <c r="I408" s="123" t="e">
        <f t="shared" ca="1" si="133"/>
        <v>#NAME?</v>
      </c>
      <c r="J408" s="37" t="e">
        <f t="shared" ca="1" si="134"/>
        <v>#NAME?</v>
      </c>
      <c r="K408" s="37" t="e">
        <f t="shared" ca="1" si="135"/>
        <v>#NAME?</v>
      </c>
      <c r="L408" s="90" t="e">
        <f t="shared" ca="1" si="132"/>
        <v>#NAME?</v>
      </c>
      <c r="N408" t="s">
        <v>467</v>
      </c>
      <c r="O408" s="174" t="e">
        <f ca="1">0.25*ATAN(O406/O407)</f>
        <v>#NAME?</v>
      </c>
      <c r="Q408" s="123" t="e">
        <f ca="1"/>
        <v>#NAME?</v>
      </c>
      <c r="R408" s="90" t="e">
        <f ca="1"/>
        <v>#NAME?</v>
      </c>
    </row>
    <row r="409" spans="1:18" x14ac:dyDescent="0.25">
      <c r="A409" s="194" t="e">
        <f ca="1"/>
        <v>#NAME?</v>
      </c>
      <c r="B409" s="195" t="e">
        <f ca="1"/>
        <v>#NAME?</v>
      </c>
      <c r="C409" s="195" t="e">
        <f ca="1"/>
        <v>#NAME?</v>
      </c>
      <c r="D409" s="196" t="e">
        <f ca="1"/>
        <v>#NAME?</v>
      </c>
      <c r="F409" s="123" t="e">
        <f ca="1">INDEX(A409:D417,,F405)</f>
        <v>#NAME?</v>
      </c>
      <c r="G409" s="90" t="e">
        <f ca="1">INDEX(A406:D414,,G405)</f>
        <v>#NAME?</v>
      </c>
      <c r="I409" s="123" t="e">
        <f t="shared" ca="1" si="133"/>
        <v>#NAME?</v>
      </c>
      <c r="J409" s="37" t="e">
        <f t="shared" ca="1" si="134"/>
        <v>#NAME?</v>
      </c>
      <c r="K409" s="37" t="e">
        <f t="shared" ca="1" si="135"/>
        <v>#NAME?</v>
      </c>
      <c r="L409" s="90" t="e">
        <f t="shared" ca="1" si="132"/>
        <v>#NAME?</v>
      </c>
      <c r="Q409" s="123" t="e">
        <f ca="1"/>
        <v>#NAME?</v>
      </c>
      <c r="R409" s="90" t="e">
        <f ca="1"/>
        <v>#NAME?</v>
      </c>
    </row>
    <row r="410" spans="1:18" x14ac:dyDescent="0.25">
      <c r="A410" s="194" t="e">
        <f ca="1"/>
        <v>#NAME?</v>
      </c>
      <c r="B410" s="195" t="e">
        <f ca="1"/>
        <v>#NAME?</v>
      </c>
      <c r="C410" s="195" t="e">
        <f ca="1"/>
        <v>#NAME?</v>
      </c>
      <c r="D410" s="196" t="e">
        <f ca="1"/>
        <v>#NAME?</v>
      </c>
      <c r="F410" s="123" t="e">
        <f ca="1">INDEX(A410:D418,,F405)</f>
        <v>#NAME?</v>
      </c>
      <c r="G410" s="90" t="e">
        <f ca="1">INDEX(A406:D414,,G405)</f>
        <v>#NAME?</v>
      </c>
      <c r="I410" s="123" t="e">
        <f t="shared" ca="1" si="133"/>
        <v>#NAME?</v>
      </c>
      <c r="J410" s="37" t="e">
        <f t="shared" ca="1" si="134"/>
        <v>#NAME?</v>
      </c>
      <c r="K410" s="37" t="e">
        <f t="shared" ca="1" si="135"/>
        <v>#NAME?</v>
      </c>
      <c r="L410" s="90" t="e">
        <f t="shared" ca="1" si="132"/>
        <v>#NAME?</v>
      </c>
      <c r="N410" s="156" t="e">
        <f ca="1">COS(O408)</f>
        <v>#NAME?</v>
      </c>
      <c r="O410" s="158" t="e">
        <f ca="1">-N411</f>
        <v>#NAME?</v>
      </c>
      <c r="Q410" s="123" t="e">
        <f ca="1"/>
        <v>#NAME?</v>
      </c>
      <c r="R410" s="90" t="e">
        <f ca="1"/>
        <v>#NAME?</v>
      </c>
    </row>
    <row r="411" spans="1:18" x14ac:dyDescent="0.25">
      <c r="A411" s="194" t="e">
        <f ca="1"/>
        <v>#NAME?</v>
      </c>
      <c r="B411" s="195" t="e">
        <f ca="1"/>
        <v>#NAME?</v>
      </c>
      <c r="C411" s="195" t="e">
        <f ca="1"/>
        <v>#NAME?</v>
      </c>
      <c r="D411" s="196" t="e">
        <f ca="1"/>
        <v>#NAME?</v>
      </c>
      <c r="F411" s="123" t="e">
        <f ca="1">INDEX(A411:D419,,F405)</f>
        <v>#NAME?</v>
      </c>
      <c r="G411" s="90" t="e">
        <f ca="1">INDEX(A406:D414,,G405)</f>
        <v>#NAME?</v>
      </c>
      <c r="I411" s="123" t="e">
        <f t="shared" ca="1" si="133"/>
        <v>#NAME?</v>
      </c>
      <c r="J411" s="37" t="e">
        <f t="shared" ca="1" si="134"/>
        <v>#NAME?</v>
      </c>
      <c r="K411" s="37" t="e">
        <f t="shared" ca="1" si="135"/>
        <v>#NAME?</v>
      </c>
      <c r="L411" s="90" t="e">
        <f t="shared" ca="1" si="132"/>
        <v>#NAME?</v>
      </c>
      <c r="N411" s="91" t="e">
        <f ca="1">SIN(O408)</f>
        <v>#NAME?</v>
      </c>
      <c r="O411" s="93" t="e">
        <f ca="1">N410</f>
        <v>#NAME?</v>
      </c>
      <c r="Q411" s="123" t="e">
        <f ca="1"/>
        <v>#NAME?</v>
      </c>
      <c r="R411" s="90" t="e">
        <f ca="1"/>
        <v>#NAME?</v>
      </c>
    </row>
    <row r="412" spans="1:18" x14ac:dyDescent="0.25">
      <c r="A412" s="194" t="e">
        <f ca="1"/>
        <v>#NAME?</v>
      </c>
      <c r="B412" s="195" t="e">
        <f ca="1"/>
        <v>#NAME?</v>
      </c>
      <c r="C412" s="195" t="e">
        <f ca="1"/>
        <v>#NAME?</v>
      </c>
      <c r="D412" s="196" t="e">
        <f ca="1"/>
        <v>#NAME?</v>
      </c>
      <c r="F412" s="123" t="e">
        <f ca="1">INDEX(A412:D420,,F405)</f>
        <v>#NAME?</v>
      </c>
      <c r="G412" s="90" t="e">
        <f ca="1">INDEX(A406:D414,,G405)</f>
        <v>#NAME?</v>
      </c>
      <c r="I412" s="123" t="e">
        <f t="shared" ca="1" si="133"/>
        <v>#NAME?</v>
      </c>
      <c r="J412" s="37" t="e">
        <f t="shared" ca="1" si="134"/>
        <v>#NAME?</v>
      </c>
      <c r="K412" s="37" t="e">
        <f t="shared" ca="1" si="135"/>
        <v>#NAME?</v>
      </c>
      <c r="L412" s="90" t="e">
        <f t="shared" ca="1" si="132"/>
        <v>#NAME?</v>
      </c>
      <c r="Q412" s="123" t="e">
        <f ca="1"/>
        <v>#NAME?</v>
      </c>
      <c r="R412" s="90" t="e">
        <f ca="1"/>
        <v>#NAME?</v>
      </c>
    </row>
    <row r="413" spans="1:18" x14ac:dyDescent="0.25">
      <c r="A413" s="194" t="e">
        <f ca="1"/>
        <v>#NAME?</v>
      </c>
      <c r="B413" s="195" t="e">
        <f ca="1"/>
        <v>#NAME?</v>
      </c>
      <c r="C413" s="195" t="e">
        <f ca="1"/>
        <v>#NAME?</v>
      </c>
      <c r="D413" s="196" t="e">
        <f ca="1"/>
        <v>#NAME?</v>
      </c>
      <c r="F413" s="123" t="e">
        <f ca="1">INDEX(A413:D421,,F405)</f>
        <v>#NAME?</v>
      </c>
      <c r="G413" s="90" t="e">
        <f ca="1">INDEX(A406:D414,,G405)</f>
        <v>#NAME?</v>
      </c>
      <c r="I413" s="123" t="e">
        <f t="shared" ca="1" si="133"/>
        <v>#NAME?</v>
      </c>
      <c r="J413" s="37" t="e">
        <f t="shared" ca="1" si="134"/>
        <v>#NAME?</v>
      </c>
      <c r="K413" s="37" t="e">
        <f t="shared" ca="1" si="135"/>
        <v>#NAME?</v>
      </c>
      <c r="L413" s="90" t="e">
        <f t="shared" ca="1" si="132"/>
        <v>#NAME?</v>
      </c>
      <c r="Q413" s="123" t="e">
        <f ca="1"/>
        <v>#NAME?</v>
      </c>
      <c r="R413" s="90" t="e">
        <f ca="1"/>
        <v>#NAME?</v>
      </c>
    </row>
    <row r="414" spans="1:18" x14ac:dyDescent="0.25">
      <c r="A414" s="200" t="e">
        <f ca="1"/>
        <v>#NAME?</v>
      </c>
      <c r="B414" s="201" t="e">
        <f ca="1"/>
        <v>#NAME?</v>
      </c>
      <c r="C414" s="201" t="e">
        <f ca="1"/>
        <v>#NAME?</v>
      </c>
      <c r="D414" s="202" t="e">
        <f ca="1"/>
        <v>#NAME?</v>
      </c>
      <c r="F414" s="91" t="e">
        <f ca="1">INDEX(A414:D422,,F405)</f>
        <v>#NAME?</v>
      </c>
      <c r="G414" s="93" t="e">
        <f ca="1">INDEX(A406:D414,,G405)</f>
        <v>#NAME?</v>
      </c>
      <c r="I414" s="91" t="e">
        <f t="shared" ca="1" si="133"/>
        <v>#NAME?</v>
      </c>
      <c r="J414" s="92" t="e">
        <f t="shared" ca="1" si="134"/>
        <v>#NAME?</v>
      </c>
      <c r="K414" s="92" t="e">
        <f t="shared" ca="1" si="135"/>
        <v>#NAME?</v>
      </c>
      <c r="L414" s="93" t="e">
        <f t="shared" ca="1" si="132"/>
        <v>#NAME?</v>
      </c>
      <c r="Q414" s="91" t="e">
        <f ca="1"/>
        <v>#NAME?</v>
      </c>
      <c r="R414" s="93" t="e">
        <f ca="1"/>
        <v>#NAME?</v>
      </c>
    </row>
    <row r="415" spans="1:18" x14ac:dyDescent="0.25">
      <c r="I415" t="e">
        <f ca="1">SUM(I406:I414)</f>
        <v>#NAME?</v>
      </c>
      <c r="J415" t="e">
        <f ca="1">SUM(J406:J414)</f>
        <v>#NAME?</v>
      </c>
      <c r="K415" t="e">
        <f ca="1">SUM(K406:K414)</f>
        <v>#NAME?</v>
      </c>
      <c r="L415" t="e">
        <f ca="1">SUM(L406:L414)</f>
        <v>#NAME?</v>
      </c>
    </row>
    <row r="416" spans="1:18" x14ac:dyDescent="0.25">
      <c r="A416" s="47" t="s">
        <v>53</v>
      </c>
      <c r="B416">
        <f ca="1">COUNT(A406:A414)</f>
        <v>0</v>
      </c>
      <c r="I416" s="47" t="s">
        <v>462</v>
      </c>
      <c r="J416" s="47" t="s">
        <v>389</v>
      </c>
      <c r="K416" s="47" t="s">
        <v>469</v>
      </c>
      <c r="L416" s="47" t="s">
        <v>470</v>
      </c>
      <c r="N416" s="47"/>
    </row>
    <row r="418" spans="1:18" x14ac:dyDescent="0.25">
      <c r="A418">
        <v>1</v>
      </c>
      <c r="B418">
        <v>2</v>
      </c>
      <c r="C418">
        <v>3</v>
      </c>
      <c r="D418">
        <v>4</v>
      </c>
      <c r="F418">
        <v>1</v>
      </c>
      <c r="G418">
        <v>3</v>
      </c>
      <c r="I418" s="47" t="s">
        <v>207</v>
      </c>
      <c r="J418" s="47" t="s">
        <v>464</v>
      </c>
      <c r="K418" s="47" t="s">
        <v>465</v>
      </c>
      <c r="L418" s="47" t="s">
        <v>466</v>
      </c>
      <c r="Q418">
        <f>F418</f>
        <v>1</v>
      </c>
      <c r="R418">
        <f>G418</f>
        <v>3</v>
      </c>
    </row>
    <row r="419" spans="1:18" x14ac:dyDescent="0.25">
      <c r="A419" s="189" t="e">
        <f t="array" aca="1" ref="A419:A427" ca="1">IF(A418=$Q405,$Q406:$Q414,IF(A418=$R405,$R406:$R414,A406:A414))</f>
        <v>#NAME?</v>
      </c>
      <c r="B419" s="190" t="e">
        <f t="array" aca="1" ref="B419:B427" ca="1">IF(B418=$Q405,$Q406:$Q414,IF(B418=$R405,$R406:$R414,B406:B414))</f>
        <v>#NAME?</v>
      </c>
      <c r="C419" s="190" t="e">
        <f t="array" aca="1" ref="C419:C427" ca="1">IF(C418=$Q405,$Q406:$Q414,IF(C418=$R405,$R406:$R414,C406:C414))</f>
        <v>#NAME?</v>
      </c>
      <c r="D419" s="191" t="e">
        <f t="array" aca="1" ref="D419:D427" ca="1">IF(D418=$Q405,$Q406:$Q414,IF(D418=$R405,$R406:$R414,D406:D414))</f>
        <v>#NAME?</v>
      </c>
      <c r="F419" s="156" t="e">
        <f ca="1">INDEX(A419:D427,,F418)</f>
        <v>#NAME?</v>
      </c>
      <c r="G419" s="158" t="e">
        <f ca="1">INDEX(A419:D427,,G418)</f>
        <v>#NAME?</v>
      </c>
      <c r="I419" s="156" t="e">
        <f ca="1">F419^2-G419^2</f>
        <v>#NAME?</v>
      </c>
      <c r="J419" s="157" t="e">
        <f ca="1">2*F419*G419</f>
        <v>#NAME?</v>
      </c>
      <c r="K419" s="157" t="e">
        <f ca="1">I419^2-J419^2</f>
        <v>#NAME?</v>
      </c>
      <c r="L419" s="158" t="e">
        <f t="shared" ref="L419:L427" ca="1" si="136">I419*J419</f>
        <v>#NAME?</v>
      </c>
      <c r="N419" t="s">
        <v>390</v>
      </c>
      <c r="O419" s="172" t="e">
        <f ca="1">2*(L428*B429-I428*J428)</f>
        <v>#NAME?</v>
      </c>
      <c r="Q419" s="156" t="e">
        <f t="array" aca="1" ref="Q419:R427" ca="1">MMULT(F419:G427,N423:O424)</f>
        <v>#NAME?</v>
      </c>
      <c r="R419" s="158" t="e">
        <f ca="1"/>
        <v>#NAME?</v>
      </c>
    </row>
    <row r="420" spans="1:18" x14ac:dyDescent="0.25">
      <c r="A420" s="194" t="e">
        <f ca="1"/>
        <v>#NAME?</v>
      </c>
      <c r="B420" s="195" t="e">
        <f ca="1"/>
        <v>#NAME?</v>
      </c>
      <c r="C420" s="195" t="e">
        <f ca="1"/>
        <v>#NAME?</v>
      </c>
      <c r="D420" s="196" t="e">
        <f ca="1"/>
        <v>#NAME?</v>
      </c>
      <c r="F420" s="123" t="e">
        <f ca="1">INDEX(A420:D428,,F418)</f>
        <v>#NAME?</v>
      </c>
      <c r="G420" s="90" t="e">
        <f ca="1">INDEX(A419:D427,,G418)</f>
        <v>#NAME?</v>
      </c>
      <c r="I420" s="123" t="e">
        <f t="shared" ref="I420:I427" ca="1" si="137">F420^2-G420^2</f>
        <v>#NAME?</v>
      </c>
      <c r="J420" s="37" t="e">
        <f t="shared" ref="J420:J427" ca="1" si="138">2*F420*G420</f>
        <v>#NAME?</v>
      </c>
      <c r="K420" s="37" t="e">
        <f t="shared" ref="K420:K427" ca="1" si="139">I420^2-J420^2</f>
        <v>#NAME?</v>
      </c>
      <c r="L420" s="90" t="e">
        <f t="shared" ca="1" si="136"/>
        <v>#NAME?</v>
      </c>
      <c r="N420" t="s">
        <v>392</v>
      </c>
      <c r="O420" s="173" t="e">
        <f ca="1">K428*B429-(I428^2-J428^2)</f>
        <v>#NAME?</v>
      </c>
      <c r="Q420" s="123" t="e">
        <f ca="1"/>
        <v>#NAME?</v>
      </c>
      <c r="R420" s="90" t="e">
        <f ca="1"/>
        <v>#NAME?</v>
      </c>
    </row>
    <row r="421" spans="1:18" x14ac:dyDescent="0.25">
      <c r="A421" s="194" t="e">
        <f ca="1"/>
        <v>#NAME?</v>
      </c>
      <c r="B421" s="195" t="e">
        <f ca="1"/>
        <v>#NAME?</v>
      </c>
      <c r="C421" s="195" t="e">
        <f ca="1"/>
        <v>#NAME?</v>
      </c>
      <c r="D421" s="196" t="e">
        <f ca="1"/>
        <v>#NAME?</v>
      </c>
      <c r="F421" s="123" t="e">
        <f ca="1">INDEX(A421:D429,,F418)</f>
        <v>#NAME?</v>
      </c>
      <c r="G421" s="90" t="e">
        <f ca="1">INDEX(A419:D427,,G418)</f>
        <v>#NAME?</v>
      </c>
      <c r="I421" s="123" t="e">
        <f t="shared" ca="1" si="137"/>
        <v>#NAME?</v>
      </c>
      <c r="J421" s="37" t="e">
        <f t="shared" ca="1" si="138"/>
        <v>#NAME?</v>
      </c>
      <c r="K421" s="37" t="e">
        <f t="shared" ca="1" si="139"/>
        <v>#NAME?</v>
      </c>
      <c r="L421" s="90" t="e">
        <f t="shared" ca="1" si="136"/>
        <v>#NAME?</v>
      </c>
      <c r="N421" t="s">
        <v>467</v>
      </c>
      <c r="O421" s="174" t="e">
        <f ca="1">0.25*ATAN(O419/O420)</f>
        <v>#NAME?</v>
      </c>
      <c r="Q421" s="123" t="e">
        <f ca="1"/>
        <v>#NAME?</v>
      </c>
      <c r="R421" s="90" t="e">
        <f ca="1"/>
        <v>#NAME?</v>
      </c>
    </row>
    <row r="422" spans="1:18" x14ac:dyDescent="0.25">
      <c r="A422" s="194" t="e">
        <f ca="1"/>
        <v>#NAME?</v>
      </c>
      <c r="B422" s="195" t="e">
        <f ca="1"/>
        <v>#NAME?</v>
      </c>
      <c r="C422" s="195" t="e">
        <f ca="1"/>
        <v>#NAME?</v>
      </c>
      <c r="D422" s="196" t="e">
        <f ca="1"/>
        <v>#NAME?</v>
      </c>
      <c r="F422" s="123" t="e">
        <f ca="1">INDEX(A422:D430,,F418)</f>
        <v>#NAME?</v>
      </c>
      <c r="G422" s="90" t="e">
        <f ca="1">INDEX(A419:D427,,G418)</f>
        <v>#NAME?</v>
      </c>
      <c r="I422" s="123" t="e">
        <f t="shared" ca="1" si="137"/>
        <v>#NAME?</v>
      </c>
      <c r="J422" s="37" t="e">
        <f t="shared" ca="1" si="138"/>
        <v>#NAME?</v>
      </c>
      <c r="K422" s="37" t="e">
        <f t="shared" ca="1" si="139"/>
        <v>#NAME?</v>
      </c>
      <c r="L422" s="90" t="e">
        <f t="shared" ca="1" si="136"/>
        <v>#NAME?</v>
      </c>
      <c r="Q422" s="123" t="e">
        <f ca="1"/>
        <v>#NAME?</v>
      </c>
      <c r="R422" s="90" t="e">
        <f ca="1"/>
        <v>#NAME?</v>
      </c>
    </row>
    <row r="423" spans="1:18" x14ac:dyDescent="0.25">
      <c r="A423" s="194" t="e">
        <f ca="1"/>
        <v>#NAME?</v>
      </c>
      <c r="B423" s="195" t="e">
        <f ca="1"/>
        <v>#NAME?</v>
      </c>
      <c r="C423" s="195" t="e">
        <f ca="1"/>
        <v>#NAME?</v>
      </c>
      <c r="D423" s="196" t="e">
        <f ca="1"/>
        <v>#NAME?</v>
      </c>
      <c r="F423" s="123" t="e">
        <f ca="1">INDEX(A423:D431,,F418)</f>
        <v>#NAME?</v>
      </c>
      <c r="G423" s="90" t="e">
        <f ca="1">INDEX(A419:D427,,G418)</f>
        <v>#NAME?</v>
      </c>
      <c r="I423" s="123" t="e">
        <f t="shared" ca="1" si="137"/>
        <v>#NAME?</v>
      </c>
      <c r="J423" s="37" t="e">
        <f t="shared" ca="1" si="138"/>
        <v>#NAME?</v>
      </c>
      <c r="K423" s="37" t="e">
        <f t="shared" ca="1" si="139"/>
        <v>#NAME?</v>
      </c>
      <c r="L423" s="90" t="e">
        <f t="shared" ca="1" si="136"/>
        <v>#NAME?</v>
      </c>
      <c r="N423" s="156" t="e">
        <f ca="1">COS(O421)</f>
        <v>#NAME?</v>
      </c>
      <c r="O423" s="158" t="e">
        <f ca="1">-N424</f>
        <v>#NAME?</v>
      </c>
      <c r="Q423" s="123" t="e">
        <f ca="1"/>
        <v>#NAME?</v>
      </c>
      <c r="R423" s="90" t="e">
        <f ca="1"/>
        <v>#NAME?</v>
      </c>
    </row>
    <row r="424" spans="1:18" x14ac:dyDescent="0.25">
      <c r="A424" s="194" t="e">
        <f ca="1"/>
        <v>#NAME?</v>
      </c>
      <c r="B424" s="195" t="e">
        <f ca="1"/>
        <v>#NAME?</v>
      </c>
      <c r="C424" s="195" t="e">
        <f ca="1"/>
        <v>#NAME?</v>
      </c>
      <c r="D424" s="196" t="e">
        <f ca="1"/>
        <v>#NAME?</v>
      </c>
      <c r="F424" s="123" t="e">
        <f ca="1">INDEX(A424:D432,,F418)</f>
        <v>#NAME?</v>
      </c>
      <c r="G424" s="90" t="e">
        <f ca="1">INDEX(A419:D427,,G418)</f>
        <v>#NAME?</v>
      </c>
      <c r="I424" s="123" t="e">
        <f t="shared" ca="1" si="137"/>
        <v>#NAME?</v>
      </c>
      <c r="J424" s="37" t="e">
        <f t="shared" ca="1" si="138"/>
        <v>#NAME?</v>
      </c>
      <c r="K424" s="37" t="e">
        <f t="shared" ca="1" si="139"/>
        <v>#NAME?</v>
      </c>
      <c r="L424" s="90" t="e">
        <f t="shared" ca="1" si="136"/>
        <v>#NAME?</v>
      </c>
      <c r="N424" s="91" t="e">
        <f ca="1">SIN(O421)</f>
        <v>#NAME?</v>
      </c>
      <c r="O424" s="93" t="e">
        <f ca="1">N423</f>
        <v>#NAME?</v>
      </c>
      <c r="Q424" s="123" t="e">
        <f ca="1"/>
        <v>#NAME?</v>
      </c>
      <c r="R424" s="90" t="e">
        <f ca="1"/>
        <v>#NAME?</v>
      </c>
    </row>
    <row r="425" spans="1:18" x14ac:dyDescent="0.25">
      <c r="A425" s="194" t="e">
        <f ca="1"/>
        <v>#NAME?</v>
      </c>
      <c r="B425" s="195" t="e">
        <f ca="1"/>
        <v>#NAME?</v>
      </c>
      <c r="C425" s="195" t="e">
        <f ca="1"/>
        <v>#NAME?</v>
      </c>
      <c r="D425" s="196" t="e">
        <f ca="1"/>
        <v>#NAME?</v>
      </c>
      <c r="F425" s="123" t="e">
        <f ca="1">INDEX(A425:D433,,F418)</f>
        <v>#NAME?</v>
      </c>
      <c r="G425" s="90" t="e">
        <f ca="1">INDEX(A419:D427,,G418)</f>
        <v>#NAME?</v>
      </c>
      <c r="I425" s="123" t="e">
        <f t="shared" ca="1" si="137"/>
        <v>#NAME?</v>
      </c>
      <c r="J425" s="37" t="e">
        <f t="shared" ca="1" si="138"/>
        <v>#NAME?</v>
      </c>
      <c r="K425" s="37" t="e">
        <f t="shared" ca="1" si="139"/>
        <v>#NAME?</v>
      </c>
      <c r="L425" s="90" t="e">
        <f t="shared" ca="1" si="136"/>
        <v>#NAME?</v>
      </c>
      <c r="Q425" s="123" t="e">
        <f ca="1"/>
        <v>#NAME?</v>
      </c>
      <c r="R425" s="90" t="e">
        <f ca="1"/>
        <v>#NAME?</v>
      </c>
    </row>
    <row r="426" spans="1:18" x14ac:dyDescent="0.25">
      <c r="A426" s="194" t="e">
        <f ca="1"/>
        <v>#NAME?</v>
      </c>
      <c r="B426" s="195" t="e">
        <f ca="1"/>
        <v>#NAME?</v>
      </c>
      <c r="C426" s="195" t="e">
        <f ca="1"/>
        <v>#NAME?</v>
      </c>
      <c r="D426" s="196" t="e">
        <f ca="1"/>
        <v>#NAME?</v>
      </c>
      <c r="F426" s="123" t="e">
        <f ca="1">INDEX(A426:D434,,F418)</f>
        <v>#NAME?</v>
      </c>
      <c r="G426" s="90" t="e">
        <f ca="1">INDEX(A419:D427,,G418)</f>
        <v>#NAME?</v>
      </c>
      <c r="I426" s="123" t="e">
        <f t="shared" ca="1" si="137"/>
        <v>#NAME?</v>
      </c>
      <c r="J426" s="37" t="e">
        <f t="shared" ca="1" si="138"/>
        <v>#NAME?</v>
      </c>
      <c r="K426" s="37" t="e">
        <f t="shared" ca="1" si="139"/>
        <v>#NAME?</v>
      </c>
      <c r="L426" s="90" t="e">
        <f t="shared" ca="1" si="136"/>
        <v>#NAME?</v>
      </c>
      <c r="Q426" s="123" t="e">
        <f ca="1"/>
        <v>#NAME?</v>
      </c>
      <c r="R426" s="90" t="e">
        <f ca="1"/>
        <v>#NAME?</v>
      </c>
    </row>
    <row r="427" spans="1:18" x14ac:dyDescent="0.25">
      <c r="A427" s="200" t="e">
        <f ca="1"/>
        <v>#NAME?</v>
      </c>
      <c r="B427" s="201" t="e">
        <f ca="1"/>
        <v>#NAME?</v>
      </c>
      <c r="C427" s="201" t="e">
        <f ca="1"/>
        <v>#NAME?</v>
      </c>
      <c r="D427" s="202" t="e">
        <f ca="1"/>
        <v>#NAME?</v>
      </c>
      <c r="F427" s="91" t="e">
        <f ca="1">INDEX(A427:D435,,F418)</f>
        <v>#NAME?</v>
      </c>
      <c r="G427" s="93" t="e">
        <f ca="1">INDEX(A419:D427,,G418)</f>
        <v>#NAME?</v>
      </c>
      <c r="I427" s="91" t="e">
        <f t="shared" ca="1" si="137"/>
        <v>#NAME?</v>
      </c>
      <c r="J427" s="92" t="e">
        <f t="shared" ca="1" si="138"/>
        <v>#NAME?</v>
      </c>
      <c r="K427" s="92" t="e">
        <f t="shared" ca="1" si="139"/>
        <v>#NAME?</v>
      </c>
      <c r="L427" s="93" t="e">
        <f t="shared" ca="1" si="136"/>
        <v>#NAME?</v>
      </c>
      <c r="Q427" s="91" t="e">
        <f ca="1"/>
        <v>#NAME?</v>
      </c>
      <c r="R427" s="93" t="e">
        <f ca="1"/>
        <v>#NAME?</v>
      </c>
    </row>
    <row r="428" spans="1:18" x14ac:dyDescent="0.25">
      <c r="I428" t="e">
        <f ca="1">SUM(I419:I427)</f>
        <v>#NAME?</v>
      </c>
      <c r="J428" t="e">
        <f ca="1">SUM(J419:J427)</f>
        <v>#NAME?</v>
      </c>
      <c r="K428" t="e">
        <f ca="1">SUM(K419:K427)</f>
        <v>#NAME?</v>
      </c>
      <c r="L428" t="e">
        <f ca="1">SUM(L419:L427)</f>
        <v>#NAME?</v>
      </c>
    </row>
    <row r="429" spans="1:18" x14ac:dyDescent="0.25">
      <c r="A429" s="47" t="s">
        <v>53</v>
      </c>
      <c r="B429">
        <f ca="1">COUNT(A419:A427)</f>
        <v>0</v>
      </c>
      <c r="I429" s="47" t="s">
        <v>462</v>
      </c>
      <c r="J429" s="47" t="s">
        <v>389</v>
      </c>
      <c r="K429" s="47" t="s">
        <v>469</v>
      </c>
      <c r="L429" s="47" t="s">
        <v>470</v>
      </c>
      <c r="N429" s="47"/>
    </row>
    <row r="431" spans="1:18" x14ac:dyDescent="0.25">
      <c r="A431">
        <v>1</v>
      </c>
      <c r="B431">
        <v>2</v>
      </c>
      <c r="C431">
        <v>3</v>
      </c>
      <c r="D431">
        <v>4</v>
      </c>
      <c r="F431">
        <v>1</v>
      </c>
      <c r="G431">
        <v>4</v>
      </c>
      <c r="I431" s="47" t="s">
        <v>207</v>
      </c>
      <c r="J431" s="47" t="s">
        <v>464</v>
      </c>
      <c r="K431" s="47" t="s">
        <v>465</v>
      </c>
      <c r="L431" s="47" t="s">
        <v>466</v>
      </c>
      <c r="Q431">
        <f>F431</f>
        <v>1</v>
      </c>
      <c r="R431">
        <f>G431</f>
        <v>4</v>
      </c>
    </row>
    <row r="432" spans="1:18" x14ac:dyDescent="0.25">
      <c r="A432" s="189" t="e">
        <f t="array" aca="1" ref="A432:A440" ca="1">IF(A431=$Q418,$Q419:$Q427,IF(A431=$R418,$R419:$R427,A419:A427))</f>
        <v>#NAME?</v>
      </c>
      <c r="B432" s="190" t="e">
        <f t="array" aca="1" ref="B432:B440" ca="1">IF(B431=$Q418,$Q419:$Q427,IF(B431=$R418,$R419:$R427,B419:B427))</f>
        <v>#NAME?</v>
      </c>
      <c r="C432" s="190" t="e">
        <f t="array" aca="1" ref="C432:C440" ca="1">IF(C431=$Q418,$Q419:$Q427,IF(C431=$R418,$R419:$R427,C419:C427))</f>
        <v>#NAME?</v>
      </c>
      <c r="D432" s="191" t="e">
        <f t="array" aca="1" ref="D432:D440" ca="1">IF(D431=$Q418,$Q419:$Q427,IF(D431=$R418,$R419:$R427,D419:D427))</f>
        <v>#NAME?</v>
      </c>
      <c r="F432" s="156" t="e">
        <f ca="1">INDEX(A432:D440,,F431)</f>
        <v>#NAME?</v>
      </c>
      <c r="G432" s="158" t="e">
        <f ca="1">INDEX(A432:D440,,G431)</f>
        <v>#NAME?</v>
      </c>
      <c r="I432" s="156" t="e">
        <f ca="1">F432^2-G432^2</f>
        <v>#NAME?</v>
      </c>
      <c r="J432" s="157" t="e">
        <f ca="1">2*F432*G432</f>
        <v>#NAME?</v>
      </c>
      <c r="K432" s="157" t="e">
        <f ca="1">I432^2-J432^2</f>
        <v>#NAME?</v>
      </c>
      <c r="L432" s="158" t="e">
        <f t="shared" ref="L432:L440" ca="1" si="140">I432*J432</f>
        <v>#NAME?</v>
      </c>
      <c r="N432" t="s">
        <v>390</v>
      </c>
      <c r="O432" s="172" t="e">
        <f ca="1">2*(L441*B442-I441*J441)</f>
        <v>#NAME?</v>
      </c>
      <c r="Q432" s="156" t="e">
        <f t="array" aca="1" ref="Q432:R440" ca="1">MMULT(F432:G440,N436:O437)</f>
        <v>#NAME?</v>
      </c>
      <c r="R432" s="158" t="e">
        <f ca="1"/>
        <v>#NAME?</v>
      </c>
    </row>
    <row r="433" spans="1:18" x14ac:dyDescent="0.25">
      <c r="A433" s="194" t="e">
        <f ca="1"/>
        <v>#NAME?</v>
      </c>
      <c r="B433" s="195" t="e">
        <f ca="1"/>
        <v>#NAME?</v>
      </c>
      <c r="C433" s="195" t="e">
        <f ca="1"/>
        <v>#NAME?</v>
      </c>
      <c r="D433" s="196" t="e">
        <f ca="1"/>
        <v>#NAME?</v>
      </c>
      <c r="F433" s="123" t="e">
        <f ca="1">INDEX(A433:D441,,F431)</f>
        <v>#NAME?</v>
      </c>
      <c r="G433" s="90" t="e">
        <f ca="1">INDEX(A432:D440,,G431)</f>
        <v>#NAME?</v>
      </c>
      <c r="I433" s="123" t="e">
        <f t="shared" ref="I433:I440" ca="1" si="141">F433^2-G433^2</f>
        <v>#NAME?</v>
      </c>
      <c r="J433" s="37" t="e">
        <f t="shared" ref="J433:J440" ca="1" si="142">2*F433*G433</f>
        <v>#NAME?</v>
      </c>
      <c r="K433" s="37" t="e">
        <f t="shared" ref="K433:K440" ca="1" si="143">I433^2-J433^2</f>
        <v>#NAME?</v>
      </c>
      <c r="L433" s="90" t="e">
        <f t="shared" ca="1" si="140"/>
        <v>#NAME?</v>
      </c>
      <c r="N433" t="s">
        <v>392</v>
      </c>
      <c r="O433" s="173" t="e">
        <f ca="1">K441*B442-(I441^2-J441^2)</f>
        <v>#NAME?</v>
      </c>
      <c r="Q433" s="123" t="e">
        <f ca="1"/>
        <v>#NAME?</v>
      </c>
      <c r="R433" s="90" t="e">
        <f ca="1"/>
        <v>#NAME?</v>
      </c>
    </row>
    <row r="434" spans="1:18" x14ac:dyDescent="0.25">
      <c r="A434" s="194" t="e">
        <f ca="1"/>
        <v>#NAME?</v>
      </c>
      <c r="B434" s="195" t="e">
        <f ca="1"/>
        <v>#NAME?</v>
      </c>
      <c r="C434" s="195" t="e">
        <f ca="1"/>
        <v>#NAME?</v>
      </c>
      <c r="D434" s="196" t="e">
        <f ca="1"/>
        <v>#NAME?</v>
      </c>
      <c r="F434" s="123" t="e">
        <f ca="1">INDEX(A434:D442,,F431)</f>
        <v>#NAME?</v>
      </c>
      <c r="G434" s="90" t="e">
        <f ca="1">INDEX(A432:D440,,G431)</f>
        <v>#NAME?</v>
      </c>
      <c r="I434" s="123" t="e">
        <f t="shared" ca="1" si="141"/>
        <v>#NAME?</v>
      </c>
      <c r="J434" s="37" t="e">
        <f t="shared" ca="1" si="142"/>
        <v>#NAME?</v>
      </c>
      <c r="K434" s="37" t="e">
        <f t="shared" ca="1" si="143"/>
        <v>#NAME?</v>
      </c>
      <c r="L434" s="90" t="e">
        <f t="shared" ca="1" si="140"/>
        <v>#NAME?</v>
      </c>
      <c r="N434" t="s">
        <v>467</v>
      </c>
      <c r="O434" s="174" t="e">
        <f ca="1">0.25*ATAN(O432/O433)</f>
        <v>#NAME?</v>
      </c>
      <c r="Q434" s="123" t="e">
        <f ca="1"/>
        <v>#NAME?</v>
      </c>
      <c r="R434" s="90" t="e">
        <f ca="1"/>
        <v>#NAME?</v>
      </c>
    </row>
    <row r="435" spans="1:18" x14ac:dyDescent="0.25">
      <c r="A435" s="194" t="e">
        <f ca="1"/>
        <v>#NAME?</v>
      </c>
      <c r="B435" s="195" t="e">
        <f ca="1"/>
        <v>#NAME?</v>
      </c>
      <c r="C435" s="195" t="e">
        <f ca="1"/>
        <v>#NAME?</v>
      </c>
      <c r="D435" s="196" t="e">
        <f ca="1"/>
        <v>#NAME?</v>
      </c>
      <c r="F435" s="123" t="e">
        <f ca="1">INDEX(A435:D443,,F431)</f>
        <v>#NAME?</v>
      </c>
      <c r="G435" s="90" t="e">
        <f ca="1">INDEX(A432:D440,,G431)</f>
        <v>#NAME?</v>
      </c>
      <c r="I435" s="123" t="e">
        <f t="shared" ca="1" si="141"/>
        <v>#NAME?</v>
      </c>
      <c r="J435" s="37" t="e">
        <f t="shared" ca="1" si="142"/>
        <v>#NAME?</v>
      </c>
      <c r="K435" s="37" t="e">
        <f t="shared" ca="1" si="143"/>
        <v>#NAME?</v>
      </c>
      <c r="L435" s="90" t="e">
        <f t="shared" ca="1" si="140"/>
        <v>#NAME?</v>
      </c>
      <c r="Q435" s="123" t="e">
        <f ca="1"/>
        <v>#NAME?</v>
      </c>
      <c r="R435" s="90" t="e">
        <f ca="1"/>
        <v>#NAME?</v>
      </c>
    </row>
    <row r="436" spans="1:18" x14ac:dyDescent="0.25">
      <c r="A436" s="194" t="e">
        <f ca="1"/>
        <v>#NAME?</v>
      </c>
      <c r="B436" s="195" t="e">
        <f ca="1"/>
        <v>#NAME?</v>
      </c>
      <c r="C436" s="195" t="e">
        <f ca="1"/>
        <v>#NAME?</v>
      </c>
      <c r="D436" s="196" t="e">
        <f ca="1"/>
        <v>#NAME?</v>
      </c>
      <c r="F436" s="123" t="e">
        <f ca="1">INDEX(A436:D444,,F431)</f>
        <v>#NAME?</v>
      </c>
      <c r="G436" s="90" t="e">
        <f ca="1">INDEX(A432:D440,,G431)</f>
        <v>#NAME?</v>
      </c>
      <c r="I436" s="123" t="e">
        <f t="shared" ca="1" si="141"/>
        <v>#NAME?</v>
      </c>
      <c r="J436" s="37" t="e">
        <f t="shared" ca="1" si="142"/>
        <v>#NAME?</v>
      </c>
      <c r="K436" s="37" t="e">
        <f t="shared" ca="1" si="143"/>
        <v>#NAME?</v>
      </c>
      <c r="L436" s="90" t="e">
        <f t="shared" ca="1" si="140"/>
        <v>#NAME?</v>
      </c>
      <c r="N436" s="156" t="e">
        <f ca="1">COS(O434)</f>
        <v>#NAME?</v>
      </c>
      <c r="O436" s="158" t="e">
        <f ca="1">-N437</f>
        <v>#NAME?</v>
      </c>
      <c r="Q436" s="123" t="e">
        <f ca="1"/>
        <v>#NAME?</v>
      </c>
      <c r="R436" s="90" t="e">
        <f ca="1"/>
        <v>#NAME?</v>
      </c>
    </row>
    <row r="437" spans="1:18" x14ac:dyDescent="0.25">
      <c r="A437" s="194" t="e">
        <f ca="1"/>
        <v>#NAME?</v>
      </c>
      <c r="B437" s="195" t="e">
        <f ca="1"/>
        <v>#NAME?</v>
      </c>
      <c r="C437" s="195" t="e">
        <f ca="1"/>
        <v>#NAME?</v>
      </c>
      <c r="D437" s="196" t="e">
        <f ca="1"/>
        <v>#NAME?</v>
      </c>
      <c r="F437" s="123" t="e">
        <f ca="1">INDEX(A437:D445,,F431)</f>
        <v>#NAME?</v>
      </c>
      <c r="G437" s="90" t="e">
        <f ca="1">INDEX(A432:D440,,G431)</f>
        <v>#NAME?</v>
      </c>
      <c r="I437" s="123" t="e">
        <f t="shared" ca="1" si="141"/>
        <v>#NAME?</v>
      </c>
      <c r="J437" s="37" t="e">
        <f t="shared" ca="1" si="142"/>
        <v>#NAME?</v>
      </c>
      <c r="K437" s="37" t="e">
        <f t="shared" ca="1" si="143"/>
        <v>#NAME?</v>
      </c>
      <c r="L437" s="90" t="e">
        <f t="shared" ca="1" si="140"/>
        <v>#NAME?</v>
      </c>
      <c r="N437" s="91" t="e">
        <f ca="1">SIN(O434)</f>
        <v>#NAME?</v>
      </c>
      <c r="O437" s="93" t="e">
        <f ca="1">N436</f>
        <v>#NAME?</v>
      </c>
      <c r="Q437" s="123" t="e">
        <f ca="1"/>
        <v>#NAME?</v>
      </c>
      <c r="R437" s="90" t="e">
        <f ca="1"/>
        <v>#NAME?</v>
      </c>
    </row>
    <row r="438" spans="1:18" x14ac:dyDescent="0.25">
      <c r="A438" s="194" t="e">
        <f ca="1"/>
        <v>#NAME?</v>
      </c>
      <c r="B438" s="195" t="e">
        <f ca="1"/>
        <v>#NAME?</v>
      </c>
      <c r="C438" s="195" t="e">
        <f ca="1"/>
        <v>#NAME?</v>
      </c>
      <c r="D438" s="196" t="e">
        <f ca="1"/>
        <v>#NAME?</v>
      </c>
      <c r="F438" s="123" t="e">
        <f ca="1">INDEX(A438:D446,,F431)</f>
        <v>#NAME?</v>
      </c>
      <c r="G438" s="90" t="e">
        <f ca="1">INDEX(A432:D440,,G431)</f>
        <v>#NAME?</v>
      </c>
      <c r="I438" s="123" t="e">
        <f t="shared" ca="1" si="141"/>
        <v>#NAME?</v>
      </c>
      <c r="J438" s="37" t="e">
        <f t="shared" ca="1" si="142"/>
        <v>#NAME?</v>
      </c>
      <c r="K438" s="37" t="e">
        <f t="shared" ca="1" si="143"/>
        <v>#NAME?</v>
      </c>
      <c r="L438" s="90" t="e">
        <f t="shared" ca="1" si="140"/>
        <v>#NAME?</v>
      </c>
      <c r="Q438" s="123" t="e">
        <f ca="1"/>
        <v>#NAME?</v>
      </c>
      <c r="R438" s="90" t="e">
        <f ca="1"/>
        <v>#NAME?</v>
      </c>
    </row>
    <row r="439" spans="1:18" x14ac:dyDescent="0.25">
      <c r="A439" s="194" t="e">
        <f ca="1"/>
        <v>#NAME?</v>
      </c>
      <c r="B439" s="195" t="e">
        <f ca="1"/>
        <v>#NAME?</v>
      </c>
      <c r="C439" s="195" t="e">
        <f ca="1"/>
        <v>#NAME?</v>
      </c>
      <c r="D439" s="196" t="e">
        <f ca="1"/>
        <v>#NAME?</v>
      </c>
      <c r="F439" s="123" t="e">
        <f ca="1">INDEX(A439:D447,,F431)</f>
        <v>#NAME?</v>
      </c>
      <c r="G439" s="90" t="e">
        <f ca="1">INDEX(A432:D440,,G431)</f>
        <v>#NAME?</v>
      </c>
      <c r="I439" s="123" t="e">
        <f t="shared" ca="1" si="141"/>
        <v>#NAME?</v>
      </c>
      <c r="J439" s="37" t="e">
        <f t="shared" ca="1" si="142"/>
        <v>#NAME?</v>
      </c>
      <c r="K439" s="37" t="e">
        <f t="shared" ca="1" si="143"/>
        <v>#NAME?</v>
      </c>
      <c r="L439" s="90" t="e">
        <f t="shared" ca="1" si="140"/>
        <v>#NAME?</v>
      </c>
      <c r="Q439" s="123" t="e">
        <f ca="1"/>
        <v>#NAME?</v>
      </c>
      <c r="R439" s="90" t="e">
        <f ca="1"/>
        <v>#NAME?</v>
      </c>
    </row>
    <row r="440" spans="1:18" x14ac:dyDescent="0.25">
      <c r="A440" s="200" t="e">
        <f ca="1"/>
        <v>#NAME?</v>
      </c>
      <c r="B440" s="201" t="e">
        <f ca="1"/>
        <v>#NAME?</v>
      </c>
      <c r="C440" s="201" t="e">
        <f ca="1"/>
        <v>#NAME?</v>
      </c>
      <c r="D440" s="202" t="e">
        <f ca="1"/>
        <v>#NAME?</v>
      </c>
      <c r="F440" s="91" t="e">
        <f ca="1">INDEX(A440:D448,,F431)</f>
        <v>#NAME?</v>
      </c>
      <c r="G440" s="93" t="e">
        <f ca="1">INDEX(A432:D440,,G431)</f>
        <v>#NAME?</v>
      </c>
      <c r="I440" s="91" t="e">
        <f t="shared" ca="1" si="141"/>
        <v>#NAME?</v>
      </c>
      <c r="J440" s="92" t="e">
        <f t="shared" ca="1" si="142"/>
        <v>#NAME?</v>
      </c>
      <c r="K440" s="92" t="e">
        <f t="shared" ca="1" si="143"/>
        <v>#NAME?</v>
      </c>
      <c r="L440" s="93" t="e">
        <f t="shared" ca="1" si="140"/>
        <v>#NAME?</v>
      </c>
      <c r="Q440" s="91" t="e">
        <f ca="1"/>
        <v>#NAME?</v>
      </c>
      <c r="R440" s="93" t="e">
        <f ca="1"/>
        <v>#NAME?</v>
      </c>
    </row>
    <row r="441" spans="1:18" x14ac:dyDescent="0.25">
      <c r="I441" t="e">
        <f ca="1">SUM(I432:I440)</f>
        <v>#NAME?</v>
      </c>
      <c r="J441" t="e">
        <f ca="1">SUM(J432:J440)</f>
        <v>#NAME?</v>
      </c>
      <c r="K441" t="e">
        <f ca="1">SUM(K432:K440)</f>
        <v>#NAME?</v>
      </c>
      <c r="L441" t="e">
        <f ca="1">SUM(L432:L440)</f>
        <v>#NAME?</v>
      </c>
    </row>
    <row r="442" spans="1:18" x14ac:dyDescent="0.25">
      <c r="A442" s="47" t="s">
        <v>53</v>
      </c>
      <c r="B442">
        <f ca="1">COUNT(A432:A440)</f>
        <v>0</v>
      </c>
      <c r="I442" s="47" t="s">
        <v>462</v>
      </c>
      <c r="J442" s="47" t="s">
        <v>389</v>
      </c>
      <c r="K442" s="47" t="s">
        <v>469</v>
      </c>
      <c r="L442" s="47" t="s">
        <v>470</v>
      </c>
      <c r="N442" s="47"/>
    </row>
    <row r="444" spans="1:18" x14ac:dyDescent="0.25">
      <c r="A444">
        <v>1</v>
      </c>
      <c r="B444">
        <v>2</v>
      </c>
      <c r="C444">
        <v>3</v>
      </c>
      <c r="D444">
        <v>4</v>
      </c>
      <c r="F444">
        <v>2</v>
      </c>
      <c r="G444">
        <v>3</v>
      </c>
      <c r="I444" s="47" t="s">
        <v>207</v>
      </c>
      <c r="J444" s="47" t="s">
        <v>464</v>
      </c>
      <c r="K444" s="47" t="s">
        <v>465</v>
      </c>
      <c r="L444" s="47" t="s">
        <v>466</v>
      </c>
      <c r="Q444">
        <f>F444</f>
        <v>2</v>
      </c>
      <c r="R444">
        <f>G444</f>
        <v>3</v>
      </c>
    </row>
    <row r="445" spans="1:18" x14ac:dyDescent="0.25">
      <c r="A445" s="189" t="e">
        <f t="array" aca="1" ref="A445:A453" ca="1">IF(A444=$Q431,$Q432:$Q440,IF(A444=$R431,$R432:$R440,A432:A440))</f>
        <v>#NAME?</v>
      </c>
      <c r="B445" s="190" t="e">
        <f t="array" aca="1" ref="B445:B453" ca="1">IF(B444=$Q431,$Q432:$Q440,IF(B444=$R431,$R432:$R440,B432:B440))</f>
        <v>#NAME?</v>
      </c>
      <c r="C445" s="190" t="e">
        <f t="array" aca="1" ref="C445:C453" ca="1">IF(C444=$Q431,$Q432:$Q440,IF(C444=$R431,$R432:$R440,C432:C440))</f>
        <v>#NAME?</v>
      </c>
      <c r="D445" s="191" t="e">
        <f t="array" aca="1" ref="D445:D453" ca="1">IF(D444=$Q431,$Q432:$Q440,IF(D444=$R431,$R432:$R440,D432:D440))</f>
        <v>#NAME?</v>
      </c>
      <c r="F445" s="156" t="e">
        <f ca="1">INDEX(A445:D453,,F444)</f>
        <v>#NAME?</v>
      </c>
      <c r="G445" s="158" t="e">
        <f ca="1">INDEX(A445:D453,,G444)</f>
        <v>#NAME?</v>
      </c>
      <c r="I445" s="156" t="e">
        <f ca="1">F445^2-G445^2</f>
        <v>#NAME?</v>
      </c>
      <c r="J445" s="157" t="e">
        <f ca="1">2*F445*G445</f>
        <v>#NAME?</v>
      </c>
      <c r="K445" s="157" t="e">
        <f ca="1">I445^2-J445^2</f>
        <v>#NAME?</v>
      </c>
      <c r="L445" s="158" t="e">
        <f t="shared" ref="L445:L453" ca="1" si="144">I445*J445</f>
        <v>#NAME?</v>
      </c>
      <c r="N445" t="s">
        <v>390</v>
      </c>
      <c r="O445" s="172" t="e">
        <f ca="1">2*(L454*B455-I454*J454)</f>
        <v>#NAME?</v>
      </c>
      <c r="Q445" s="156" t="e">
        <f t="array" aca="1" ref="Q445:R453" ca="1">MMULT(F445:G453,N449:O450)</f>
        <v>#NAME?</v>
      </c>
      <c r="R445" s="158" t="e">
        <f ca="1"/>
        <v>#NAME?</v>
      </c>
    </row>
    <row r="446" spans="1:18" x14ac:dyDescent="0.25">
      <c r="A446" s="194" t="e">
        <f ca="1"/>
        <v>#NAME?</v>
      </c>
      <c r="B446" s="195" t="e">
        <f ca="1"/>
        <v>#NAME?</v>
      </c>
      <c r="C446" s="195" t="e">
        <f ca="1"/>
        <v>#NAME?</v>
      </c>
      <c r="D446" s="196" t="e">
        <f ca="1"/>
        <v>#NAME?</v>
      </c>
      <c r="F446" s="123" t="e">
        <f ca="1">INDEX(A446:D454,,F444)</f>
        <v>#NAME?</v>
      </c>
      <c r="G446" s="90" t="e">
        <f ca="1">INDEX(A445:D453,,G444)</f>
        <v>#NAME?</v>
      </c>
      <c r="I446" s="123" t="e">
        <f t="shared" ref="I446:I453" ca="1" si="145">F446^2-G446^2</f>
        <v>#NAME?</v>
      </c>
      <c r="J446" s="37" t="e">
        <f t="shared" ref="J446:J453" ca="1" si="146">2*F446*G446</f>
        <v>#NAME?</v>
      </c>
      <c r="K446" s="37" t="e">
        <f t="shared" ref="K446:K453" ca="1" si="147">I446^2-J446^2</f>
        <v>#NAME?</v>
      </c>
      <c r="L446" s="90" t="e">
        <f t="shared" ca="1" si="144"/>
        <v>#NAME?</v>
      </c>
      <c r="N446" t="s">
        <v>392</v>
      </c>
      <c r="O446" s="173" t="e">
        <f ca="1">K454*B455-(I454^2-J454^2)</f>
        <v>#NAME?</v>
      </c>
      <c r="Q446" s="123" t="e">
        <f ca="1"/>
        <v>#NAME?</v>
      </c>
      <c r="R446" s="90" t="e">
        <f ca="1"/>
        <v>#NAME?</v>
      </c>
    </row>
    <row r="447" spans="1:18" x14ac:dyDescent="0.25">
      <c r="A447" s="194" t="e">
        <f ca="1"/>
        <v>#NAME?</v>
      </c>
      <c r="B447" s="195" t="e">
        <f ca="1"/>
        <v>#NAME?</v>
      </c>
      <c r="C447" s="195" t="e">
        <f ca="1"/>
        <v>#NAME?</v>
      </c>
      <c r="D447" s="196" t="e">
        <f ca="1"/>
        <v>#NAME?</v>
      </c>
      <c r="F447" s="123" t="e">
        <f ca="1">INDEX(A447:D455,,F444)</f>
        <v>#NAME?</v>
      </c>
      <c r="G447" s="90" t="e">
        <f ca="1">INDEX(A445:D453,,G444)</f>
        <v>#NAME?</v>
      </c>
      <c r="I447" s="123" t="e">
        <f t="shared" ca="1" si="145"/>
        <v>#NAME?</v>
      </c>
      <c r="J447" s="37" t="e">
        <f t="shared" ca="1" si="146"/>
        <v>#NAME?</v>
      </c>
      <c r="K447" s="37" t="e">
        <f t="shared" ca="1" si="147"/>
        <v>#NAME?</v>
      </c>
      <c r="L447" s="90" t="e">
        <f t="shared" ca="1" si="144"/>
        <v>#NAME?</v>
      </c>
      <c r="N447" t="s">
        <v>467</v>
      </c>
      <c r="O447" s="174" t="e">
        <f ca="1">0.25*ATAN(O445/O446)</f>
        <v>#NAME?</v>
      </c>
      <c r="Q447" s="123" t="e">
        <f ca="1"/>
        <v>#NAME?</v>
      </c>
      <c r="R447" s="90" t="e">
        <f ca="1"/>
        <v>#NAME?</v>
      </c>
    </row>
    <row r="448" spans="1:18" x14ac:dyDescent="0.25">
      <c r="A448" s="194" t="e">
        <f ca="1"/>
        <v>#NAME?</v>
      </c>
      <c r="B448" s="195" t="e">
        <f ca="1"/>
        <v>#NAME?</v>
      </c>
      <c r="C448" s="195" t="e">
        <f ca="1"/>
        <v>#NAME?</v>
      </c>
      <c r="D448" s="196" t="e">
        <f ca="1"/>
        <v>#NAME?</v>
      </c>
      <c r="F448" s="123" t="e">
        <f ca="1">INDEX(A448:D456,,F444)</f>
        <v>#NAME?</v>
      </c>
      <c r="G448" s="90" t="e">
        <f ca="1">INDEX(A445:D453,,G444)</f>
        <v>#NAME?</v>
      </c>
      <c r="I448" s="123" t="e">
        <f t="shared" ca="1" si="145"/>
        <v>#NAME?</v>
      </c>
      <c r="J448" s="37" t="e">
        <f t="shared" ca="1" si="146"/>
        <v>#NAME?</v>
      </c>
      <c r="K448" s="37" t="e">
        <f t="shared" ca="1" si="147"/>
        <v>#NAME?</v>
      </c>
      <c r="L448" s="90" t="e">
        <f t="shared" ca="1" si="144"/>
        <v>#NAME?</v>
      </c>
      <c r="Q448" s="123" t="e">
        <f ca="1"/>
        <v>#NAME?</v>
      </c>
      <c r="R448" s="90" t="e">
        <f ca="1"/>
        <v>#NAME?</v>
      </c>
    </row>
    <row r="449" spans="1:18" x14ac:dyDescent="0.25">
      <c r="A449" s="194" t="e">
        <f ca="1"/>
        <v>#NAME?</v>
      </c>
      <c r="B449" s="195" t="e">
        <f ca="1"/>
        <v>#NAME?</v>
      </c>
      <c r="C449" s="195" t="e">
        <f ca="1"/>
        <v>#NAME?</v>
      </c>
      <c r="D449" s="196" t="e">
        <f ca="1"/>
        <v>#NAME?</v>
      </c>
      <c r="F449" s="123" t="e">
        <f ca="1">INDEX(A449:D457,,F444)</f>
        <v>#NAME?</v>
      </c>
      <c r="G449" s="90" t="e">
        <f ca="1">INDEX(A445:D453,,G444)</f>
        <v>#NAME?</v>
      </c>
      <c r="I449" s="123" t="e">
        <f t="shared" ca="1" si="145"/>
        <v>#NAME?</v>
      </c>
      <c r="J449" s="37" t="e">
        <f t="shared" ca="1" si="146"/>
        <v>#NAME?</v>
      </c>
      <c r="K449" s="37" t="e">
        <f t="shared" ca="1" si="147"/>
        <v>#NAME?</v>
      </c>
      <c r="L449" s="90" t="e">
        <f t="shared" ca="1" si="144"/>
        <v>#NAME?</v>
      </c>
      <c r="N449" s="156" t="e">
        <f ca="1">COS(O447)</f>
        <v>#NAME?</v>
      </c>
      <c r="O449" s="158" t="e">
        <f ca="1">-N450</f>
        <v>#NAME?</v>
      </c>
      <c r="Q449" s="123" t="e">
        <f ca="1"/>
        <v>#NAME?</v>
      </c>
      <c r="R449" s="90" t="e">
        <f ca="1"/>
        <v>#NAME?</v>
      </c>
    </row>
    <row r="450" spans="1:18" x14ac:dyDescent="0.25">
      <c r="A450" s="194" t="e">
        <f ca="1"/>
        <v>#NAME?</v>
      </c>
      <c r="B450" s="195" t="e">
        <f ca="1"/>
        <v>#NAME?</v>
      </c>
      <c r="C450" s="195" t="e">
        <f ca="1"/>
        <v>#NAME?</v>
      </c>
      <c r="D450" s="196" t="e">
        <f ca="1"/>
        <v>#NAME?</v>
      </c>
      <c r="F450" s="123" t="e">
        <f ca="1">INDEX(A450:D458,,F444)</f>
        <v>#NAME?</v>
      </c>
      <c r="G450" s="90" t="e">
        <f ca="1">INDEX(A445:D453,,G444)</f>
        <v>#NAME?</v>
      </c>
      <c r="I450" s="123" t="e">
        <f t="shared" ca="1" si="145"/>
        <v>#NAME?</v>
      </c>
      <c r="J450" s="37" t="e">
        <f t="shared" ca="1" si="146"/>
        <v>#NAME?</v>
      </c>
      <c r="K450" s="37" t="e">
        <f t="shared" ca="1" si="147"/>
        <v>#NAME?</v>
      </c>
      <c r="L450" s="90" t="e">
        <f t="shared" ca="1" si="144"/>
        <v>#NAME?</v>
      </c>
      <c r="N450" s="91" t="e">
        <f ca="1">SIN(O447)</f>
        <v>#NAME?</v>
      </c>
      <c r="O450" s="93" t="e">
        <f ca="1">N449</f>
        <v>#NAME?</v>
      </c>
      <c r="Q450" s="123" t="e">
        <f ca="1"/>
        <v>#NAME?</v>
      </c>
      <c r="R450" s="90" t="e">
        <f ca="1"/>
        <v>#NAME?</v>
      </c>
    </row>
    <row r="451" spans="1:18" x14ac:dyDescent="0.25">
      <c r="A451" s="194" t="e">
        <f ca="1"/>
        <v>#NAME?</v>
      </c>
      <c r="B451" s="195" t="e">
        <f ca="1"/>
        <v>#NAME?</v>
      </c>
      <c r="C451" s="195" t="e">
        <f ca="1"/>
        <v>#NAME?</v>
      </c>
      <c r="D451" s="196" t="e">
        <f ca="1"/>
        <v>#NAME?</v>
      </c>
      <c r="F451" s="123" t="e">
        <f ca="1">INDEX(A451:D459,,F444)</f>
        <v>#NAME?</v>
      </c>
      <c r="G451" s="90" t="e">
        <f ca="1">INDEX(A445:D453,,G444)</f>
        <v>#NAME?</v>
      </c>
      <c r="I451" s="123" t="e">
        <f t="shared" ca="1" si="145"/>
        <v>#NAME?</v>
      </c>
      <c r="J451" s="37" t="e">
        <f t="shared" ca="1" si="146"/>
        <v>#NAME?</v>
      </c>
      <c r="K451" s="37" t="e">
        <f t="shared" ca="1" si="147"/>
        <v>#NAME?</v>
      </c>
      <c r="L451" s="90" t="e">
        <f t="shared" ca="1" si="144"/>
        <v>#NAME?</v>
      </c>
      <c r="Q451" s="123" t="e">
        <f ca="1"/>
        <v>#NAME?</v>
      </c>
      <c r="R451" s="90" t="e">
        <f ca="1"/>
        <v>#NAME?</v>
      </c>
    </row>
    <row r="452" spans="1:18" x14ac:dyDescent="0.25">
      <c r="A452" s="194" t="e">
        <f ca="1"/>
        <v>#NAME?</v>
      </c>
      <c r="B452" s="195" t="e">
        <f ca="1"/>
        <v>#NAME?</v>
      </c>
      <c r="C452" s="195" t="e">
        <f ca="1"/>
        <v>#NAME?</v>
      </c>
      <c r="D452" s="196" t="e">
        <f ca="1"/>
        <v>#NAME?</v>
      </c>
      <c r="F452" s="123" t="e">
        <f ca="1">INDEX(A452:D460,,F444)</f>
        <v>#NAME?</v>
      </c>
      <c r="G452" s="90" t="e">
        <f ca="1">INDEX(A445:D453,,G444)</f>
        <v>#NAME?</v>
      </c>
      <c r="I452" s="123" t="e">
        <f t="shared" ca="1" si="145"/>
        <v>#NAME?</v>
      </c>
      <c r="J452" s="37" t="e">
        <f t="shared" ca="1" si="146"/>
        <v>#NAME?</v>
      </c>
      <c r="K452" s="37" t="e">
        <f t="shared" ca="1" si="147"/>
        <v>#NAME?</v>
      </c>
      <c r="L452" s="90" t="e">
        <f t="shared" ca="1" si="144"/>
        <v>#NAME?</v>
      </c>
      <c r="Q452" s="123" t="e">
        <f ca="1"/>
        <v>#NAME?</v>
      </c>
      <c r="R452" s="90" t="e">
        <f ca="1"/>
        <v>#NAME?</v>
      </c>
    </row>
    <row r="453" spans="1:18" x14ac:dyDescent="0.25">
      <c r="A453" s="200" t="e">
        <f ca="1"/>
        <v>#NAME?</v>
      </c>
      <c r="B453" s="201" t="e">
        <f ca="1"/>
        <v>#NAME?</v>
      </c>
      <c r="C453" s="201" t="e">
        <f ca="1"/>
        <v>#NAME?</v>
      </c>
      <c r="D453" s="202" t="e">
        <f ca="1"/>
        <v>#NAME?</v>
      </c>
      <c r="F453" s="91" t="e">
        <f ca="1">INDEX(A453:D461,,F444)</f>
        <v>#NAME?</v>
      </c>
      <c r="G453" s="93" t="e">
        <f ca="1">INDEX(A445:D453,,G444)</f>
        <v>#NAME?</v>
      </c>
      <c r="I453" s="91" t="e">
        <f t="shared" ca="1" si="145"/>
        <v>#NAME?</v>
      </c>
      <c r="J453" s="92" t="e">
        <f t="shared" ca="1" si="146"/>
        <v>#NAME?</v>
      </c>
      <c r="K453" s="92" t="e">
        <f t="shared" ca="1" si="147"/>
        <v>#NAME?</v>
      </c>
      <c r="L453" s="93" t="e">
        <f t="shared" ca="1" si="144"/>
        <v>#NAME?</v>
      </c>
      <c r="Q453" s="91" t="e">
        <f ca="1"/>
        <v>#NAME?</v>
      </c>
      <c r="R453" s="93" t="e">
        <f ca="1"/>
        <v>#NAME?</v>
      </c>
    </row>
    <row r="454" spans="1:18" x14ac:dyDescent="0.25">
      <c r="I454" t="e">
        <f ca="1">SUM(I445:I453)</f>
        <v>#NAME?</v>
      </c>
      <c r="J454" t="e">
        <f ca="1">SUM(J445:J453)</f>
        <v>#NAME?</v>
      </c>
      <c r="K454" t="e">
        <f ca="1">SUM(K445:K453)</f>
        <v>#NAME?</v>
      </c>
      <c r="L454" t="e">
        <f ca="1">SUM(L445:L453)</f>
        <v>#NAME?</v>
      </c>
    </row>
    <row r="455" spans="1:18" x14ac:dyDescent="0.25">
      <c r="A455" s="47" t="s">
        <v>53</v>
      </c>
      <c r="B455">
        <f ca="1">COUNT(A445:A453)</f>
        <v>0</v>
      </c>
      <c r="I455" s="47" t="s">
        <v>462</v>
      </c>
      <c r="J455" s="47" t="s">
        <v>389</v>
      </c>
      <c r="K455" s="47" t="s">
        <v>469</v>
      </c>
      <c r="L455" s="47" t="s">
        <v>470</v>
      </c>
      <c r="N455" s="47"/>
    </row>
    <row r="457" spans="1:18" x14ac:dyDescent="0.25">
      <c r="A457">
        <v>1</v>
      </c>
      <c r="B457">
        <v>2</v>
      </c>
      <c r="C457">
        <v>3</v>
      </c>
      <c r="D457">
        <v>4</v>
      </c>
      <c r="F457">
        <v>2</v>
      </c>
      <c r="G457">
        <v>4</v>
      </c>
      <c r="I457" s="47" t="s">
        <v>207</v>
      </c>
      <c r="J457" s="47" t="s">
        <v>464</v>
      </c>
      <c r="K457" s="47" t="s">
        <v>465</v>
      </c>
      <c r="L457" s="47" t="s">
        <v>466</v>
      </c>
      <c r="Q457">
        <f>F457</f>
        <v>2</v>
      </c>
      <c r="R457">
        <f>G457</f>
        <v>4</v>
      </c>
    </row>
    <row r="458" spans="1:18" x14ac:dyDescent="0.25">
      <c r="A458" s="189" t="e">
        <f t="array" aca="1" ref="A458:A466" ca="1">IF(A457=$Q444,$Q445:$Q453,IF(A457=$R444,$R445:$R453,A445:A453))</f>
        <v>#NAME?</v>
      </c>
      <c r="B458" s="190" t="e">
        <f t="array" aca="1" ref="B458:B466" ca="1">IF(B457=$Q444,$Q445:$Q453,IF(B457=$R444,$R445:$R453,B445:B453))</f>
        <v>#NAME?</v>
      </c>
      <c r="C458" s="190" t="e">
        <f t="array" aca="1" ref="C458:C466" ca="1">IF(C457=$Q444,$Q445:$Q453,IF(C457=$R444,$R445:$R453,C445:C453))</f>
        <v>#NAME?</v>
      </c>
      <c r="D458" s="191" t="e">
        <f t="array" aca="1" ref="D458:D466" ca="1">IF(D457=$Q444,$Q445:$Q453,IF(D457=$R444,$R445:$R453,D445:D453))</f>
        <v>#NAME?</v>
      </c>
      <c r="F458" s="156" t="e">
        <f ca="1">INDEX(A458:D466,,F457)</f>
        <v>#NAME?</v>
      </c>
      <c r="G458" s="158" t="e">
        <f ca="1">INDEX(A458:D466,,G457)</f>
        <v>#NAME?</v>
      </c>
      <c r="I458" s="156" t="e">
        <f ca="1">F458^2-G458^2</f>
        <v>#NAME?</v>
      </c>
      <c r="J458" s="157" t="e">
        <f ca="1">2*F458*G458</f>
        <v>#NAME?</v>
      </c>
      <c r="K458" s="157" t="e">
        <f ca="1">I458^2-J458^2</f>
        <v>#NAME?</v>
      </c>
      <c r="L458" s="158" t="e">
        <f t="shared" ref="L458:L466" ca="1" si="148">I458*J458</f>
        <v>#NAME?</v>
      </c>
      <c r="N458" t="s">
        <v>390</v>
      </c>
      <c r="O458" s="172" t="e">
        <f ca="1">2*(L467*B468-I467*J467)</f>
        <v>#NAME?</v>
      </c>
      <c r="Q458" s="156" t="e">
        <f t="array" aca="1" ref="Q458:R466" ca="1">MMULT(F458:G466,N462:O463)</f>
        <v>#NAME?</v>
      </c>
      <c r="R458" s="158" t="e">
        <f ca="1"/>
        <v>#NAME?</v>
      </c>
    </row>
    <row r="459" spans="1:18" x14ac:dyDescent="0.25">
      <c r="A459" s="194" t="e">
        <f ca="1"/>
        <v>#NAME?</v>
      </c>
      <c r="B459" s="195" t="e">
        <f ca="1"/>
        <v>#NAME?</v>
      </c>
      <c r="C459" s="195" t="e">
        <f ca="1"/>
        <v>#NAME?</v>
      </c>
      <c r="D459" s="196" t="e">
        <f ca="1"/>
        <v>#NAME?</v>
      </c>
      <c r="F459" s="123" t="e">
        <f ca="1">INDEX(A459:D467,,F457)</f>
        <v>#NAME?</v>
      </c>
      <c r="G459" s="90" t="e">
        <f ca="1">INDEX(A458:D466,,G457)</f>
        <v>#NAME?</v>
      </c>
      <c r="I459" s="123" t="e">
        <f t="shared" ref="I459:I466" ca="1" si="149">F459^2-G459^2</f>
        <v>#NAME?</v>
      </c>
      <c r="J459" s="37" t="e">
        <f t="shared" ref="J459:J466" ca="1" si="150">2*F459*G459</f>
        <v>#NAME?</v>
      </c>
      <c r="K459" s="37" t="e">
        <f t="shared" ref="K459:K466" ca="1" si="151">I459^2-J459^2</f>
        <v>#NAME?</v>
      </c>
      <c r="L459" s="90" t="e">
        <f t="shared" ca="1" si="148"/>
        <v>#NAME?</v>
      </c>
      <c r="N459" t="s">
        <v>392</v>
      </c>
      <c r="O459" s="173" t="e">
        <f ca="1">K467*B468-(I467^2-J467^2)</f>
        <v>#NAME?</v>
      </c>
      <c r="Q459" s="123" t="e">
        <f ca="1"/>
        <v>#NAME?</v>
      </c>
      <c r="R459" s="90" t="e">
        <f ca="1"/>
        <v>#NAME?</v>
      </c>
    </row>
    <row r="460" spans="1:18" x14ac:dyDescent="0.25">
      <c r="A460" s="194" t="e">
        <f ca="1"/>
        <v>#NAME?</v>
      </c>
      <c r="B460" s="195" t="e">
        <f ca="1"/>
        <v>#NAME?</v>
      </c>
      <c r="C460" s="195" t="e">
        <f ca="1"/>
        <v>#NAME?</v>
      </c>
      <c r="D460" s="196" t="e">
        <f ca="1"/>
        <v>#NAME?</v>
      </c>
      <c r="F460" s="123" t="e">
        <f ca="1">INDEX(A460:D468,,F457)</f>
        <v>#NAME?</v>
      </c>
      <c r="G460" s="90" t="e">
        <f ca="1">INDEX(A458:D466,,G457)</f>
        <v>#NAME?</v>
      </c>
      <c r="I460" s="123" t="e">
        <f t="shared" ca="1" si="149"/>
        <v>#NAME?</v>
      </c>
      <c r="J460" s="37" t="e">
        <f t="shared" ca="1" si="150"/>
        <v>#NAME?</v>
      </c>
      <c r="K460" s="37" t="e">
        <f t="shared" ca="1" si="151"/>
        <v>#NAME?</v>
      </c>
      <c r="L460" s="90" t="e">
        <f t="shared" ca="1" si="148"/>
        <v>#NAME?</v>
      </c>
      <c r="N460" t="s">
        <v>467</v>
      </c>
      <c r="O460" s="174" t="e">
        <f ca="1">0.25*ATAN(O458/O459)</f>
        <v>#NAME?</v>
      </c>
      <c r="Q460" s="123" t="e">
        <f ca="1"/>
        <v>#NAME?</v>
      </c>
      <c r="R460" s="90" t="e">
        <f ca="1"/>
        <v>#NAME?</v>
      </c>
    </row>
    <row r="461" spans="1:18" x14ac:dyDescent="0.25">
      <c r="A461" s="194" t="e">
        <f ca="1"/>
        <v>#NAME?</v>
      </c>
      <c r="B461" s="195" t="e">
        <f ca="1"/>
        <v>#NAME?</v>
      </c>
      <c r="C461" s="195" t="e">
        <f ca="1"/>
        <v>#NAME?</v>
      </c>
      <c r="D461" s="196" t="e">
        <f ca="1"/>
        <v>#NAME?</v>
      </c>
      <c r="F461" s="123" t="e">
        <f ca="1">INDEX(A461:D469,,F457)</f>
        <v>#NAME?</v>
      </c>
      <c r="G461" s="90" t="e">
        <f ca="1">INDEX(A458:D466,,G457)</f>
        <v>#NAME?</v>
      </c>
      <c r="I461" s="123" t="e">
        <f t="shared" ca="1" si="149"/>
        <v>#NAME?</v>
      </c>
      <c r="J461" s="37" t="e">
        <f t="shared" ca="1" si="150"/>
        <v>#NAME?</v>
      </c>
      <c r="K461" s="37" t="e">
        <f t="shared" ca="1" si="151"/>
        <v>#NAME?</v>
      </c>
      <c r="L461" s="90" t="e">
        <f t="shared" ca="1" si="148"/>
        <v>#NAME?</v>
      </c>
      <c r="Q461" s="123" t="e">
        <f ca="1"/>
        <v>#NAME?</v>
      </c>
      <c r="R461" s="90" t="e">
        <f ca="1"/>
        <v>#NAME?</v>
      </c>
    </row>
    <row r="462" spans="1:18" x14ac:dyDescent="0.25">
      <c r="A462" s="194" t="e">
        <f ca="1"/>
        <v>#NAME?</v>
      </c>
      <c r="B462" s="195" t="e">
        <f ca="1"/>
        <v>#NAME?</v>
      </c>
      <c r="C462" s="195" t="e">
        <f ca="1"/>
        <v>#NAME?</v>
      </c>
      <c r="D462" s="196" t="e">
        <f ca="1"/>
        <v>#NAME?</v>
      </c>
      <c r="F462" s="123" t="e">
        <f ca="1">INDEX(A462:D470,,F457)</f>
        <v>#NAME?</v>
      </c>
      <c r="G462" s="90" t="e">
        <f ca="1">INDEX(A458:D466,,G457)</f>
        <v>#NAME?</v>
      </c>
      <c r="I462" s="123" t="e">
        <f t="shared" ca="1" si="149"/>
        <v>#NAME?</v>
      </c>
      <c r="J462" s="37" t="e">
        <f t="shared" ca="1" si="150"/>
        <v>#NAME?</v>
      </c>
      <c r="K462" s="37" t="e">
        <f t="shared" ca="1" si="151"/>
        <v>#NAME?</v>
      </c>
      <c r="L462" s="90" t="e">
        <f t="shared" ca="1" si="148"/>
        <v>#NAME?</v>
      </c>
      <c r="N462" s="156" t="e">
        <f ca="1">COS(O460)</f>
        <v>#NAME?</v>
      </c>
      <c r="O462" s="158" t="e">
        <f ca="1">-N463</f>
        <v>#NAME?</v>
      </c>
      <c r="Q462" s="123" t="e">
        <f ca="1"/>
        <v>#NAME?</v>
      </c>
      <c r="R462" s="90" t="e">
        <f ca="1"/>
        <v>#NAME?</v>
      </c>
    </row>
    <row r="463" spans="1:18" x14ac:dyDescent="0.25">
      <c r="A463" s="194" t="e">
        <f ca="1"/>
        <v>#NAME?</v>
      </c>
      <c r="B463" s="195" t="e">
        <f ca="1"/>
        <v>#NAME?</v>
      </c>
      <c r="C463" s="195" t="e">
        <f ca="1"/>
        <v>#NAME?</v>
      </c>
      <c r="D463" s="196" t="e">
        <f ca="1"/>
        <v>#NAME?</v>
      </c>
      <c r="F463" s="123" t="e">
        <f ca="1">INDEX(A463:D471,,F457)</f>
        <v>#NAME?</v>
      </c>
      <c r="G463" s="90" t="e">
        <f ca="1">INDEX(A458:D466,,G457)</f>
        <v>#NAME?</v>
      </c>
      <c r="I463" s="123" t="e">
        <f t="shared" ca="1" si="149"/>
        <v>#NAME?</v>
      </c>
      <c r="J463" s="37" t="e">
        <f t="shared" ca="1" si="150"/>
        <v>#NAME?</v>
      </c>
      <c r="K463" s="37" t="e">
        <f t="shared" ca="1" si="151"/>
        <v>#NAME?</v>
      </c>
      <c r="L463" s="90" t="e">
        <f t="shared" ca="1" si="148"/>
        <v>#NAME?</v>
      </c>
      <c r="N463" s="91" t="e">
        <f ca="1">SIN(O460)</f>
        <v>#NAME?</v>
      </c>
      <c r="O463" s="93" t="e">
        <f ca="1">N462</f>
        <v>#NAME?</v>
      </c>
      <c r="Q463" s="123" t="e">
        <f ca="1"/>
        <v>#NAME?</v>
      </c>
      <c r="R463" s="90" t="e">
        <f ca="1"/>
        <v>#NAME?</v>
      </c>
    </row>
    <row r="464" spans="1:18" x14ac:dyDescent="0.25">
      <c r="A464" s="194" t="e">
        <f ca="1"/>
        <v>#NAME?</v>
      </c>
      <c r="B464" s="195" t="e">
        <f ca="1"/>
        <v>#NAME?</v>
      </c>
      <c r="C464" s="195" t="e">
        <f ca="1"/>
        <v>#NAME?</v>
      </c>
      <c r="D464" s="196" t="e">
        <f ca="1"/>
        <v>#NAME?</v>
      </c>
      <c r="F464" s="123" t="e">
        <f ca="1">INDEX(A464:D472,,F457)</f>
        <v>#NAME?</v>
      </c>
      <c r="G464" s="90" t="e">
        <f ca="1">INDEX(A458:D466,,G457)</f>
        <v>#NAME?</v>
      </c>
      <c r="I464" s="123" t="e">
        <f t="shared" ca="1" si="149"/>
        <v>#NAME?</v>
      </c>
      <c r="J464" s="37" t="e">
        <f t="shared" ca="1" si="150"/>
        <v>#NAME?</v>
      </c>
      <c r="K464" s="37" t="e">
        <f t="shared" ca="1" si="151"/>
        <v>#NAME?</v>
      </c>
      <c r="L464" s="90" t="e">
        <f t="shared" ca="1" si="148"/>
        <v>#NAME?</v>
      </c>
      <c r="Q464" s="123" t="e">
        <f ca="1"/>
        <v>#NAME?</v>
      </c>
      <c r="R464" s="90" t="e">
        <f ca="1"/>
        <v>#NAME?</v>
      </c>
    </row>
    <row r="465" spans="1:18" x14ac:dyDescent="0.25">
      <c r="A465" s="194" t="e">
        <f ca="1"/>
        <v>#NAME?</v>
      </c>
      <c r="B465" s="195" t="e">
        <f ca="1"/>
        <v>#NAME?</v>
      </c>
      <c r="C465" s="195" t="e">
        <f ca="1"/>
        <v>#NAME?</v>
      </c>
      <c r="D465" s="196" t="e">
        <f ca="1"/>
        <v>#NAME?</v>
      </c>
      <c r="F465" s="123" t="e">
        <f ca="1">INDEX(A465:D473,,F457)</f>
        <v>#NAME?</v>
      </c>
      <c r="G465" s="90" t="e">
        <f ca="1">INDEX(A458:D466,,G457)</f>
        <v>#NAME?</v>
      </c>
      <c r="I465" s="123" t="e">
        <f t="shared" ca="1" si="149"/>
        <v>#NAME?</v>
      </c>
      <c r="J465" s="37" t="e">
        <f t="shared" ca="1" si="150"/>
        <v>#NAME?</v>
      </c>
      <c r="K465" s="37" t="e">
        <f t="shared" ca="1" si="151"/>
        <v>#NAME?</v>
      </c>
      <c r="L465" s="90" t="e">
        <f t="shared" ca="1" si="148"/>
        <v>#NAME?</v>
      </c>
      <c r="Q465" s="123" t="e">
        <f ca="1"/>
        <v>#NAME?</v>
      </c>
      <c r="R465" s="90" t="e">
        <f ca="1"/>
        <v>#NAME?</v>
      </c>
    </row>
    <row r="466" spans="1:18" x14ac:dyDescent="0.25">
      <c r="A466" s="200" t="e">
        <f ca="1"/>
        <v>#NAME?</v>
      </c>
      <c r="B466" s="201" t="e">
        <f ca="1"/>
        <v>#NAME?</v>
      </c>
      <c r="C466" s="201" t="e">
        <f ca="1"/>
        <v>#NAME?</v>
      </c>
      <c r="D466" s="202" t="e">
        <f ca="1"/>
        <v>#NAME?</v>
      </c>
      <c r="F466" s="91" t="e">
        <f ca="1">INDEX(A466:D474,,F457)</f>
        <v>#NAME?</v>
      </c>
      <c r="G466" s="93" t="e">
        <f ca="1">INDEX(A458:D466,,G457)</f>
        <v>#NAME?</v>
      </c>
      <c r="I466" s="91" t="e">
        <f t="shared" ca="1" si="149"/>
        <v>#NAME?</v>
      </c>
      <c r="J466" s="92" t="e">
        <f t="shared" ca="1" si="150"/>
        <v>#NAME?</v>
      </c>
      <c r="K466" s="92" t="e">
        <f t="shared" ca="1" si="151"/>
        <v>#NAME?</v>
      </c>
      <c r="L466" s="93" t="e">
        <f t="shared" ca="1" si="148"/>
        <v>#NAME?</v>
      </c>
      <c r="Q466" s="91" t="e">
        <f ca="1"/>
        <v>#NAME?</v>
      </c>
      <c r="R466" s="93" t="e">
        <f ca="1"/>
        <v>#NAME?</v>
      </c>
    </row>
    <row r="467" spans="1:18" x14ac:dyDescent="0.25">
      <c r="I467" t="e">
        <f ca="1">SUM(I458:I466)</f>
        <v>#NAME?</v>
      </c>
      <c r="J467" t="e">
        <f ca="1">SUM(J458:J466)</f>
        <v>#NAME?</v>
      </c>
      <c r="K467" t="e">
        <f ca="1">SUM(K458:K466)</f>
        <v>#NAME?</v>
      </c>
      <c r="L467" t="e">
        <f ca="1">SUM(L458:L466)</f>
        <v>#NAME?</v>
      </c>
    </row>
    <row r="468" spans="1:18" x14ac:dyDescent="0.25">
      <c r="A468" s="47" t="s">
        <v>53</v>
      </c>
      <c r="B468">
        <f ca="1">COUNT(A458:A466)</f>
        <v>0</v>
      </c>
      <c r="I468" s="47" t="s">
        <v>462</v>
      </c>
      <c r="J468" s="47" t="s">
        <v>389</v>
      </c>
      <c r="K468" s="47" t="s">
        <v>469</v>
      </c>
      <c r="L468" s="47" t="s">
        <v>470</v>
      </c>
      <c r="N468" s="47"/>
    </row>
    <row r="470" spans="1:18" x14ac:dyDescent="0.25">
      <c r="A470">
        <v>1</v>
      </c>
      <c r="B470">
        <v>2</v>
      </c>
      <c r="C470">
        <v>3</v>
      </c>
      <c r="D470">
        <v>4</v>
      </c>
      <c r="F470">
        <v>3</v>
      </c>
      <c r="G470">
        <v>4</v>
      </c>
      <c r="I470" s="47" t="s">
        <v>207</v>
      </c>
      <c r="J470" s="47" t="s">
        <v>464</v>
      </c>
      <c r="K470" s="47" t="s">
        <v>465</v>
      </c>
      <c r="L470" s="47" t="s">
        <v>466</v>
      </c>
      <c r="Q470">
        <f>F470</f>
        <v>3</v>
      </c>
      <c r="R470">
        <f>G470</f>
        <v>4</v>
      </c>
    </row>
    <row r="471" spans="1:18" x14ac:dyDescent="0.25">
      <c r="A471" s="189" t="e">
        <f t="array" aca="1" ref="A471:A479" ca="1">IF(A470=$Q457,$Q458:$Q466,IF(A470=$R457,$R458:$R466,A458:A466))</f>
        <v>#NAME?</v>
      </c>
      <c r="B471" s="190" t="e">
        <f t="array" aca="1" ref="B471:B479" ca="1">IF(B470=$Q457,$Q458:$Q466,IF(B470=$R457,$R458:$R466,B458:B466))</f>
        <v>#NAME?</v>
      </c>
      <c r="C471" s="190" t="e">
        <f t="array" aca="1" ref="C471:C479" ca="1">IF(C470=$Q457,$Q458:$Q466,IF(C470=$R457,$R458:$R466,C458:C466))</f>
        <v>#NAME?</v>
      </c>
      <c r="D471" s="191" t="e">
        <f t="array" aca="1" ref="D471:D479" ca="1">IF(D470=$Q457,$Q458:$Q466,IF(D470=$R457,$R458:$R466,D458:D466))</f>
        <v>#NAME?</v>
      </c>
      <c r="F471" s="156" t="e">
        <f ca="1">INDEX(A471:D479,,F470)</f>
        <v>#NAME?</v>
      </c>
      <c r="G471" s="158" t="e">
        <f ca="1">INDEX(A471:D479,,G470)</f>
        <v>#NAME?</v>
      </c>
      <c r="I471" s="156" t="e">
        <f ca="1">F471^2-G471^2</f>
        <v>#NAME?</v>
      </c>
      <c r="J471" s="157" t="e">
        <f ca="1">2*F471*G471</f>
        <v>#NAME?</v>
      </c>
      <c r="K471" s="157" t="e">
        <f ca="1">I471^2-J471^2</f>
        <v>#NAME?</v>
      </c>
      <c r="L471" s="158" t="e">
        <f t="shared" ref="L471:L479" ca="1" si="152">I471*J471</f>
        <v>#NAME?</v>
      </c>
      <c r="N471" t="s">
        <v>390</v>
      </c>
      <c r="O471" s="172" t="e">
        <f ca="1">2*(L480*B481-I480*J480)</f>
        <v>#NAME?</v>
      </c>
      <c r="Q471" s="156" t="e">
        <f t="array" aca="1" ref="Q471:R479" ca="1">MMULT(F471:G479,N475:O476)</f>
        <v>#NAME?</v>
      </c>
      <c r="R471" s="158" t="e">
        <f ca="1"/>
        <v>#NAME?</v>
      </c>
    </row>
    <row r="472" spans="1:18" x14ac:dyDescent="0.25">
      <c r="A472" s="194" t="e">
        <f ca="1"/>
        <v>#NAME?</v>
      </c>
      <c r="B472" s="195" t="e">
        <f ca="1"/>
        <v>#NAME?</v>
      </c>
      <c r="C472" s="195" t="e">
        <f ca="1"/>
        <v>#NAME?</v>
      </c>
      <c r="D472" s="196" t="e">
        <f ca="1"/>
        <v>#NAME?</v>
      </c>
      <c r="F472" s="123" t="e">
        <f ca="1">INDEX(A472:D480,,F470)</f>
        <v>#NAME?</v>
      </c>
      <c r="G472" s="90" t="e">
        <f ca="1">INDEX(A471:D479,,G470)</f>
        <v>#NAME?</v>
      </c>
      <c r="I472" s="123" t="e">
        <f t="shared" ref="I472:I479" ca="1" si="153">F472^2-G472^2</f>
        <v>#NAME?</v>
      </c>
      <c r="J472" s="37" t="e">
        <f t="shared" ref="J472:J479" ca="1" si="154">2*F472*G472</f>
        <v>#NAME?</v>
      </c>
      <c r="K472" s="37" t="e">
        <f t="shared" ref="K472:K479" ca="1" si="155">I472^2-J472^2</f>
        <v>#NAME?</v>
      </c>
      <c r="L472" s="90" t="e">
        <f t="shared" ca="1" si="152"/>
        <v>#NAME?</v>
      </c>
      <c r="N472" t="s">
        <v>392</v>
      </c>
      <c r="O472" s="173" t="e">
        <f ca="1">K480*B481-(I480^2-J480^2)</f>
        <v>#NAME?</v>
      </c>
      <c r="Q472" s="123" t="e">
        <f ca="1"/>
        <v>#NAME?</v>
      </c>
      <c r="R472" s="90" t="e">
        <f ca="1"/>
        <v>#NAME?</v>
      </c>
    </row>
    <row r="473" spans="1:18" x14ac:dyDescent="0.25">
      <c r="A473" s="194" t="e">
        <f ca="1"/>
        <v>#NAME?</v>
      </c>
      <c r="B473" s="195" t="e">
        <f ca="1"/>
        <v>#NAME?</v>
      </c>
      <c r="C473" s="195" t="e">
        <f ca="1"/>
        <v>#NAME?</v>
      </c>
      <c r="D473" s="196" t="e">
        <f ca="1"/>
        <v>#NAME?</v>
      </c>
      <c r="F473" s="123" t="e">
        <f ca="1">INDEX(A473:D481,,F470)</f>
        <v>#NAME?</v>
      </c>
      <c r="G473" s="90" t="e">
        <f ca="1">INDEX(A471:D479,,G470)</f>
        <v>#NAME?</v>
      </c>
      <c r="I473" s="123" t="e">
        <f t="shared" ca="1" si="153"/>
        <v>#NAME?</v>
      </c>
      <c r="J473" s="37" t="e">
        <f t="shared" ca="1" si="154"/>
        <v>#NAME?</v>
      </c>
      <c r="K473" s="37" t="e">
        <f t="shared" ca="1" si="155"/>
        <v>#NAME?</v>
      </c>
      <c r="L473" s="90" t="e">
        <f t="shared" ca="1" si="152"/>
        <v>#NAME?</v>
      </c>
      <c r="N473" t="s">
        <v>467</v>
      </c>
      <c r="O473" s="174" t="e">
        <f ca="1">0.25*ATAN(O471/O472)</f>
        <v>#NAME?</v>
      </c>
      <c r="Q473" s="123" t="e">
        <f ca="1"/>
        <v>#NAME?</v>
      </c>
      <c r="R473" s="90" t="e">
        <f ca="1"/>
        <v>#NAME?</v>
      </c>
    </row>
    <row r="474" spans="1:18" x14ac:dyDescent="0.25">
      <c r="A474" s="194" t="e">
        <f ca="1"/>
        <v>#NAME?</v>
      </c>
      <c r="B474" s="195" t="e">
        <f ca="1"/>
        <v>#NAME?</v>
      </c>
      <c r="C474" s="195" t="e">
        <f ca="1"/>
        <v>#NAME?</v>
      </c>
      <c r="D474" s="196" t="e">
        <f ca="1"/>
        <v>#NAME?</v>
      </c>
      <c r="F474" s="123" t="e">
        <f ca="1">INDEX(A474:D482,,F470)</f>
        <v>#NAME?</v>
      </c>
      <c r="G474" s="90" t="e">
        <f ca="1">INDEX(A471:D479,,G470)</f>
        <v>#NAME?</v>
      </c>
      <c r="I474" s="123" t="e">
        <f t="shared" ca="1" si="153"/>
        <v>#NAME?</v>
      </c>
      <c r="J474" s="37" t="e">
        <f t="shared" ca="1" si="154"/>
        <v>#NAME?</v>
      </c>
      <c r="K474" s="37" t="e">
        <f t="shared" ca="1" si="155"/>
        <v>#NAME?</v>
      </c>
      <c r="L474" s="90" t="e">
        <f t="shared" ca="1" si="152"/>
        <v>#NAME?</v>
      </c>
      <c r="Q474" s="123" t="e">
        <f ca="1"/>
        <v>#NAME?</v>
      </c>
      <c r="R474" s="90" t="e">
        <f ca="1"/>
        <v>#NAME?</v>
      </c>
    </row>
    <row r="475" spans="1:18" x14ac:dyDescent="0.25">
      <c r="A475" s="194" t="e">
        <f ca="1"/>
        <v>#NAME?</v>
      </c>
      <c r="B475" s="195" t="e">
        <f ca="1"/>
        <v>#NAME?</v>
      </c>
      <c r="C475" s="195" t="e">
        <f ca="1"/>
        <v>#NAME?</v>
      </c>
      <c r="D475" s="196" t="e">
        <f ca="1"/>
        <v>#NAME?</v>
      </c>
      <c r="F475" s="123" t="e">
        <f ca="1">INDEX(A475:D483,,F470)</f>
        <v>#NAME?</v>
      </c>
      <c r="G475" s="90" t="e">
        <f ca="1">INDEX(A471:D479,,G470)</f>
        <v>#NAME?</v>
      </c>
      <c r="I475" s="123" t="e">
        <f t="shared" ca="1" si="153"/>
        <v>#NAME?</v>
      </c>
      <c r="J475" s="37" t="e">
        <f t="shared" ca="1" si="154"/>
        <v>#NAME?</v>
      </c>
      <c r="K475" s="37" t="e">
        <f t="shared" ca="1" si="155"/>
        <v>#NAME?</v>
      </c>
      <c r="L475" s="90" t="e">
        <f t="shared" ca="1" si="152"/>
        <v>#NAME?</v>
      </c>
      <c r="N475" s="156" t="e">
        <f ca="1">COS(O473)</f>
        <v>#NAME?</v>
      </c>
      <c r="O475" s="158" t="e">
        <f ca="1">-N476</f>
        <v>#NAME?</v>
      </c>
      <c r="Q475" s="123" t="e">
        <f ca="1"/>
        <v>#NAME?</v>
      </c>
      <c r="R475" s="90" t="e">
        <f ca="1"/>
        <v>#NAME?</v>
      </c>
    </row>
    <row r="476" spans="1:18" x14ac:dyDescent="0.25">
      <c r="A476" s="194" t="e">
        <f ca="1"/>
        <v>#NAME?</v>
      </c>
      <c r="B476" s="195" t="e">
        <f ca="1"/>
        <v>#NAME?</v>
      </c>
      <c r="C476" s="195" t="e">
        <f ca="1"/>
        <v>#NAME?</v>
      </c>
      <c r="D476" s="196" t="e">
        <f ca="1"/>
        <v>#NAME?</v>
      </c>
      <c r="F476" s="123" t="e">
        <f ca="1">INDEX(A476:D484,,F470)</f>
        <v>#NAME?</v>
      </c>
      <c r="G476" s="90" t="e">
        <f ca="1">INDEX(A471:D479,,G470)</f>
        <v>#NAME?</v>
      </c>
      <c r="I476" s="123" t="e">
        <f t="shared" ca="1" si="153"/>
        <v>#NAME?</v>
      </c>
      <c r="J476" s="37" t="e">
        <f t="shared" ca="1" si="154"/>
        <v>#NAME?</v>
      </c>
      <c r="K476" s="37" t="e">
        <f t="shared" ca="1" si="155"/>
        <v>#NAME?</v>
      </c>
      <c r="L476" s="90" t="e">
        <f t="shared" ca="1" si="152"/>
        <v>#NAME?</v>
      </c>
      <c r="N476" s="91" t="e">
        <f ca="1">SIN(O473)</f>
        <v>#NAME?</v>
      </c>
      <c r="O476" s="93" t="e">
        <f ca="1">N475</f>
        <v>#NAME?</v>
      </c>
      <c r="Q476" s="123" t="e">
        <f ca="1"/>
        <v>#NAME?</v>
      </c>
      <c r="R476" s="90" t="e">
        <f ca="1"/>
        <v>#NAME?</v>
      </c>
    </row>
    <row r="477" spans="1:18" x14ac:dyDescent="0.25">
      <c r="A477" s="194" t="e">
        <f ca="1"/>
        <v>#NAME?</v>
      </c>
      <c r="B477" s="195" t="e">
        <f ca="1"/>
        <v>#NAME?</v>
      </c>
      <c r="C477" s="195" t="e">
        <f ca="1"/>
        <v>#NAME?</v>
      </c>
      <c r="D477" s="196" t="e">
        <f ca="1"/>
        <v>#NAME?</v>
      </c>
      <c r="F477" s="123" t="e">
        <f ca="1">INDEX(A477:D485,,F470)</f>
        <v>#NAME?</v>
      </c>
      <c r="G477" s="90" t="e">
        <f ca="1">INDEX(A471:D479,,G470)</f>
        <v>#NAME?</v>
      </c>
      <c r="I477" s="123" t="e">
        <f t="shared" ca="1" si="153"/>
        <v>#NAME?</v>
      </c>
      <c r="J477" s="37" t="e">
        <f t="shared" ca="1" si="154"/>
        <v>#NAME?</v>
      </c>
      <c r="K477" s="37" t="e">
        <f t="shared" ca="1" si="155"/>
        <v>#NAME?</v>
      </c>
      <c r="L477" s="90" t="e">
        <f t="shared" ca="1" si="152"/>
        <v>#NAME?</v>
      </c>
      <c r="Q477" s="123" t="e">
        <f ca="1"/>
        <v>#NAME?</v>
      </c>
      <c r="R477" s="90" t="e">
        <f ca="1"/>
        <v>#NAME?</v>
      </c>
    </row>
    <row r="478" spans="1:18" x14ac:dyDescent="0.25">
      <c r="A478" s="194" t="e">
        <f ca="1"/>
        <v>#NAME?</v>
      </c>
      <c r="B478" s="195" t="e">
        <f ca="1"/>
        <v>#NAME?</v>
      </c>
      <c r="C478" s="195" t="e">
        <f ca="1"/>
        <v>#NAME?</v>
      </c>
      <c r="D478" s="196" t="e">
        <f ca="1"/>
        <v>#NAME?</v>
      </c>
      <c r="F478" s="123" t="e">
        <f ca="1">INDEX(A478:D486,,F470)</f>
        <v>#NAME?</v>
      </c>
      <c r="G478" s="90" t="e">
        <f ca="1">INDEX(A471:D479,,G470)</f>
        <v>#NAME?</v>
      </c>
      <c r="I478" s="123" t="e">
        <f t="shared" ca="1" si="153"/>
        <v>#NAME?</v>
      </c>
      <c r="J478" s="37" t="e">
        <f t="shared" ca="1" si="154"/>
        <v>#NAME?</v>
      </c>
      <c r="K478" s="37" t="e">
        <f t="shared" ca="1" si="155"/>
        <v>#NAME?</v>
      </c>
      <c r="L478" s="90" t="e">
        <f t="shared" ca="1" si="152"/>
        <v>#NAME?</v>
      </c>
      <c r="Q478" s="123" t="e">
        <f ca="1"/>
        <v>#NAME?</v>
      </c>
      <c r="R478" s="90" t="e">
        <f ca="1"/>
        <v>#NAME?</v>
      </c>
    </row>
    <row r="479" spans="1:18" x14ac:dyDescent="0.25">
      <c r="A479" s="200" t="e">
        <f ca="1"/>
        <v>#NAME?</v>
      </c>
      <c r="B479" s="201" t="e">
        <f ca="1"/>
        <v>#NAME?</v>
      </c>
      <c r="C479" s="201" t="e">
        <f ca="1"/>
        <v>#NAME?</v>
      </c>
      <c r="D479" s="202" t="e">
        <f ca="1"/>
        <v>#NAME?</v>
      </c>
      <c r="F479" s="91" t="e">
        <f ca="1">INDEX(A479:D487,,F470)</f>
        <v>#NAME?</v>
      </c>
      <c r="G479" s="93" t="e">
        <f ca="1">INDEX(A471:D479,,G470)</f>
        <v>#NAME?</v>
      </c>
      <c r="I479" s="91" t="e">
        <f t="shared" ca="1" si="153"/>
        <v>#NAME?</v>
      </c>
      <c r="J479" s="92" t="e">
        <f t="shared" ca="1" si="154"/>
        <v>#NAME?</v>
      </c>
      <c r="K479" s="92" t="e">
        <f t="shared" ca="1" si="155"/>
        <v>#NAME?</v>
      </c>
      <c r="L479" s="93" t="e">
        <f t="shared" ca="1" si="152"/>
        <v>#NAME?</v>
      </c>
      <c r="Q479" s="91" t="e">
        <f ca="1"/>
        <v>#NAME?</v>
      </c>
      <c r="R479" s="93" t="e">
        <f ca="1"/>
        <v>#NAME?</v>
      </c>
    </row>
    <row r="480" spans="1:18" x14ac:dyDescent="0.25">
      <c r="I480" t="e">
        <f ca="1">SUM(I471:I479)</f>
        <v>#NAME?</v>
      </c>
      <c r="J480" t="e">
        <f ca="1">SUM(J471:J479)</f>
        <v>#NAME?</v>
      </c>
      <c r="K480" t="e">
        <f ca="1">SUM(K471:K479)</f>
        <v>#NAME?</v>
      </c>
      <c r="L480" t="e">
        <f ca="1">SUM(L471:L479)</f>
        <v>#NAME?</v>
      </c>
    </row>
    <row r="481" spans="1:18" x14ac:dyDescent="0.25">
      <c r="A481" s="47" t="s">
        <v>53</v>
      </c>
      <c r="B481">
        <f ca="1">COUNT(A471:A479)</f>
        <v>0</v>
      </c>
      <c r="I481" s="47" t="s">
        <v>462</v>
      </c>
      <c r="J481" s="47" t="s">
        <v>389</v>
      </c>
      <c r="K481" s="47" t="s">
        <v>469</v>
      </c>
      <c r="L481" s="47" t="s">
        <v>470</v>
      </c>
      <c r="N481" s="47"/>
    </row>
    <row r="483" spans="1:18" x14ac:dyDescent="0.25">
      <c r="A483">
        <v>1</v>
      </c>
      <c r="B483">
        <v>2</v>
      </c>
      <c r="C483">
        <v>3</v>
      </c>
      <c r="D483">
        <v>4</v>
      </c>
      <c r="F483">
        <v>1</v>
      </c>
      <c r="G483">
        <v>2</v>
      </c>
      <c r="I483" s="47" t="s">
        <v>207</v>
      </c>
      <c r="J483" s="47" t="s">
        <v>464</v>
      </c>
      <c r="K483" s="47" t="s">
        <v>465</v>
      </c>
      <c r="L483" s="47" t="s">
        <v>466</v>
      </c>
      <c r="Q483">
        <f>F483</f>
        <v>1</v>
      </c>
      <c r="R483">
        <f>G483</f>
        <v>2</v>
      </c>
    </row>
    <row r="484" spans="1:18" x14ac:dyDescent="0.25">
      <c r="A484" s="189" t="e">
        <f t="array" aca="1" ref="A484:A492" ca="1">IF(A483=$Q470,$Q471:$Q479,IF(A483=$R470,$R471:$R479,A471:A479))</f>
        <v>#NAME?</v>
      </c>
      <c r="B484" s="190" t="e">
        <f t="array" aca="1" ref="B484:B492" ca="1">IF(B483=$Q470,$Q471:$Q479,IF(B483=$R470,$R471:$R479,B471:B479))</f>
        <v>#NAME?</v>
      </c>
      <c r="C484" s="190" t="e">
        <f t="array" aca="1" ref="C484:C492" ca="1">IF(C483=$Q470,$Q471:$Q479,IF(C483=$R470,$R471:$R479,C471:C479))</f>
        <v>#NAME?</v>
      </c>
      <c r="D484" s="191" t="e">
        <f t="array" aca="1" ref="D484:D492" ca="1">IF(D483=$Q470,$Q471:$Q479,IF(D483=$R470,$R471:$R479,D471:D479))</f>
        <v>#NAME?</v>
      </c>
      <c r="F484" s="156" t="e">
        <f ca="1">INDEX(A484:D492,,F483)</f>
        <v>#NAME?</v>
      </c>
      <c r="G484" s="158" t="e">
        <f ca="1">INDEX(A484:D492,,G483)</f>
        <v>#NAME?</v>
      </c>
      <c r="I484" s="156" t="e">
        <f ca="1">F484^2-G484^2</f>
        <v>#NAME?</v>
      </c>
      <c r="J484" s="157" t="e">
        <f ca="1">2*F484*G484</f>
        <v>#NAME?</v>
      </c>
      <c r="K484" s="157" t="e">
        <f ca="1">I484^2-J484^2</f>
        <v>#NAME?</v>
      </c>
      <c r="L484" s="158" t="e">
        <f t="shared" ref="L484:L492" ca="1" si="156">I484*J484</f>
        <v>#NAME?</v>
      </c>
      <c r="N484" t="s">
        <v>390</v>
      </c>
      <c r="O484" s="172" t="e">
        <f ca="1">2*(L493*B494-I493*J493)</f>
        <v>#NAME?</v>
      </c>
      <c r="Q484" s="156" t="e">
        <f t="array" aca="1" ref="Q484:R492" ca="1">MMULT(F484:G492,N488:O489)</f>
        <v>#NAME?</v>
      </c>
      <c r="R484" s="158" t="e">
        <f ca="1"/>
        <v>#NAME?</v>
      </c>
    </row>
    <row r="485" spans="1:18" x14ac:dyDescent="0.25">
      <c r="A485" s="194" t="e">
        <f ca="1"/>
        <v>#NAME?</v>
      </c>
      <c r="B485" s="195" t="e">
        <f ca="1"/>
        <v>#NAME?</v>
      </c>
      <c r="C485" s="195" t="e">
        <f ca="1"/>
        <v>#NAME?</v>
      </c>
      <c r="D485" s="196" t="e">
        <f ca="1"/>
        <v>#NAME?</v>
      </c>
      <c r="F485" s="123" t="e">
        <f ca="1">INDEX(A485:D493,,F483)</f>
        <v>#NAME?</v>
      </c>
      <c r="G485" s="90" t="e">
        <f ca="1">INDEX(A484:D492,,G483)</f>
        <v>#NAME?</v>
      </c>
      <c r="I485" s="123" t="e">
        <f t="shared" ref="I485:I492" ca="1" si="157">F485^2-G485^2</f>
        <v>#NAME?</v>
      </c>
      <c r="J485" s="37" t="e">
        <f t="shared" ref="J485:J492" ca="1" si="158">2*F485*G485</f>
        <v>#NAME?</v>
      </c>
      <c r="K485" s="37" t="e">
        <f t="shared" ref="K485:K492" ca="1" si="159">I485^2-J485^2</f>
        <v>#NAME?</v>
      </c>
      <c r="L485" s="90" t="e">
        <f t="shared" ca="1" si="156"/>
        <v>#NAME?</v>
      </c>
      <c r="N485" t="s">
        <v>392</v>
      </c>
      <c r="O485" s="173" t="e">
        <f ca="1">K493*B494-(I493^2-J493^2)</f>
        <v>#NAME?</v>
      </c>
      <c r="Q485" s="123" t="e">
        <f ca="1"/>
        <v>#NAME?</v>
      </c>
      <c r="R485" s="90" t="e">
        <f ca="1"/>
        <v>#NAME?</v>
      </c>
    </row>
    <row r="486" spans="1:18" x14ac:dyDescent="0.25">
      <c r="A486" s="194" t="e">
        <f ca="1"/>
        <v>#NAME?</v>
      </c>
      <c r="B486" s="195" t="e">
        <f ca="1"/>
        <v>#NAME?</v>
      </c>
      <c r="C486" s="195" t="e">
        <f ca="1"/>
        <v>#NAME?</v>
      </c>
      <c r="D486" s="196" t="e">
        <f ca="1"/>
        <v>#NAME?</v>
      </c>
      <c r="F486" s="123" t="e">
        <f ca="1">INDEX(A486:D494,,F483)</f>
        <v>#NAME?</v>
      </c>
      <c r="G486" s="90" t="e">
        <f ca="1">INDEX(A484:D492,,G483)</f>
        <v>#NAME?</v>
      </c>
      <c r="I486" s="123" t="e">
        <f t="shared" ca="1" si="157"/>
        <v>#NAME?</v>
      </c>
      <c r="J486" s="37" t="e">
        <f t="shared" ca="1" si="158"/>
        <v>#NAME?</v>
      </c>
      <c r="K486" s="37" t="e">
        <f t="shared" ca="1" si="159"/>
        <v>#NAME?</v>
      </c>
      <c r="L486" s="90" t="e">
        <f t="shared" ca="1" si="156"/>
        <v>#NAME?</v>
      </c>
      <c r="N486" t="s">
        <v>467</v>
      </c>
      <c r="O486" s="174" t="e">
        <f ca="1">0.25*ATAN(O484/O485)</f>
        <v>#NAME?</v>
      </c>
      <c r="Q486" s="123" t="e">
        <f ca="1"/>
        <v>#NAME?</v>
      </c>
      <c r="R486" s="90" t="e">
        <f ca="1"/>
        <v>#NAME?</v>
      </c>
    </row>
    <row r="487" spans="1:18" x14ac:dyDescent="0.25">
      <c r="A487" s="194" t="e">
        <f ca="1"/>
        <v>#NAME?</v>
      </c>
      <c r="B487" s="195" t="e">
        <f ca="1"/>
        <v>#NAME?</v>
      </c>
      <c r="C487" s="195" t="e">
        <f ca="1"/>
        <v>#NAME?</v>
      </c>
      <c r="D487" s="196" t="e">
        <f ca="1"/>
        <v>#NAME?</v>
      </c>
      <c r="F487" s="123" t="e">
        <f ca="1">INDEX(A487:D495,,F483)</f>
        <v>#NAME?</v>
      </c>
      <c r="G487" s="90" t="e">
        <f ca="1">INDEX(A484:D492,,G483)</f>
        <v>#NAME?</v>
      </c>
      <c r="I487" s="123" t="e">
        <f t="shared" ca="1" si="157"/>
        <v>#NAME?</v>
      </c>
      <c r="J487" s="37" t="e">
        <f t="shared" ca="1" si="158"/>
        <v>#NAME?</v>
      </c>
      <c r="K487" s="37" t="e">
        <f t="shared" ca="1" si="159"/>
        <v>#NAME?</v>
      </c>
      <c r="L487" s="90" t="e">
        <f t="shared" ca="1" si="156"/>
        <v>#NAME?</v>
      </c>
      <c r="Q487" s="123" t="e">
        <f ca="1"/>
        <v>#NAME?</v>
      </c>
      <c r="R487" s="90" t="e">
        <f ca="1"/>
        <v>#NAME?</v>
      </c>
    </row>
    <row r="488" spans="1:18" x14ac:dyDescent="0.25">
      <c r="A488" s="194" t="e">
        <f ca="1"/>
        <v>#NAME?</v>
      </c>
      <c r="B488" s="195" t="e">
        <f ca="1"/>
        <v>#NAME?</v>
      </c>
      <c r="C488" s="195" t="e">
        <f ca="1"/>
        <v>#NAME?</v>
      </c>
      <c r="D488" s="196" t="e">
        <f ca="1"/>
        <v>#NAME?</v>
      </c>
      <c r="F488" s="123" t="e">
        <f ca="1">INDEX(A488:D496,,F483)</f>
        <v>#NAME?</v>
      </c>
      <c r="G488" s="90" t="e">
        <f ca="1">INDEX(A484:D492,,G483)</f>
        <v>#NAME?</v>
      </c>
      <c r="I488" s="123" t="e">
        <f t="shared" ca="1" si="157"/>
        <v>#NAME?</v>
      </c>
      <c r="J488" s="37" t="e">
        <f t="shared" ca="1" si="158"/>
        <v>#NAME?</v>
      </c>
      <c r="K488" s="37" t="e">
        <f t="shared" ca="1" si="159"/>
        <v>#NAME?</v>
      </c>
      <c r="L488" s="90" t="e">
        <f t="shared" ca="1" si="156"/>
        <v>#NAME?</v>
      </c>
      <c r="N488" s="156" t="e">
        <f ca="1">COS(O486)</f>
        <v>#NAME?</v>
      </c>
      <c r="O488" s="158" t="e">
        <f ca="1">-N489</f>
        <v>#NAME?</v>
      </c>
      <c r="Q488" s="123" t="e">
        <f ca="1"/>
        <v>#NAME?</v>
      </c>
      <c r="R488" s="90" t="e">
        <f ca="1"/>
        <v>#NAME?</v>
      </c>
    </row>
    <row r="489" spans="1:18" x14ac:dyDescent="0.25">
      <c r="A489" s="194" t="e">
        <f ca="1"/>
        <v>#NAME?</v>
      </c>
      <c r="B489" s="195" t="e">
        <f ca="1"/>
        <v>#NAME?</v>
      </c>
      <c r="C489" s="195" t="e">
        <f ca="1"/>
        <v>#NAME?</v>
      </c>
      <c r="D489" s="196" t="e">
        <f ca="1"/>
        <v>#NAME?</v>
      </c>
      <c r="F489" s="123" t="e">
        <f ca="1">INDEX(A489:D497,,F483)</f>
        <v>#NAME?</v>
      </c>
      <c r="G489" s="90" t="e">
        <f ca="1">INDEX(A484:D492,,G483)</f>
        <v>#NAME?</v>
      </c>
      <c r="I489" s="123" t="e">
        <f t="shared" ca="1" si="157"/>
        <v>#NAME?</v>
      </c>
      <c r="J489" s="37" t="e">
        <f t="shared" ca="1" si="158"/>
        <v>#NAME?</v>
      </c>
      <c r="K489" s="37" t="e">
        <f t="shared" ca="1" si="159"/>
        <v>#NAME?</v>
      </c>
      <c r="L489" s="90" t="e">
        <f t="shared" ca="1" si="156"/>
        <v>#NAME?</v>
      </c>
      <c r="N489" s="91" t="e">
        <f ca="1">SIN(O486)</f>
        <v>#NAME?</v>
      </c>
      <c r="O489" s="93" t="e">
        <f ca="1">N488</f>
        <v>#NAME?</v>
      </c>
      <c r="Q489" s="123" t="e">
        <f ca="1"/>
        <v>#NAME?</v>
      </c>
      <c r="R489" s="90" t="e">
        <f ca="1"/>
        <v>#NAME?</v>
      </c>
    </row>
    <row r="490" spans="1:18" x14ac:dyDescent="0.25">
      <c r="A490" s="194" t="e">
        <f ca="1"/>
        <v>#NAME?</v>
      </c>
      <c r="B490" s="195" t="e">
        <f ca="1"/>
        <v>#NAME?</v>
      </c>
      <c r="C490" s="195" t="e">
        <f ca="1"/>
        <v>#NAME?</v>
      </c>
      <c r="D490" s="196" t="e">
        <f ca="1"/>
        <v>#NAME?</v>
      </c>
      <c r="F490" s="123" t="e">
        <f ca="1">INDEX(A490:D498,,F483)</f>
        <v>#NAME?</v>
      </c>
      <c r="G490" s="90" t="e">
        <f ca="1">INDEX(A484:D492,,G483)</f>
        <v>#NAME?</v>
      </c>
      <c r="I490" s="123" t="e">
        <f t="shared" ca="1" si="157"/>
        <v>#NAME?</v>
      </c>
      <c r="J490" s="37" t="e">
        <f t="shared" ca="1" si="158"/>
        <v>#NAME?</v>
      </c>
      <c r="K490" s="37" t="e">
        <f t="shared" ca="1" si="159"/>
        <v>#NAME?</v>
      </c>
      <c r="L490" s="90" t="e">
        <f t="shared" ca="1" si="156"/>
        <v>#NAME?</v>
      </c>
      <c r="Q490" s="123" t="e">
        <f ca="1"/>
        <v>#NAME?</v>
      </c>
      <c r="R490" s="90" t="e">
        <f ca="1"/>
        <v>#NAME?</v>
      </c>
    </row>
    <row r="491" spans="1:18" x14ac:dyDescent="0.25">
      <c r="A491" s="194" t="e">
        <f ca="1"/>
        <v>#NAME?</v>
      </c>
      <c r="B491" s="195" t="e">
        <f ca="1"/>
        <v>#NAME?</v>
      </c>
      <c r="C491" s="195" t="e">
        <f ca="1"/>
        <v>#NAME?</v>
      </c>
      <c r="D491" s="196" t="e">
        <f ca="1"/>
        <v>#NAME?</v>
      </c>
      <c r="F491" s="123" t="e">
        <f ca="1">INDEX(A491:D499,,F483)</f>
        <v>#NAME?</v>
      </c>
      <c r="G491" s="90" t="e">
        <f ca="1">INDEX(A484:D492,,G483)</f>
        <v>#NAME?</v>
      </c>
      <c r="I491" s="123" t="e">
        <f t="shared" ca="1" si="157"/>
        <v>#NAME?</v>
      </c>
      <c r="J491" s="37" t="e">
        <f t="shared" ca="1" si="158"/>
        <v>#NAME?</v>
      </c>
      <c r="K491" s="37" t="e">
        <f t="shared" ca="1" si="159"/>
        <v>#NAME?</v>
      </c>
      <c r="L491" s="90" t="e">
        <f t="shared" ca="1" si="156"/>
        <v>#NAME?</v>
      </c>
      <c r="Q491" s="123" t="e">
        <f ca="1"/>
        <v>#NAME?</v>
      </c>
      <c r="R491" s="90" t="e">
        <f ca="1"/>
        <v>#NAME?</v>
      </c>
    </row>
    <row r="492" spans="1:18" x14ac:dyDescent="0.25">
      <c r="A492" s="200" t="e">
        <f ca="1"/>
        <v>#NAME?</v>
      </c>
      <c r="B492" s="201" t="e">
        <f ca="1"/>
        <v>#NAME?</v>
      </c>
      <c r="C492" s="201" t="e">
        <f ca="1"/>
        <v>#NAME?</v>
      </c>
      <c r="D492" s="202" t="e">
        <f ca="1"/>
        <v>#NAME?</v>
      </c>
      <c r="F492" s="91" t="e">
        <f ca="1">INDEX(A492:D500,,F483)</f>
        <v>#NAME?</v>
      </c>
      <c r="G492" s="93" t="e">
        <f ca="1">INDEX(A484:D492,,G483)</f>
        <v>#NAME?</v>
      </c>
      <c r="I492" s="91" t="e">
        <f t="shared" ca="1" si="157"/>
        <v>#NAME?</v>
      </c>
      <c r="J492" s="92" t="e">
        <f t="shared" ca="1" si="158"/>
        <v>#NAME?</v>
      </c>
      <c r="K492" s="92" t="e">
        <f t="shared" ca="1" si="159"/>
        <v>#NAME?</v>
      </c>
      <c r="L492" s="93" t="e">
        <f t="shared" ca="1" si="156"/>
        <v>#NAME?</v>
      </c>
      <c r="Q492" s="91" t="e">
        <f ca="1"/>
        <v>#NAME?</v>
      </c>
      <c r="R492" s="93" t="e">
        <f ca="1"/>
        <v>#NAME?</v>
      </c>
    </row>
    <row r="493" spans="1:18" x14ac:dyDescent="0.25">
      <c r="I493" t="e">
        <f ca="1">SUM(I484:I492)</f>
        <v>#NAME?</v>
      </c>
      <c r="J493" t="e">
        <f ca="1">SUM(J484:J492)</f>
        <v>#NAME?</v>
      </c>
      <c r="K493" t="e">
        <f ca="1">SUM(K484:K492)</f>
        <v>#NAME?</v>
      </c>
      <c r="L493" t="e">
        <f ca="1">SUM(L484:L492)</f>
        <v>#NAME?</v>
      </c>
    </row>
    <row r="494" spans="1:18" x14ac:dyDescent="0.25">
      <c r="A494" s="47" t="s">
        <v>53</v>
      </c>
      <c r="B494">
        <f ca="1">COUNT(A484:A492)</f>
        <v>0</v>
      </c>
      <c r="I494" s="47" t="s">
        <v>462</v>
      </c>
      <c r="J494" s="47" t="s">
        <v>389</v>
      </c>
      <c r="K494" s="47" t="s">
        <v>469</v>
      </c>
      <c r="L494" s="47" t="s">
        <v>470</v>
      </c>
      <c r="N494" s="47"/>
    </row>
    <row r="496" spans="1:18" x14ac:dyDescent="0.25">
      <c r="A496">
        <v>1</v>
      </c>
      <c r="B496">
        <v>2</v>
      </c>
      <c r="C496">
        <v>3</v>
      </c>
      <c r="D496">
        <v>4</v>
      </c>
      <c r="F496">
        <v>1</v>
      </c>
      <c r="G496">
        <v>3</v>
      </c>
      <c r="I496" s="47" t="s">
        <v>207</v>
      </c>
      <c r="J496" s="47" t="s">
        <v>464</v>
      </c>
      <c r="K496" s="47" t="s">
        <v>465</v>
      </c>
      <c r="L496" s="47" t="s">
        <v>466</v>
      </c>
      <c r="Q496">
        <f>F496</f>
        <v>1</v>
      </c>
      <c r="R496">
        <f>G496</f>
        <v>3</v>
      </c>
    </row>
    <row r="497" spans="1:18" x14ac:dyDescent="0.25">
      <c r="A497" s="189" t="e">
        <f t="array" aca="1" ref="A497:A505" ca="1">IF(A496=$Q483,$Q484:$Q492,IF(A496=$R483,$R484:$R492,A484:A492))</f>
        <v>#NAME?</v>
      </c>
      <c r="B497" s="190" t="e">
        <f t="array" aca="1" ref="B497:B505" ca="1">IF(B496=$Q483,$Q484:$Q492,IF(B496=$R483,$R484:$R492,B484:B492))</f>
        <v>#NAME?</v>
      </c>
      <c r="C497" s="190" t="e">
        <f t="array" aca="1" ref="C497:C505" ca="1">IF(C496=$Q483,$Q484:$Q492,IF(C496=$R483,$R484:$R492,C484:C492))</f>
        <v>#NAME?</v>
      </c>
      <c r="D497" s="191" t="e">
        <f t="array" aca="1" ref="D497:D505" ca="1">IF(D496=$Q483,$Q484:$Q492,IF(D496=$R483,$R484:$R492,D484:D492))</f>
        <v>#NAME?</v>
      </c>
      <c r="F497" s="156" t="e">
        <f ca="1">INDEX(A497:D505,,F496)</f>
        <v>#NAME?</v>
      </c>
      <c r="G497" s="158" t="e">
        <f ca="1">INDEX(A497:D505,,G496)</f>
        <v>#NAME?</v>
      </c>
      <c r="I497" s="156" t="e">
        <f ca="1">F497^2-G497^2</f>
        <v>#NAME?</v>
      </c>
      <c r="J497" s="157" t="e">
        <f ca="1">2*F497*G497</f>
        <v>#NAME?</v>
      </c>
      <c r="K497" s="157" t="e">
        <f ca="1">I497^2-J497^2</f>
        <v>#NAME?</v>
      </c>
      <c r="L497" s="158" t="e">
        <f t="shared" ref="L497:L505" ca="1" si="160">I497*J497</f>
        <v>#NAME?</v>
      </c>
      <c r="N497" t="s">
        <v>390</v>
      </c>
      <c r="O497" s="172" t="e">
        <f ca="1">2*(L506*B507-I506*J506)</f>
        <v>#NAME?</v>
      </c>
      <c r="Q497" s="156" t="e">
        <f t="array" aca="1" ref="Q497:R505" ca="1">MMULT(F497:G505,N501:O502)</f>
        <v>#NAME?</v>
      </c>
      <c r="R497" s="158" t="e">
        <f ca="1"/>
        <v>#NAME?</v>
      </c>
    </row>
    <row r="498" spans="1:18" x14ac:dyDescent="0.25">
      <c r="A498" s="194" t="e">
        <f ca="1"/>
        <v>#NAME?</v>
      </c>
      <c r="B498" s="195" t="e">
        <f ca="1"/>
        <v>#NAME?</v>
      </c>
      <c r="C498" s="195" t="e">
        <f ca="1"/>
        <v>#NAME?</v>
      </c>
      <c r="D498" s="196" t="e">
        <f ca="1"/>
        <v>#NAME?</v>
      </c>
      <c r="F498" s="123" t="e">
        <f ca="1">INDEX(A498:D506,,F496)</f>
        <v>#NAME?</v>
      </c>
      <c r="G498" s="90" t="e">
        <f ca="1">INDEX(A497:D505,,G496)</f>
        <v>#NAME?</v>
      </c>
      <c r="I498" s="123" t="e">
        <f t="shared" ref="I498:I505" ca="1" si="161">F498^2-G498^2</f>
        <v>#NAME?</v>
      </c>
      <c r="J498" s="37" t="e">
        <f t="shared" ref="J498:J505" ca="1" si="162">2*F498*G498</f>
        <v>#NAME?</v>
      </c>
      <c r="K498" s="37" t="e">
        <f t="shared" ref="K498:K505" ca="1" si="163">I498^2-J498^2</f>
        <v>#NAME?</v>
      </c>
      <c r="L498" s="90" t="e">
        <f t="shared" ca="1" si="160"/>
        <v>#NAME?</v>
      </c>
      <c r="N498" t="s">
        <v>392</v>
      </c>
      <c r="O498" s="173" t="e">
        <f ca="1">K506*B507-(I506^2-J506^2)</f>
        <v>#NAME?</v>
      </c>
      <c r="Q498" s="123" t="e">
        <f ca="1"/>
        <v>#NAME?</v>
      </c>
      <c r="R498" s="90" t="e">
        <f ca="1"/>
        <v>#NAME?</v>
      </c>
    </row>
    <row r="499" spans="1:18" x14ac:dyDescent="0.25">
      <c r="A499" s="194" t="e">
        <f ca="1"/>
        <v>#NAME?</v>
      </c>
      <c r="B499" s="195" t="e">
        <f ca="1"/>
        <v>#NAME?</v>
      </c>
      <c r="C499" s="195" t="e">
        <f ca="1"/>
        <v>#NAME?</v>
      </c>
      <c r="D499" s="196" t="e">
        <f ca="1"/>
        <v>#NAME?</v>
      </c>
      <c r="F499" s="123" t="e">
        <f ca="1">INDEX(A499:D507,,F496)</f>
        <v>#NAME?</v>
      </c>
      <c r="G499" s="90" t="e">
        <f ca="1">INDEX(A497:D505,,G496)</f>
        <v>#NAME?</v>
      </c>
      <c r="I499" s="123" t="e">
        <f t="shared" ca="1" si="161"/>
        <v>#NAME?</v>
      </c>
      <c r="J499" s="37" t="e">
        <f t="shared" ca="1" si="162"/>
        <v>#NAME?</v>
      </c>
      <c r="K499" s="37" t="e">
        <f t="shared" ca="1" si="163"/>
        <v>#NAME?</v>
      </c>
      <c r="L499" s="90" t="e">
        <f t="shared" ca="1" si="160"/>
        <v>#NAME?</v>
      </c>
      <c r="N499" t="s">
        <v>467</v>
      </c>
      <c r="O499" s="174" t="e">
        <f ca="1">0.25*ATAN(O497/O498)</f>
        <v>#NAME?</v>
      </c>
      <c r="Q499" s="123" t="e">
        <f ca="1"/>
        <v>#NAME?</v>
      </c>
      <c r="R499" s="90" t="e">
        <f ca="1"/>
        <v>#NAME?</v>
      </c>
    </row>
    <row r="500" spans="1:18" x14ac:dyDescent="0.25">
      <c r="A500" s="194" t="e">
        <f ca="1"/>
        <v>#NAME?</v>
      </c>
      <c r="B500" s="195" t="e">
        <f ca="1"/>
        <v>#NAME?</v>
      </c>
      <c r="C500" s="195" t="e">
        <f ca="1"/>
        <v>#NAME?</v>
      </c>
      <c r="D500" s="196" t="e">
        <f ca="1"/>
        <v>#NAME?</v>
      </c>
      <c r="F500" s="123" t="e">
        <f ca="1">INDEX(A500:D508,,F496)</f>
        <v>#NAME?</v>
      </c>
      <c r="G500" s="90" t="e">
        <f ca="1">INDEX(A497:D505,,G496)</f>
        <v>#NAME?</v>
      </c>
      <c r="I500" s="123" t="e">
        <f t="shared" ca="1" si="161"/>
        <v>#NAME?</v>
      </c>
      <c r="J500" s="37" t="e">
        <f t="shared" ca="1" si="162"/>
        <v>#NAME?</v>
      </c>
      <c r="K500" s="37" t="e">
        <f t="shared" ca="1" si="163"/>
        <v>#NAME?</v>
      </c>
      <c r="L500" s="90" t="e">
        <f t="shared" ca="1" si="160"/>
        <v>#NAME?</v>
      </c>
      <c r="Q500" s="123" t="e">
        <f ca="1"/>
        <v>#NAME?</v>
      </c>
      <c r="R500" s="90" t="e">
        <f ca="1"/>
        <v>#NAME?</v>
      </c>
    </row>
    <row r="501" spans="1:18" x14ac:dyDescent="0.25">
      <c r="A501" s="194" t="e">
        <f ca="1"/>
        <v>#NAME?</v>
      </c>
      <c r="B501" s="195" t="e">
        <f ca="1"/>
        <v>#NAME?</v>
      </c>
      <c r="C501" s="195" t="e">
        <f ca="1"/>
        <v>#NAME?</v>
      </c>
      <c r="D501" s="196" t="e">
        <f ca="1"/>
        <v>#NAME?</v>
      </c>
      <c r="F501" s="123" t="e">
        <f ca="1">INDEX(A501:D509,,F496)</f>
        <v>#NAME?</v>
      </c>
      <c r="G501" s="90" t="e">
        <f ca="1">INDEX(A497:D505,,G496)</f>
        <v>#NAME?</v>
      </c>
      <c r="I501" s="123" t="e">
        <f t="shared" ca="1" si="161"/>
        <v>#NAME?</v>
      </c>
      <c r="J501" s="37" t="e">
        <f t="shared" ca="1" si="162"/>
        <v>#NAME?</v>
      </c>
      <c r="K501" s="37" t="e">
        <f t="shared" ca="1" si="163"/>
        <v>#NAME?</v>
      </c>
      <c r="L501" s="90" t="e">
        <f t="shared" ca="1" si="160"/>
        <v>#NAME?</v>
      </c>
      <c r="N501" s="156" t="e">
        <f ca="1">COS(O499)</f>
        <v>#NAME?</v>
      </c>
      <c r="O501" s="158" t="e">
        <f ca="1">-N502</f>
        <v>#NAME?</v>
      </c>
      <c r="Q501" s="123" t="e">
        <f ca="1"/>
        <v>#NAME?</v>
      </c>
      <c r="R501" s="90" t="e">
        <f ca="1"/>
        <v>#NAME?</v>
      </c>
    </row>
    <row r="502" spans="1:18" x14ac:dyDescent="0.25">
      <c r="A502" s="194" t="e">
        <f ca="1"/>
        <v>#NAME?</v>
      </c>
      <c r="B502" s="195" t="e">
        <f ca="1"/>
        <v>#NAME?</v>
      </c>
      <c r="C502" s="195" t="e">
        <f ca="1"/>
        <v>#NAME?</v>
      </c>
      <c r="D502" s="196" t="e">
        <f ca="1"/>
        <v>#NAME?</v>
      </c>
      <c r="F502" s="123" t="e">
        <f ca="1">INDEX(A502:D510,,F496)</f>
        <v>#NAME?</v>
      </c>
      <c r="G502" s="90" t="e">
        <f ca="1">INDEX(A497:D505,,G496)</f>
        <v>#NAME?</v>
      </c>
      <c r="I502" s="123" t="e">
        <f t="shared" ca="1" si="161"/>
        <v>#NAME?</v>
      </c>
      <c r="J502" s="37" t="e">
        <f t="shared" ca="1" si="162"/>
        <v>#NAME?</v>
      </c>
      <c r="K502" s="37" t="e">
        <f t="shared" ca="1" si="163"/>
        <v>#NAME?</v>
      </c>
      <c r="L502" s="90" t="e">
        <f t="shared" ca="1" si="160"/>
        <v>#NAME?</v>
      </c>
      <c r="N502" s="91" t="e">
        <f ca="1">SIN(O499)</f>
        <v>#NAME?</v>
      </c>
      <c r="O502" s="93" t="e">
        <f ca="1">N501</f>
        <v>#NAME?</v>
      </c>
      <c r="Q502" s="123" t="e">
        <f ca="1"/>
        <v>#NAME?</v>
      </c>
      <c r="R502" s="90" t="e">
        <f ca="1"/>
        <v>#NAME?</v>
      </c>
    </row>
    <row r="503" spans="1:18" x14ac:dyDescent="0.25">
      <c r="A503" s="194" t="e">
        <f ca="1"/>
        <v>#NAME?</v>
      </c>
      <c r="B503" s="195" t="e">
        <f ca="1"/>
        <v>#NAME?</v>
      </c>
      <c r="C503" s="195" t="e">
        <f ca="1"/>
        <v>#NAME?</v>
      </c>
      <c r="D503" s="196" t="e">
        <f ca="1"/>
        <v>#NAME?</v>
      </c>
      <c r="F503" s="123" t="e">
        <f ca="1">INDEX(A503:D511,,F496)</f>
        <v>#NAME?</v>
      </c>
      <c r="G503" s="90" t="e">
        <f ca="1">INDEX(A497:D505,,G496)</f>
        <v>#NAME?</v>
      </c>
      <c r="I503" s="123" t="e">
        <f t="shared" ca="1" si="161"/>
        <v>#NAME?</v>
      </c>
      <c r="J503" s="37" t="e">
        <f t="shared" ca="1" si="162"/>
        <v>#NAME?</v>
      </c>
      <c r="K503" s="37" t="e">
        <f t="shared" ca="1" si="163"/>
        <v>#NAME?</v>
      </c>
      <c r="L503" s="90" t="e">
        <f t="shared" ca="1" si="160"/>
        <v>#NAME?</v>
      </c>
      <c r="Q503" s="123" t="e">
        <f ca="1"/>
        <v>#NAME?</v>
      </c>
      <c r="R503" s="90" t="e">
        <f ca="1"/>
        <v>#NAME?</v>
      </c>
    </row>
    <row r="504" spans="1:18" x14ac:dyDescent="0.25">
      <c r="A504" s="194" t="e">
        <f ca="1"/>
        <v>#NAME?</v>
      </c>
      <c r="B504" s="195" t="e">
        <f ca="1"/>
        <v>#NAME?</v>
      </c>
      <c r="C504" s="195" t="e">
        <f ca="1"/>
        <v>#NAME?</v>
      </c>
      <c r="D504" s="196" t="e">
        <f ca="1"/>
        <v>#NAME?</v>
      </c>
      <c r="F504" s="123" t="e">
        <f ca="1">INDEX(A504:D512,,F496)</f>
        <v>#NAME?</v>
      </c>
      <c r="G504" s="90" t="e">
        <f ca="1">INDEX(A497:D505,,G496)</f>
        <v>#NAME?</v>
      </c>
      <c r="I504" s="123" t="e">
        <f t="shared" ca="1" si="161"/>
        <v>#NAME?</v>
      </c>
      <c r="J504" s="37" t="e">
        <f t="shared" ca="1" si="162"/>
        <v>#NAME?</v>
      </c>
      <c r="K504" s="37" t="e">
        <f t="shared" ca="1" si="163"/>
        <v>#NAME?</v>
      </c>
      <c r="L504" s="90" t="e">
        <f t="shared" ca="1" si="160"/>
        <v>#NAME?</v>
      </c>
      <c r="Q504" s="123" t="e">
        <f ca="1"/>
        <v>#NAME?</v>
      </c>
      <c r="R504" s="90" t="e">
        <f ca="1"/>
        <v>#NAME?</v>
      </c>
    </row>
    <row r="505" spans="1:18" x14ac:dyDescent="0.25">
      <c r="A505" s="200" t="e">
        <f ca="1"/>
        <v>#NAME?</v>
      </c>
      <c r="B505" s="201" t="e">
        <f ca="1"/>
        <v>#NAME?</v>
      </c>
      <c r="C505" s="201" t="e">
        <f ca="1"/>
        <v>#NAME?</v>
      </c>
      <c r="D505" s="202" t="e">
        <f ca="1"/>
        <v>#NAME?</v>
      </c>
      <c r="F505" s="91" t="e">
        <f ca="1">INDEX(A505:D513,,F496)</f>
        <v>#NAME?</v>
      </c>
      <c r="G505" s="93" t="e">
        <f ca="1">INDEX(A497:D505,,G496)</f>
        <v>#NAME?</v>
      </c>
      <c r="I505" s="91" t="e">
        <f t="shared" ca="1" si="161"/>
        <v>#NAME?</v>
      </c>
      <c r="J505" s="92" t="e">
        <f t="shared" ca="1" si="162"/>
        <v>#NAME?</v>
      </c>
      <c r="K505" s="92" t="e">
        <f t="shared" ca="1" si="163"/>
        <v>#NAME?</v>
      </c>
      <c r="L505" s="93" t="e">
        <f t="shared" ca="1" si="160"/>
        <v>#NAME?</v>
      </c>
      <c r="Q505" s="91" t="e">
        <f ca="1"/>
        <v>#NAME?</v>
      </c>
      <c r="R505" s="93" t="e">
        <f ca="1"/>
        <v>#NAME?</v>
      </c>
    </row>
    <row r="506" spans="1:18" x14ac:dyDescent="0.25">
      <c r="I506" t="e">
        <f ca="1">SUM(I497:I505)</f>
        <v>#NAME?</v>
      </c>
      <c r="J506" t="e">
        <f ca="1">SUM(J497:J505)</f>
        <v>#NAME?</v>
      </c>
      <c r="K506" t="e">
        <f ca="1">SUM(K497:K505)</f>
        <v>#NAME?</v>
      </c>
      <c r="L506" t="e">
        <f ca="1">SUM(L497:L505)</f>
        <v>#NAME?</v>
      </c>
    </row>
    <row r="507" spans="1:18" x14ac:dyDescent="0.25">
      <c r="A507" s="47" t="s">
        <v>53</v>
      </c>
      <c r="B507">
        <f ca="1">COUNT(A497:A505)</f>
        <v>0</v>
      </c>
      <c r="I507" s="47" t="s">
        <v>462</v>
      </c>
      <c r="J507" s="47" t="s">
        <v>389</v>
      </c>
      <c r="K507" s="47" t="s">
        <v>469</v>
      </c>
      <c r="L507" s="47" t="s">
        <v>470</v>
      </c>
      <c r="N507" s="47"/>
    </row>
    <row r="509" spans="1:18" x14ac:dyDescent="0.25">
      <c r="A509">
        <v>1</v>
      </c>
      <c r="B509">
        <v>2</v>
      </c>
      <c r="C509">
        <v>3</v>
      </c>
      <c r="D509">
        <v>4</v>
      </c>
      <c r="F509">
        <v>1</v>
      </c>
      <c r="G509">
        <v>4</v>
      </c>
      <c r="I509" s="47" t="s">
        <v>207</v>
      </c>
      <c r="J509" s="47" t="s">
        <v>464</v>
      </c>
      <c r="K509" s="47" t="s">
        <v>465</v>
      </c>
      <c r="L509" s="47" t="s">
        <v>466</v>
      </c>
      <c r="Q509">
        <f>F509</f>
        <v>1</v>
      </c>
      <c r="R509">
        <f>G509</f>
        <v>4</v>
      </c>
    </row>
    <row r="510" spans="1:18" x14ac:dyDescent="0.25">
      <c r="A510" s="189" t="e">
        <f t="array" aca="1" ref="A510:A518" ca="1">IF(A509=$Q496,$Q497:$Q505,IF(A509=$R496,$R497:$R505,A497:A505))</f>
        <v>#NAME?</v>
      </c>
      <c r="B510" s="190" t="e">
        <f t="array" aca="1" ref="B510:B518" ca="1">IF(B509=$Q496,$Q497:$Q505,IF(B509=$R496,$R497:$R505,B497:B505))</f>
        <v>#NAME?</v>
      </c>
      <c r="C510" s="190" t="e">
        <f t="array" aca="1" ref="C510:C518" ca="1">IF(C509=$Q496,$Q497:$Q505,IF(C509=$R496,$R497:$R505,C497:C505))</f>
        <v>#NAME?</v>
      </c>
      <c r="D510" s="191" t="e">
        <f t="array" aca="1" ref="D510:D518" ca="1">IF(D509=$Q496,$Q497:$Q505,IF(D509=$R496,$R497:$R505,D497:D505))</f>
        <v>#NAME?</v>
      </c>
      <c r="F510" s="156" t="e">
        <f ca="1">INDEX(A510:D518,,F509)</f>
        <v>#NAME?</v>
      </c>
      <c r="G510" s="158" t="e">
        <f ca="1">INDEX(A510:D518,,G509)</f>
        <v>#NAME?</v>
      </c>
      <c r="I510" s="156" t="e">
        <f ca="1">F510^2-G510^2</f>
        <v>#NAME?</v>
      </c>
      <c r="J510" s="157" t="e">
        <f ca="1">2*F510*G510</f>
        <v>#NAME?</v>
      </c>
      <c r="K510" s="157" t="e">
        <f ca="1">I510^2-J510^2</f>
        <v>#NAME?</v>
      </c>
      <c r="L510" s="158" t="e">
        <f t="shared" ref="L510:L518" ca="1" si="164">I510*J510</f>
        <v>#NAME?</v>
      </c>
      <c r="N510" t="s">
        <v>390</v>
      </c>
      <c r="O510" s="172" t="e">
        <f ca="1">2*(L519*B520-I519*J519)</f>
        <v>#NAME?</v>
      </c>
      <c r="Q510" s="156" t="e">
        <f t="array" aca="1" ref="Q510:R518" ca="1">MMULT(F510:G518,N514:O515)</f>
        <v>#NAME?</v>
      </c>
      <c r="R510" s="158" t="e">
        <f ca="1"/>
        <v>#NAME?</v>
      </c>
    </row>
    <row r="511" spans="1:18" x14ac:dyDescent="0.25">
      <c r="A511" s="194" t="e">
        <f ca="1"/>
        <v>#NAME?</v>
      </c>
      <c r="B511" s="195" t="e">
        <f ca="1"/>
        <v>#NAME?</v>
      </c>
      <c r="C511" s="195" t="e">
        <f ca="1"/>
        <v>#NAME?</v>
      </c>
      <c r="D511" s="196" t="e">
        <f ca="1"/>
        <v>#NAME?</v>
      </c>
      <c r="F511" s="123" t="e">
        <f ca="1">INDEX(A511:D519,,F509)</f>
        <v>#NAME?</v>
      </c>
      <c r="G511" s="90" t="e">
        <f ca="1">INDEX(A510:D518,,G509)</f>
        <v>#NAME?</v>
      </c>
      <c r="I511" s="123" t="e">
        <f t="shared" ref="I511:I518" ca="1" si="165">F511^2-G511^2</f>
        <v>#NAME?</v>
      </c>
      <c r="J511" s="37" t="e">
        <f t="shared" ref="J511:J518" ca="1" si="166">2*F511*G511</f>
        <v>#NAME?</v>
      </c>
      <c r="K511" s="37" t="e">
        <f t="shared" ref="K511:K518" ca="1" si="167">I511^2-J511^2</f>
        <v>#NAME?</v>
      </c>
      <c r="L511" s="90" t="e">
        <f t="shared" ca="1" si="164"/>
        <v>#NAME?</v>
      </c>
      <c r="N511" t="s">
        <v>392</v>
      </c>
      <c r="O511" s="173" t="e">
        <f ca="1">K519*B520-(I519^2-J519^2)</f>
        <v>#NAME?</v>
      </c>
      <c r="Q511" s="123" t="e">
        <f ca="1"/>
        <v>#NAME?</v>
      </c>
      <c r="R511" s="90" t="e">
        <f ca="1"/>
        <v>#NAME?</v>
      </c>
    </row>
    <row r="512" spans="1:18" x14ac:dyDescent="0.25">
      <c r="A512" s="194" t="e">
        <f ca="1"/>
        <v>#NAME?</v>
      </c>
      <c r="B512" s="195" t="e">
        <f ca="1"/>
        <v>#NAME?</v>
      </c>
      <c r="C512" s="195" t="e">
        <f ca="1"/>
        <v>#NAME?</v>
      </c>
      <c r="D512" s="196" t="e">
        <f ca="1"/>
        <v>#NAME?</v>
      </c>
      <c r="F512" s="123" t="e">
        <f ca="1">INDEX(A512:D520,,F509)</f>
        <v>#NAME?</v>
      </c>
      <c r="G512" s="90" t="e">
        <f ca="1">INDEX(A510:D518,,G509)</f>
        <v>#NAME?</v>
      </c>
      <c r="I512" s="123" t="e">
        <f t="shared" ca="1" si="165"/>
        <v>#NAME?</v>
      </c>
      <c r="J512" s="37" t="e">
        <f t="shared" ca="1" si="166"/>
        <v>#NAME?</v>
      </c>
      <c r="K512" s="37" t="e">
        <f t="shared" ca="1" si="167"/>
        <v>#NAME?</v>
      </c>
      <c r="L512" s="90" t="e">
        <f t="shared" ca="1" si="164"/>
        <v>#NAME?</v>
      </c>
      <c r="N512" t="s">
        <v>467</v>
      </c>
      <c r="O512" s="174" t="e">
        <f ca="1">0.25*ATAN(O510/O511)</f>
        <v>#NAME?</v>
      </c>
      <c r="Q512" s="123" t="e">
        <f ca="1"/>
        <v>#NAME?</v>
      </c>
      <c r="R512" s="90" t="e">
        <f ca="1"/>
        <v>#NAME?</v>
      </c>
    </row>
    <row r="513" spans="1:18" x14ac:dyDescent="0.25">
      <c r="A513" s="194" t="e">
        <f ca="1"/>
        <v>#NAME?</v>
      </c>
      <c r="B513" s="195" t="e">
        <f ca="1"/>
        <v>#NAME?</v>
      </c>
      <c r="C513" s="195" t="e">
        <f ca="1"/>
        <v>#NAME?</v>
      </c>
      <c r="D513" s="196" t="e">
        <f ca="1"/>
        <v>#NAME?</v>
      </c>
      <c r="F513" s="123" t="e">
        <f ca="1">INDEX(A513:D521,,F509)</f>
        <v>#NAME?</v>
      </c>
      <c r="G513" s="90" t="e">
        <f ca="1">INDEX(A510:D518,,G509)</f>
        <v>#NAME?</v>
      </c>
      <c r="I513" s="123" t="e">
        <f t="shared" ca="1" si="165"/>
        <v>#NAME?</v>
      </c>
      <c r="J513" s="37" t="e">
        <f t="shared" ca="1" si="166"/>
        <v>#NAME?</v>
      </c>
      <c r="K513" s="37" t="e">
        <f t="shared" ca="1" si="167"/>
        <v>#NAME?</v>
      </c>
      <c r="L513" s="90" t="e">
        <f t="shared" ca="1" si="164"/>
        <v>#NAME?</v>
      </c>
      <c r="Q513" s="123" t="e">
        <f ca="1"/>
        <v>#NAME?</v>
      </c>
      <c r="R513" s="90" t="e">
        <f ca="1"/>
        <v>#NAME?</v>
      </c>
    </row>
    <row r="514" spans="1:18" x14ac:dyDescent="0.25">
      <c r="A514" s="194" t="e">
        <f ca="1"/>
        <v>#NAME?</v>
      </c>
      <c r="B514" s="195" t="e">
        <f ca="1"/>
        <v>#NAME?</v>
      </c>
      <c r="C514" s="195" t="e">
        <f ca="1"/>
        <v>#NAME?</v>
      </c>
      <c r="D514" s="196" t="e">
        <f ca="1"/>
        <v>#NAME?</v>
      </c>
      <c r="F514" s="123" t="e">
        <f ca="1">INDEX(A514:D522,,F509)</f>
        <v>#NAME?</v>
      </c>
      <c r="G514" s="90" t="e">
        <f ca="1">INDEX(A510:D518,,G509)</f>
        <v>#NAME?</v>
      </c>
      <c r="I514" s="123" t="e">
        <f t="shared" ca="1" si="165"/>
        <v>#NAME?</v>
      </c>
      <c r="J514" s="37" t="e">
        <f t="shared" ca="1" si="166"/>
        <v>#NAME?</v>
      </c>
      <c r="K514" s="37" t="e">
        <f t="shared" ca="1" si="167"/>
        <v>#NAME?</v>
      </c>
      <c r="L514" s="90" t="e">
        <f t="shared" ca="1" si="164"/>
        <v>#NAME?</v>
      </c>
      <c r="N514" s="156" t="e">
        <f ca="1">COS(O512)</f>
        <v>#NAME?</v>
      </c>
      <c r="O514" s="158" t="e">
        <f ca="1">-N515</f>
        <v>#NAME?</v>
      </c>
      <c r="Q514" s="123" t="e">
        <f ca="1"/>
        <v>#NAME?</v>
      </c>
      <c r="R514" s="90" t="e">
        <f ca="1"/>
        <v>#NAME?</v>
      </c>
    </row>
    <row r="515" spans="1:18" x14ac:dyDescent="0.25">
      <c r="A515" s="194" t="e">
        <f ca="1"/>
        <v>#NAME?</v>
      </c>
      <c r="B515" s="195" t="e">
        <f ca="1"/>
        <v>#NAME?</v>
      </c>
      <c r="C515" s="195" t="e">
        <f ca="1"/>
        <v>#NAME?</v>
      </c>
      <c r="D515" s="196" t="e">
        <f ca="1"/>
        <v>#NAME?</v>
      </c>
      <c r="F515" s="123" t="e">
        <f ca="1">INDEX(A515:D523,,F509)</f>
        <v>#NAME?</v>
      </c>
      <c r="G515" s="90" t="e">
        <f ca="1">INDEX(A510:D518,,G509)</f>
        <v>#NAME?</v>
      </c>
      <c r="I515" s="123" t="e">
        <f t="shared" ca="1" si="165"/>
        <v>#NAME?</v>
      </c>
      <c r="J515" s="37" t="e">
        <f t="shared" ca="1" si="166"/>
        <v>#NAME?</v>
      </c>
      <c r="K515" s="37" t="e">
        <f t="shared" ca="1" si="167"/>
        <v>#NAME?</v>
      </c>
      <c r="L515" s="90" t="e">
        <f t="shared" ca="1" si="164"/>
        <v>#NAME?</v>
      </c>
      <c r="N515" s="91" t="e">
        <f ca="1">SIN(O512)</f>
        <v>#NAME?</v>
      </c>
      <c r="O515" s="93" t="e">
        <f ca="1">N514</f>
        <v>#NAME?</v>
      </c>
      <c r="Q515" s="123" t="e">
        <f ca="1"/>
        <v>#NAME?</v>
      </c>
      <c r="R515" s="90" t="e">
        <f ca="1"/>
        <v>#NAME?</v>
      </c>
    </row>
    <row r="516" spans="1:18" x14ac:dyDescent="0.25">
      <c r="A516" s="194" t="e">
        <f ca="1"/>
        <v>#NAME?</v>
      </c>
      <c r="B516" s="195" t="e">
        <f ca="1"/>
        <v>#NAME?</v>
      </c>
      <c r="C516" s="195" t="e">
        <f ca="1"/>
        <v>#NAME?</v>
      </c>
      <c r="D516" s="196" t="e">
        <f ca="1"/>
        <v>#NAME?</v>
      </c>
      <c r="F516" s="123" t="e">
        <f ca="1">INDEX(A516:D524,,F509)</f>
        <v>#NAME?</v>
      </c>
      <c r="G516" s="90" t="e">
        <f ca="1">INDEX(A510:D518,,G509)</f>
        <v>#NAME?</v>
      </c>
      <c r="I516" s="123" t="e">
        <f t="shared" ca="1" si="165"/>
        <v>#NAME?</v>
      </c>
      <c r="J516" s="37" t="e">
        <f t="shared" ca="1" si="166"/>
        <v>#NAME?</v>
      </c>
      <c r="K516" s="37" t="e">
        <f t="shared" ca="1" si="167"/>
        <v>#NAME?</v>
      </c>
      <c r="L516" s="90" t="e">
        <f t="shared" ca="1" si="164"/>
        <v>#NAME?</v>
      </c>
      <c r="Q516" s="123" t="e">
        <f ca="1"/>
        <v>#NAME?</v>
      </c>
      <c r="R516" s="90" t="e">
        <f ca="1"/>
        <v>#NAME?</v>
      </c>
    </row>
    <row r="517" spans="1:18" x14ac:dyDescent="0.25">
      <c r="A517" s="194" t="e">
        <f ca="1"/>
        <v>#NAME?</v>
      </c>
      <c r="B517" s="195" t="e">
        <f ca="1"/>
        <v>#NAME?</v>
      </c>
      <c r="C517" s="195" t="e">
        <f ca="1"/>
        <v>#NAME?</v>
      </c>
      <c r="D517" s="196" t="e">
        <f ca="1"/>
        <v>#NAME?</v>
      </c>
      <c r="F517" s="123" t="e">
        <f ca="1">INDEX(A517:D525,,F509)</f>
        <v>#NAME?</v>
      </c>
      <c r="G517" s="90" t="e">
        <f ca="1">INDEX(A510:D518,,G509)</f>
        <v>#NAME?</v>
      </c>
      <c r="I517" s="123" t="e">
        <f t="shared" ca="1" si="165"/>
        <v>#NAME?</v>
      </c>
      <c r="J517" s="37" t="e">
        <f t="shared" ca="1" si="166"/>
        <v>#NAME?</v>
      </c>
      <c r="K517" s="37" t="e">
        <f t="shared" ca="1" si="167"/>
        <v>#NAME?</v>
      </c>
      <c r="L517" s="90" t="e">
        <f t="shared" ca="1" si="164"/>
        <v>#NAME?</v>
      </c>
      <c r="Q517" s="123" t="e">
        <f ca="1"/>
        <v>#NAME?</v>
      </c>
      <c r="R517" s="90" t="e">
        <f ca="1"/>
        <v>#NAME?</v>
      </c>
    </row>
    <row r="518" spans="1:18" x14ac:dyDescent="0.25">
      <c r="A518" s="200" t="e">
        <f ca="1"/>
        <v>#NAME?</v>
      </c>
      <c r="B518" s="201" t="e">
        <f ca="1"/>
        <v>#NAME?</v>
      </c>
      <c r="C518" s="201" t="e">
        <f ca="1"/>
        <v>#NAME?</v>
      </c>
      <c r="D518" s="202" t="e">
        <f ca="1"/>
        <v>#NAME?</v>
      </c>
      <c r="F518" s="91" t="e">
        <f ca="1">INDEX(A518:D526,,F509)</f>
        <v>#NAME?</v>
      </c>
      <c r="G518" s="93" t="e">
        <f ca="1">INDEX(A510:D518,,G509)</f>
        <v>#NAME?</v>
      </c>
      <c r="I518" s="91" t="e">
        <f t="shared" ca="1" si="165"/>
        <v>#NAME?</v>
      </c>
      <c r="J518" s="92" t="e">
        <f t="shared" ca="1" si="166"/>
        <v>#NAME?</v>
      </c>
      <c r="K518" s="92" t="e">
        <f t="shared" ca="1" si="167"/>
        <v>#NAME?</v>
      </c>
      <c r="L518" s="93" t="e">
        <f t="shared" ca="1" si="164"/>
        <v>#NAME?</v>
      </c>
      <c r="Q518" s="91" t="e">
        <f ca="1"/>
        <v>#NAME?</v>
      </c>
      <c r="R518" s="93" t="e">
        <f ca="1"/>
        <v>#NAME?</v>
      </c>
    </row>
    <row r="519" spans="1:18" x14ac:dyDescent="0.25">
      <c r="I519" t="e">
        <f ca="1">SUM(I510:I518)</f>
        <v>#NAME?</v>
      </c>
      <c r="J519" t="e">
        <f ca="1">SUM(J510:J518)</f>
        <v>#NAME?</v>
      </c>
      <c r="K519" t="e">
        <f ca="1">SUM(K510:K518)</f>
        <v>#NAME?</v>
      </c>
      <c r="L519" t="e">
        <f ca="1">SUM(L510:L518)</f>
        <v>#NAME?</v>
      </c>
    </row>
    <row r="520" spans="1:18" x14ac:dyDescent="0.25">
      <c r="A520" s="47" t="s">
        <v>53</v>
      </c>
      <c r="B520">
        <f ca="1">COUNT(A510:A518)</f>
        <v>0</v>
      </c>
      <c r="I520" s="47" t="s">
        <v>462</v>
      </c>
      <c r="J520" s="47" t="s">
        <v>389</v>
      </c>
      <c r="K520" s="47" t="s">
        <v>469</v>
      </c>
      <c r="L520" s="47" t="s">
        <v>470</v>
      </c>
      <c r="N520" s="47"/>
    </row>
    <row r="522" spans="1:18" x14ac:dyDescent="0.25">
      <c r="A522">
        <v>1</v>
      </c>
      <c r="B522">
        <v>2</v>
      </c>
      <c r="C522">
        <v>3</v>
      </c>
      <c r="D522">
        <v>4</v>
      </c>
      <c r="F522">
        <v>2</v>
      </c>
      <c r="G522">
        <v>3</v>
      </c>
      <c r="I522" s="47" t="s">
        <v>207</v>
      </c>
      <c r="J522" s="47" t="s">
        <v>464</v>
      </c>
      <c r="K522" s="47" t="s">
        <v>465</v>
      </c>
      <c r="L522" s="47" t="s">
        <v>466</v>
      </c>
      <c r="Q522">
        <f>F522</f>
        <v>2</v>
      </c>
      <c r="R522">
        <f>G522</f>
        <v>3</v>
      </c>
    </row>
    <row r="523" spans="1:18" x14ac:dyDescent="0.25">
      <c r="A523" s="189" t="e">
        <f t="array" aca="1" ref="A523:A531" ca="1">IF(A522=$Q509,$Q510:$Q518,IF(A522=$R509,$R510:$R518,A510:A518))</f>
        <v>#NAME?</v>
      </c>
      <c r="B523" s="190" t="e">
        <f t="array" aca="1" ref="B523:B531" ca="1">IF(B522=$Q509,$Q510:$Q518,IF(B522=$R509,$R510:$R518,B510:B518))</f>
        <v>#NAME?</v>
      </c>
      <c r="C523" s="190" t="e">
        <f t="array" aca="1" ref="C523:C531" ca="1">IF(C522=$Q509,$Q510:$Q518,IF(C522=$R509,$R510:$R518,C510:C518))</f>
        <v>#NAME?</v>
      </c>
      <c r="D523" s="191" t="e">
        <f t="array" aca="1" ref="D523:D531" ca="1">IF(D522=$Q509,$Q510:$Q518,IF(D522=$R509,$R510:$R518,D510:D518))</f>
        <v>#NAME?</v>
      </c>
      <c r="F523" s="156" t="e">
        <f ca="1">INDEX(A523:D531,,F522)</f>
        <v>#NAME?</v>
      </c>
      <c r="G523" s="158" t="e">
        <f ca="1">INDEX(A523:D531,,G522)</f>
        <v>#NAME?</v>
      </c>
      <c r="I523" s="156" t="e">
        <f ca="1">F523^2-G523^2</f>
        <v>#NAME?</v>
      </c>
      <c r="J523" s="157" t="e">
        <f ca="1">2*F523*G523</f>
        <v>#NAME?</v>
      </c>
      <c r="K523" s="157" t="e">
        <f ca="1">I523^2-J523^2</f>
        <v>#NAME?</v>
      </c>
      <c r="L523" s="158" t="e">
        <f t="shared" ref="L523:L531" ca="1" si="168">I523*J523</f>
        <v>#NAME?</v>
      </c>
      <c r="N523" t="s">
        <v>390</v>
      </c>
      <c r="O523" s="172" t="e">
        <f ca="1">2*(L532*B533-I532*J532)</f>
        <v>#NAME?</v>
      </c>
      <c r="Q523" s="156" t="e">
        <f t="array" aca="1" ref="Q523:R531" ca="1">MMULT(F523:G531,N527:O528)</f>
        <v>#NAME?</v>
      </c>
      <c r="R523" s="158" t="e">
        <f ca="1"/>
        <v>#NAME?</v>
      </c>
    </row>
    <row r="524" spans="1:18" x14ac:dyDescent="0.25">
      <c r="A524" s="194" t="e">
        <f ca="1"/>
        <v>#NAME?</v>
      </c>
      <c r="B524" s="195" t="e">
        <f ca="1"/>
        <v>#NAME?</v>
      </c>
      <c r="C524" s="195" t="e">
        <f ca="1"/>
        <v>#NAME?</v>
      </c>
      <c r="D524" s="196" t="e">
        <f ca="1"/>
        <v>#NAME?</v>
      </c>
      <c r="F524" s="123" t="e">
        <f ca="1">INDEX(A524:D532,,F522)</f>
        <v>#NAME?</v>
      </c>
      <c r="G524" s="90" t="e">
        <f ca="1">INDEX(A523:D531,,G522)</f>
        <v>#NAME?</v>
      </c>
      <c r="I524" s="123" t="e">
        <f t="shared" ref="I524:I531" ca="1" si="169">F524^2-G524^2</f>
        <v>#NAME?</v>
      </c>
      <c r="J524" s="37" t="e">
        <f t="shared" ref="J524:J531" ca="1" si="170">2*F524*G524</f>
        <v>#NAME?</v>
      </c>
      <c r="K524" s="37" t="e">
        <f t="shared" ref="K524:K531" ca="1" si="171">I524^2-J524^2</f>
        <v>#NAME?</v>
      </c>
      <c r="L524" s="90" t="e">
        <f t="shared" ca="1" si="168"/>
        <v>#NAME?</v>
      </c>
      <c r="N524" t="s">
        <v>392</v>
      </c>
      <c r="O524" s="173" t="e">
        <f ca="1">K532*B533-(I532^2-J532^2)</f>
        <v>#NAME?</v>
      </c>
      <c r="Q524" s="123" t="e">
        <f ca="1"/>
        <v>#NAME?</v>
      </c>
      <c r="R524" s="90" t="e">
        <f ca="1"/>
        <v>#NAME?</v>
      </c>
    </row>
    <row r="525" spans="1:18" x14ac:dyDescent="0.25">
      <c r="A525" s="194" t="e">
        <f ca="1"/>
        <v>#NAME?</v>
      </c>
      <c r="B525" s="195" t="e">
        <f ca="1"/>
        <v>#NAME?</v>
      </c>
      <c r="C525" s="195" t="e">
        <f ca="1"/>
        <v>#NAME?</v>
      </c>
      <c r="D525" s="196" t="e">
        <f ca="1"/>
        <v>#NAME?</v>
      </c>
      <c r="F525" s="123" t="e">
        <f ca="1">INDEX(A525:D533,,F522)</f>
        <v>#NAME?</v>
      </c>
      <c r="G525" s="90" t="e">
        <f ca="1">INDEX(A523:D531,,G522)</f>
        <v>#NAME?</v>
      </c>
      <c r="I525" s="123" t="e">
        <f t="shared" ca="1" si="169"/>
        <v>#NAME?</v>
      </c>
      <c r="J525" s="37" t="e">
        <f t="shared" ca="1" si="170"/>
        <v>#NAME?</v>
      </c>
      <c r="K525" s="37" t="e">
        <f t="shared" ca="1" si="171"/>
        <v>#NAME?</v>
      </c>
      <c r="L525" s="90" t="e">
        <f t="shared" ca="1" si="168"/>
        <v>#NAME?</v>
      </c>
      <c r="N525" t="s">
        <v>467</v>
      </c>
      <c r="O525" s="174" t="e">
        <f ca="1">0.25*ATAN(O523/O524)</f>
        <v>#NAME?</v>
      </c>
      <c r="Q525" s="123" t="e">
        <f ca="1"/>
        <v>#NAME?</v>
      </c>
      <c r="R525" s="90" t="e">
        <f ca="1"/>
        <v>#NAME?</v>
      </c>
    </row>
    <row r="526" spans="1:18" x14ac:dyDescent="0.25">
      <c r="A526" s="194" t="e">
        <f ca="1"/>
        <v>#NAME?</v>
      </c>
      <c r="B526" s="195" t="e">
        <f ca="1"/>
        <v>#NAME?</v>
      </c>
      <c r="C526" s="195" t="e">
        <f ca="1"/>
        <v>#NAME?</v>
      </c>
      <c r="D526" s="196" t="e">
        <f ca="1"/>
        <v>#NAME?</v>
      </c>
      <c r="F526" s="123" t="e">
        <f ca="1">INDEX(A526:D534,,F522)</f>
        <v>#NAME?</v>
      </c>
      <c r="G526" s="90" t="e">
        <f ca="1">INDEX(A523:D531,,G522)</f>
        <v>#NAME?</v>
      </c>
      <c r="I526" s="123" t="e">
        <f t="shared" ca="1" si="169"/>
        <v>#NAME?</v>
      </c>
      <c r="J526" s="37" t="e">
        <f t="shared" ca="1" si="170"/>
        <v>#NAME?</v>
      </c>
      <c r="K526" s="37" t="e">
        <f t="shared" ca="1" si="171"/>
        <v>#NAME?</v>
      </c>
      <c r="L526" s="90" t="e">
        <f t="shared" ca="1" si="168"/>
        <v>#NAME?</v>
      </c>
      <c r="Q526" s="123" t="e">
        <f ca="1"/>
        <v>#NAME?</v>
      </c>
      <c r="R526" s="90" t="e">
        <f ca="1"/>
        <v>#NAME?</v>
      </c>
    </row>
    <row r="527" spans="1:18" x14ac:dyDescent="0.25">
      <c r="A527" s="194" t="e">
        <f ca="1"/>
        <v>#NAME?</v>
      </c>
      <c r="B527" s="195" t="e">
        <f ca="1"/>
        <v>#NAME?</v>
      </c>
      <c r="C527" s="195" t="e">
        <f ca="1"/>
        <v>#NAME?</v>
      </c>
      <c r="D527" s="196" t="e">
        <f ca="1"/>
        <v>#NAME?</v>
      </c>
      <c r="F527" s="123" t="e">
        <f ca="1">INDEX(A527:D535,,F522)</f>
        <v>#NAME?</v>
      </c>
      <c r="G527" s="90" t="e">
        <f ca="1">INDEX(A523:D531,,G522)</f>
        <v>#NAME?</v>
      </c>
      <c r="I527" s="123" t="e">
        <f t="shared" ca="1" si="169"/>
        <v>#NAME?</v>
      </c>
      <c r="J527" s="37" t="e">
        <f t="shared" ca="1" si="170"/>
        <v>#NAME?</v>
      </c>
      <c r="K527" s="37" t="e">
        <f t="shared" ca="1" si="171"/>
        <v>#NAME?</v>
      </c>
      <c r="L527" s="90" t="e">
        <f t="shared" ca="1" si="168"/>
        <v>#NAME?</v>
      </c>
      <c r="N527" s="156" t="e">
        <f ca="1">COS(O525)</f>
        <v>#NAME?</v>
      </c>
      <c r="O527" s="158" t="e">
        <f ca="1">-N528</f>
        <v>#NAME?</v>
      </c>
      <c r="Q527" s="123" t="e">
        <f ca="1"/>
        <v>#NAME?</v>
      </c>
      <c r="R527" s="90" t="e">
        <f ca="1"/>
        <v>#NAME?</v>
      </c>
    </row>
    <row r="528" spans="1:18" x14ac:dyDescent="0.25">
      <c r="A528" s="194" t="e">
        <f ca="1"/>
        <v>#NAME?</v>
      </c>
      <c r="B528" s="195" t="e">
        <f ca="1"/>
        <v>#NAME?</v>
      </c>
      <c r="C528" s="195" t="e">
        <f ca="1"/>
        <v>#NAME?</v>
      </c>
      <c r="D528" s="196" t="e">
        <f ca="1"/>
        <v>#NAME?</v>
      </c>
      <c r="F528" s="123" t="e">
        <f ca="1">INDEX(A528:D536,,F522)</f>
        <v>#NAME?</v>
      </c>
      <c r="G528" s="90" t="e">
        <f ca="1">INDEX(A523:D531,,G522)</f>
        <v>#NAME?</v>
      </c>
      <c r="I528" s="123" t="e">
        <f t="shared" ca="1" si="169"/>
        <v>#NAME?</v>
      </c>
      <c r="J528" s="37" t="e">
        <f t="shared" ca="1" si="170"/>
        <v>#NAME?</v>
      </c>
      <c r="K528" s="37" t="e">
        <f t="shared" ca="1" si="171"/>
        <v>#NAME?</v>
      </c>
      <c r="L528" s="90" t="e">
        <f t="shared" ca="1" si="168"/>
        <v>#NAME?</v>
      </c>
      <c r="N528" s="91" t="e">
        <f ca="1">SIN(O525)</f>
        <v>#NAME?</v>
      </c>
      <c r="O528" s="93" t="e">
        <f ca="1">N527</f>
        <v>#NAME?</v>
      </c>
      <c r="Q528" s="123" t="e">
        <f ca="1"/>
        <v>#NAME?</v>
      </c>
      <c r="R528" s="90" t="e">
        <f ca="1"/>
        <v>#NAME?</v>
      </c>
    </row>
    <row r="529" spans="1:18" x14ac:dyDescent="0.25">
      <c r="A529" s="194" t="e">
        <f ca="1"/>
        <v>#NAME?</v>
      </c>
      <c r="B529" s="195" t="e">
        <f ca="1"/>
        <v>#NAME?</v>
      </c>
      <c r="C529" s="195" t="e">
        <f ca="1"/>
        <v>#NAME?</v>
      </c>
      <c r="D529" s="196" t="e">
        <f ca="1"/>
        <v>#NAME?</v>
      </c>
      <c r="F529" s="123" t="e">
        <f ca="1">INDEX(A529:D537,,F522)</f>
        <v>#NAME?</v>
      </c>
      <c r="G529" s="90" t="e">
        <f ca="1">INDEX(A523:D531,,G522)</f>
        <v>#NAME?</v>
      </c>
      <c r="I529" s="123" t="e">
        <f t="shared" ca="1" si="169"/>
        <v>#NAME?</v>
      </c>
      <c r="J529" s="37" t="e">
        <f t="shared" ca="1" si="170"/>
        <v>#NAME?</v>
      </c>
      <c r="K529" s="37" t="e">
        <f t="shared" ca="1" si="171"/>
        <v>#NAME?</v>
      </c>
      <c r="L529" s="90" t="e">
        <f t="shared" ca="1" si="168"/>
        <v>#NAME?</v>
      </c>
      <c r="Q529" s="123" t="e">
        <f ca="1"/>
        <v>#NAME?</v>
      </c>
      <c r="R529" s="90" t="e">
        <f ca="1"/>
        <v>#NAME?</v>
      </c>
    </row>
    <row r="530" spans="1:18" x14ac:dyDescent="0.25">
      <c r="A530" s="194" t="e">
        <f ca="1"/>
        <v>#NAME?</v>
      </c>
      <c r="B530" s="195" t="e">
        <f ca="1"/>
        <v>#NAME?</v>
      </c>
      <c r="C530" s="195" t="e">
        <f ca="1"/>
        <v>#NAME?</v>
      </c>
      <c r="D530" s="196" t="e">
        <f ca="1"/>
        <v>#NAME?</v>
      </c>
      <c r="F530" s="123" t="e">
        <f ca="1">INDEX(A530:D538,,F522)</f>
        <v>#NAME?</v>
      </c>
      <c r="G530" s="90" t="e">
        <f ca="1">INDEX(A523:D531,,G522)</f>
        <v>#NAME?</v>
      </c>
      <c r="I530" s="123" t="e">
        <f t="shared" ca="1" si="169"/>
        <v>#NAME?</v>
      </c>
      <c r="J530" s="37" t="e">
        <f t="shared" ca="1" si="170"/>
        <v>#NAME?</v>
      </c>
      <c r="K530" s="37" t="e">
        <f t="shared" ca="1" si="171"/>
        <v>#NAME?</v>
      </c>
      <c r="L530" s="90" t="e">
        <f t="shared" ca="1" si="168"/>
        <v>#NAME?</v>
      </c>
      <c r="Q530" s="123" t="e">
        <f ca="1"/>
        <v>#NAME?</v>
      </c>
      <c r="R530" s="90" t="e">
        <f ca="1"/>
        <v>#NAME?</v>
      </c>
    </row>
    <row r="531" spans="1:18" x14ac:dyDescent="0.25">
      <c r="A531" s="200" t="e">
        <f ca="1"/>
        <v>#NAME?</v>
      </c>
      <c r="B531" s="201" t="e">
        <f ca="1"/>
        <v>#NAME?</v>
      </c>
      <c r="C531" s="201" t="e">
        <f ca="1"/>
        <v>#NAME?</v>
      </c>
      <c r="D531" s="202" t="e">
        <f ca="1"/>
        <v>#NAME?</v>
      </c>
      <c r="F531" s="91" t="e">
        <f ca="1">INDEX(A531:D539,,F522)</f>
        <v>#NAME?</v>
      </c>
      <c r="G531" s="93" t="e">
        <f ca="1">INDEX(A523:D531,,G522)</f>
        <v>#NAME?</v>
      </c>
      <c r="I531" s="91" t="e">
        <f t="shared" ca="1" si="169"/>
        <v>#NAME?</v>
      </c>
      <c r="J531" s="92" t="e">
        <f t="shared" ca="1" si="170"/>
        <v>#NAME?</v>
      </c>
      <c r="K531" s="92" t="e">
        <f t="shared" ca="1" si="171"/>
        <v>#NAME?</v>
      </c>
      <c r="L531" s="93" t="e">
        <f t="shared" ca="1" si="168"/>
        <v>#NAME?</v>
      </c>
      <c r="Q531" s="91" t="e">
        <f ca="1"/>
        <v>#NAME?</v>
      </c>
      <c r="R531" s="93" t="e">
        <f ca="1"/>
        <v>#NAME?</v>
      </c>
    </row>
    <row r="532" spans="1:18" x14ac:dyDescent="0.25">
      <c r="I532" t="e">
        <f ca="1">SUM(I523:I531)</f>
        <v>#NAME?</v>
      </c>
      <c r="J532" t="e">
        <f ca="1">SUM(J523:J531)</f>
        <v>#NAME?</v>
      </c>
      <c r="K532" t="e">
        <f ca="1">SUM(K523:K531)</f>
        <v>#NAME?</v>
      </c>
      <c r="L532" t="e">
        <f ca="1">SUM(L523:L531)</f>
        <v>#NAME?</v>
      </c>
    </row>
    <row r="533" spans="1:18" x14ac:dyDescent="0.25">
      <c r="A533" s="47" t="s">
        <v>53</v>
      </c>
      <c r="B533">
        <f ca="1">COUNT(A523:A531)</f>
        <v>0</v>
      </c>
      <c r="I533" s="47" t="s">
        <v>462</v>
      </c>
      <c r="J533" s="47" t="s">
        <v>389</v>
      </c>
      <c r="K533" s="47" t="s">
        <v>469</v>
      </c>
      <c r="L533" s="47" t="s">
        <v>470</v>
      </c>
      <c r="N533" s="47"/>
    </row>
    <row r="535" spans="1:18" x14ac:dyDescent="0.25">
      <c r="A535">
        <v>1</v>
      </c>
      <c r="B535">
        <v>2</v>
      </c>
      <c r="C535">
        <v>3</v>
      </c>
      <c r="D535">
        <v>4</v>
      </c>
      <c r="F535">
        <v>2</v>
      </c>
      <c r="G535">
        <v>4</v>
      </c>
      <c r="I535" s="47" t="s">
        <v>207</v>
      </c>
      <c r="J535" s="47" t="s">
        <v>464</v>
      </c>
      <c r="K535" s="47" t="s">
        <v>465</v>
      </c>
      <c r="L535" s="47" t="s">
        <v>466</v>
      </c>
      <c r="Q535">
        <f>F535</f>
        <v>2</v>
      </c>
      <c r="R535">
        <f>G535</f>
        <v>4</v>
      </c>
    </row>
    <row r="536" spans="1:18" x14ac:dyDescent="0.25">
      <c r="A536" s="189" t="e">
        <f t="array" aca="1" ref="A536:A544" ca="1">IF(A535=$Q522,$Q523:$Q531,IF(A535=$R522,$R523:$R531,A523:A531))</f>
        <v>#NAME?</v>
      </c>
      <c r="B536" s="190" t="e">
        <f t="array" aca="1" ref="B536:B544" ca="1">IF(B535=$Q522,$Q523:$Q531,IF(B535=$R522,$R523:$R531,B523:B531))</f>
        <v>#NAME?</v>
      </c>
      <c r="C536" s="190" t="e">
        <f t="array" aca="1" ref="C536:C544" ca="1">IF(C535=$Q522,$Q523:$Q531,IF(C535=$R522,$R523:$R531,C523:C531))</f>
        <v>#NAME?</v>
      </c>
      <c r="D536" s="191" t="e">
        <f t="array" aca="1" ref="D536:D544" ca="1">IF(D535=$Q522,$Q523:$Q531,IF(D535=$R522,$R523:$R531,D523:D531))</f>
        <v>#NAME?</v>
      </c>
      <c r="F536" s="156" t="e">
        <f ca="1">INDEX(A536:D544,,F535)</f>
        <v>#NAME?</v>
      </c>
      <c r="G536" s="158" t="e">
        <f ca="1">INDEX(A536:D544,,G535)</f>
        <v>#NAME?</v>
      </c>
      <c r="I536" s="156" t="e">
        <f ca="1">F536^2-G536^2</f>
        <v>#NAME?</v>
      </c>
      <c r="J536" s="157" t="e">
        <f ca="1">2*F536*G536</f>
        <v>#NAME?</v>
      </c>
      <c r="K536" s="157" t="e">
        <f ca="1">I536^2-J536^2</f>
        <v>#NAME?</v>
      </c>
      <c r="L536" s="158" t="e">
        <f t="shared" ref="L536:L544" ca="1" si="172">I536*J536</f>
        <v>#NAME?</v>
      </c>
      <c r="N536" t="s">
        <v>390</v>
      </c>
      <c r="O536" s="172" t="e">
        <f ca="1">2*(L545*B546-I545*J545)</f>
        <v>#NAME?</v>
      </c>
      <c r="Q536" s="156" t="e">
        <f t="array" aca="1" ref="Q536:R544" ca="1">MMULT(F536:G544,N540:O541)</f>
        <v>#NAME?</v>
      </c>
      <c r="R536" s="158" t="e">
        <f ca="1"/>
        <v>#NAME?</v>
      </c>
    </row>
    <row r="537" spans="1:18" x14ac:dyDescent="0.25">
      <c r="A537" s="194" t="e">
        <f ca="1"/>
        <v>#NAME?</v>
      </c>
      <c r="B537" s="195" t="e">
        <f ca="1"/>
        <v>#NAME?</v>
      </c>
      <c r="C537" s="195" t="e">
        <f ca="1"/>
        <v>#NAME?</v>
      </c>
      <c r="D537" s="196" t="e">
        <f ca="1"/>
        <v>#NAME?</v>
      </c>
      <c r="F537" s="123" t="e">
        <f ca="1">INDEX(A537:D545,,F535)</f>
        <v>#NAME?</v>
      </c>
      <c r="G537" s="90" t="e">
        <f ca="1">INDEX(A536:D544,,G535)</f>
        <v>#NAME?</v>
      </c>
      <c r="I537" s="123" t="e">
        <f t="shared" ref="I537:I544" ca="1" si="173">F537^2-G537^2</f>
        <v>#NAME?</v>
      </c>
      <c r="J537" s="37" t="e">
        <f t="shared" ref="J537:J544" ca="1" si="174">2*F537*G537</f>
        <v>#NAME?</v>
      </c>
      <c r="K537" s="37" t="e">
        <f t="shared" ref="K537:K544" ca="1" si="175">I537^2-J537^2</f>
        <v>#NAME?</v>
      </c>
      <c r="L537" s="90" t="e">
        <f t="shared" ca="1" si="172"/>
        <v>#NAME?</v>
      </c>
      <c r="N537" t="s">
        <v>392</v>
      </c>
      <c r="O537" s="173" t="e">
        <f ca="1">K545*B546-(I545^2-J545^2)</f>
        <v>#NAME?</v>
      </c>
      <c r="Q537" s="123" t="e">
        <f ca="1"/>
        <v>#NAME?</v>
      </c>
      <c r="R537" s="90" t="e">
        <f ca="1"/>
        <v>#NAME?</v>
      </c>
    </row>
    <row r="538" spans="1:18" x14ac:dyDescent="0.25">
      <c r="A538" s="194" t="e">
        <f ca="1"/>
        <v>#NAME?</v>
      </c>
      <c r="B538" s="195" t="e">
        <f ca="1"/>
        <v>#NAME?</v>
      </c>
      <c r="C538" s="195" t="e">
        <f ca="1"/>
        <v>#NAME?</v>
      </c>
      <c r="D538" s="196" t="e">
        <f ca="1"/>
        <v>#NAME?</v>
      </c>
      <c r="F538" s="123" t="e">
        <f ca="1">INDEX(A538:D546,,F535)</f>
        <v>#NAME?</v>
      </c>
      <c r="G538" s="90" t="e">
        <f ca="1">INDEX(A536:D544,,G535)</f>
        <v>#NAME?</v>
      </c>
      <c r="I538" s="123" t="e">
        <f t="shared" ca="1" si="173"/>
        <v>#NAME?</v>
      </c>
      <c r="J538" s="37" t="e">
        <f t="shared" ca="1" si="174"/>
        <v>#NAME?</v>
      </c>
      <c r="K538" s="37" t="e">
        <f t="shared" ca="1" si="175"/>
        <v>#NAME?</v>
      </c>
      <c r="L538" s="90" t="e">
        <f t="shared" ca="1" si="172"/>
        <v>#NAME?</v>
      </c>
      <c r="N538" t="s">
        <v>467</v>
      </c>
      <c r="O538" s="174" t="e">
        <f ca="1">0.25*ATAN(O536/O537)</f>
        <v>#NAME?</v>
      </c>
      <c r="Q538" s="123" t="e">
        <f ca="1"/>
        <v>#NAME?</v>
      </c>
      <c r="R538" s="90" t="e">
        <f ca="1"/>
        <v>#NAME?</v>
      </c>
    </row>
    <row r="539" spans="1:18" x14ac:dyDescent="0.25">
      <c r="A539" s="194" t="e">
        <f ca="1"/>
        <v>#NAME?</v>
      </c>
      <c r="B539" s="195" t="e">
        <f ca="1"/>
        <v>#NAME?</v>
      </c>
      <c r="C539" s="195" t="e">
        <f ca="1"/>
        <v>#NAME?</v>
      </c>
      <c r="D539" s="196" t="e">
        <f ca="1"/>
        <v>#NAME?</v>
      </c>
      <c r="F539" s="123" t="e">
        <f ca="1">INDEX(A539:D547,,F535)</f>
        <v>#NAME?</v>
      </c>
      <c r="G539" s="90" t="e">
        <f ca="1">INDEX(A536:D544,,G535)</f>
        <v>#NAME?</v>
      </c>
      <c r="I539" s="123" t="e">
        <f t="shared" ca="1" si="173"/>
        <v>#NAME?</v>
      </c>
      <c r="J539" s="37" t="e">
        <f t="shared" ca="1" si="174"/>
        <v>#NAME?</v>
      </c>
      <c r="K539" s="37" t="e">
        <f t="shared" ca="1" si="175"/>
        <v>#NAME?</v>
      </c>
      <c r="L539" s="90" t="e">
        <f t="shared" ca="1" si="172"/>
        <v>#NAME?</v>
      </c>
      <c r="Q539" s="123" t="e">
        <f ca="1"/>
        <v>#NAME?</v>
      </c>
      <c r="R539" s="90" t="e">
        <f ca="1"/>
        <v>#NAME?</v>
      </c>
    </row>
    <row r="540" spans="1:18" x14ac:dyDescent="0.25">
      <c r="A540" s="194" t="e">
        <f ca="1"/>
        <v>#NAME?</v>
      </c>
      <c r="B540" s="195" t="e">
        <f ca="1"/>
        <v>#NAME?</v>
      </c>
      <c r="C540" s="195" t="e">
        <f ca="1"/>
        <v>#NAME?</v>
      </c>
      <c r="D540" s="196" t="e">
        <f ca="1"/>
        <v>#NAME?</v>
      </c>
      <c r="F540" s="123" t="e">
        <f ca="1">INDEX(A540:D548,,F535)</f>
        <v>#NAME?</v>
      </c>
      <c r="G540" s="90" t="e">
        <f ca="1">INDEX(A536:D544,,G535)</f>
        <v>#NAME?</v>
      </c>
      <c r="I540" s="123" t="e">
        <f t="shared" ca="1" si="173"/>
        <v>#NAME?</v>
      </c>
      <c r="J540" s="37" t="e">
        <f t="shared" ca="1" si="174"/>
        <v>#NAME?</v>
      </c>
      <c r="K540" s="37" t="e">
        <f t="shared" ca="1" si="175"/>
        <v>#NAME?</v>
      </c>
      <c r="L540" s="90" t="e">
        <f t="shared" ca="1" si="172"/>
        <v>#NAME?</v>
      </c>
      <c r="N540" s="156" t="e">
        <f ca="1">COS(O538)</f>
        <v>#NAME?</v>
      </c>
      <c r="O540" s="158" t="e">
        <f ca="1">-N541</f>
        <v>#NAME?</v>
      </c>
      <c r="Q540" s="123" t="e">
        <f ca="1"/>
        <v>#NAME?</v>
      </c>
      <c r="R540" s="90" t="e">
        <f ca="1"/>
        <v>#NAME?</v>
      </c>
    </row>
    <row r="541" spans="1:18" x14ac:dyDescent="0.25">
      <c r="A541" s="194" t="e">
        <f ca="1"/>
        <v>#NAME?</v>
      </c>
      <c r="B541" s="195" t="e">
        <f ca="1"/>
        <v>#NAME?</v>
      </c>
      <c r="C541" s="195" t="e">
        <f ca="1"/>
        <v>#NAME?</v>
      </c>
      <c r="D541" s="196" t="e">
        <f ca="1"/>
        <v>#NAME?</v>
      </c>
      <c r="F541" s="123" t="e">
        <f ca="1">INDEX(A541:D549,,F535)</f>
        <v>#NAME?</v>
      </c>
      <c r="G541" s="90" t="e">
        <f ca="1">INDEX(A536:D544,,G535)</f>
        <v>#NAME?</v>
      </c>
      <c r="I541" s="123" t="e">
        <f t="shared" ca="1" si="173"/>
        <v>#NAME?</v>
      </c>
      <c r="J541" s="37" t="e">
        <f t="shared" ca="1" si="174"/>
        <v>#NAME?</v>
      </c>
      <c r="K541" s="37" t="e">
        <f t="shared" ca="1" si="175"/>
        <v>#NAME?</v>
      </c>
      <c r="L541" s="90" t="e">
        <f t="shared" ca="1" si="172"/>
        <v>#NAME?</v>
      </c>
      <c r="N541" s="91" t="e">
        <f ca="1">SIN(O538)</f>
        <v>#NAME?</v>
      </c>
      <c r="O541" s="93" t="e">
        <f ca="1">N540</f>
        <v>#NAME?</v>
      </c>
      <c r="Q541" s="123" t="e">
        <f ca="1"/>
        <v>#NAME?</v>
      </c>
      <c r="R541" s="90" t="e">
        <f ca="1"/>
        <v>#NAME?</v>
      </c>
    </row>
    <row r="542" spans="1:18" x14ac:dyDescent="0.25">
      <c r="A542" s="194" t="e">
        <f ca="1"/>
        <v>#NAME?</v>
      </c>
      <c r="B542" s="195" t="e">
        <f ca="1"/>
        <v>#NAME?</v>
      </c>
      <c r="C542" s="195" t="e">
        <f ca="1"/>
        <v>#NAME?</v>
      </c>
      <c r="D542" s="196" t="e">
        <f ca="1"/>
        <v>#NAME?</v>
      </c>
      <c r="F542" s="123" t="e">
        <f ca="1">INDEX(A542:D550,,F535)</f>
        <v>#NAME?</v>
      </c>
      <c r="G542" s="90" t="e">
        <f ca="1">INDEX(A536:D544,,G535)</f>
        <v>#NAME?</v>
      </c>
      <c r="I542" s="123" t="e">
        <f t="shared" ca="1" si="173"/>
        <v>#NAME?</v>
      </c>
      <c r="J542" s="37" t="e">
        <f t="shared" ca="1" si="174"/>
        <v>#NAME?</v>
      </c>
      <c r="K542" s="37" t="e">
        <f t="shared" ca="1" si="175"/>
        <v>#NAME?</v>
      </c>
      <c r="L542" s="90" t="e">
        <f t="shared" ca="1" si="172"/>
        <v>#NAME?</v>
      </c>
      <c r="Q542" s="123" t="e">
        <f ca="1"/>
        <v>#NAME?</v>
      </c>
      <c r="R542" s="90" t="e">
        <f ca="1"/>
        <v>#NAME?</v>
      </c>
    </row>
    <row r="543" spans="1:18" x14ac:dyDescent="0.25">
      <c r="A543" s="194" t="e">
        <f ca="1"/>
        <v>#NAME?</v>
      </c>
      <c r="B543" s="195" t="e">
        <f ca="1"/>
        <v>#NAME?</v>
      </c>
      <c r="C543" s="195" t="e">
        <f ca="1"/>
        <v>#NAME?</v>
      </c>
      <c r="D543" s="196" t="e">
        <f ca="1"/>
        <v>#NAME?</v>
      </c>
      <c r="F543" s="123" t="e">
        <f ca="1">INDEX(A543:D551,,F535)</f>
        <v>#NAME?</v>
      </c>
      <c r="G543" s="90" t="e">
        <f ca="1">INDEX(A536:D544,,G535)</f>
        <v>#NAME?</v>
      </c>
      <c r="I543" s="123" t="e">
        <f t="shared" ca="1" si="173"/>
        <v>#NAME?</v>
      </c>
      <c r="J543" s="37" t="e">
        <f t="shared" ca="1" si="174"/>
        <v>#NAME?</v>
      </c>
      <c r="K543" s="37" t="e">
        <f t="shared" ca="1" si="175"/>
        <v>#NAME?</v>
      </c>
      <c r="L543" s="90" t="e">
        <f t="shared" ca="1" si="172"/>
        <v>#NAME?</v>
      </c>
      <c r="Q543" s="123" t="e">
        <f ca="1"/>
        <v>#NAME?</v>
      </c>
      <c r="R543" s="90" t="e">
        <f ca="1"/>
        <v>#NAME?</v>
      </c>
    </row>
    <row r="544" spans="1:18" x14ac:dyDescent="0.25">
      <c r="A544" s="200" t="e">
        <f ca="1"/>
        <v>#NAME?</v>
      </c>
      <c r="B544" s="201" t="e">
        <f ca="1"/>
        <v>#NAME?</v>
      </c>
      <c r="C544" s="201" t="e">
        <f ca="1"/>
        <v>#NAME?</v>
      </c>
      <c r="D544" s="202" t="e">
        <f ca="1"/>
        <v>#NAME?</v>
      </c>
      <c r="F544" s="91" t="e">
        <f ca="1">INDEX(A544:D552,,F535)</f>
        <v>#NAME?</v>
      </c>
      <c r="G544" s="93" t="e">
        <f ca="1">INDEX(A536:D544,,G535)</f>
        <v>#NAME?</v>
      </c>
      <c r="I544" s="91" t="e">
        <f t="shared" ca="1" si="173"/>
        <v>#NAME?</v>
      </c>
      <c r="J544" s="92" t="e">
        <f t="shared" ca="1" si="174"/>
        <v>#NAME?</v>
      </c>
      <c r="K544" s="92" t="e">
        <f t="shared" ca="1" si="175"/>
        <v>#NAME?</v>
      </c>
      <c r="L544" s="93" t="e">
        <f t="shared" ca="1" si="172"/>
        <v>#NAME?</v>
      </c>
      <c r="Q544" s="91" t="e">
        <f ca="1"/>
        <v>#NAME?</v>
      </c>
      <c r="R544" s="93" t="e">
        <f ca="1"/>
        <v>#NAME?</v>
      </c>
    </row>
    <row r="545" spans="1:18" x14ac:dyDescent="0.25">
      <c r="I545" t="e">
        <f ca="1">SUM(I536:I544)</f>
        <v>#NAME?</v>
      </c>
      <c r="J545" t="e">
        <f ca="1">SUM(J536:J544)</f>
        <v>#NAME?</v>
      </c>
      <c r="K545" t="e">
        <f ca="1">SUM(K536:K544)</f>
        <v>#NAME?</v>
      </c>
      <c r="L545" t="e">
        <f ca="1">SUM(L536:L544)</f>
        <v>#NAME?</v>
      </c>
    </row>
    <row r="546" spans="1:18" x14ac:dyDescent="0.25">
      <c r="A546" s="47" t="s">
        <v>53</v>
      </c>
      <c r="B546">
        <f ca="1">COUNT(A536:A544)</f>
        <v>0</v>
      </c>
      <c r="I546" s="47" t="s">
        <v>462</v>
      </c>
      <c r="J546" s="47" t="s">
        <v>389</v>
      </c>
      <c r="K546" s="47" t="s">
        <v>469</v>
      </c>
      <c r="L546" s="47" t="s">
        <v>470</v>
      </c>
      <c r="N546" s="47"/>
    </row>
    <row r="548" spans="1:18" x14ac:dyDescent="0.25">
      <c r="A548">
        <v>1</v>
      </c>
      <c r="B548">
        <v>2</v>
      </c>
      <c r="C548">
        <v>3</v>
      </c>
      <c r="D548">
        <v>4</v>
      </c>
      <c r="F548">
        <v>3</v>
      </c>
      <c r="G548">
        <v>4</v>
      </c>
      <c r="I548" s="47" t="s">
        <v>207</v>
      </c>
      <c r="J548" s="47" t="s">
        <v>464</v>
      </c>
      <c r="K548" s="47" t="s">
        <v>465</v>
      </c>
      <c r="L548" s="47" t="s">
        <v>466</v>
      </c>
      <c r="Q548">
        <f>F548</f>
        <v>3</v>
      </c>
      <c r="R548">
        <f>G548</f>
        <v>4</v>
      </c>
    </row>
    <row r="549" spans="1:18" x14ac:dyDescent="0.25">
      <c r="A549" s="189" t="e">
        <f t="array" aca="1" ref="A549:A557" ca="1">IF(A548=$Q535,$Q536:$Q544,IF(A548=$R535,$R536:$R544,A536:A544))</f>
        <v>#NAME?</v>
      </c>
      <c r="B549" s="190" t="e">
        <f t="array" aca="1" ref="B549:B557" ca="1">IF(B548=$Q535,$Q536:$Q544,IF(B548=$R535,$R536:$R544,B536:B544))</f>
        <v>#NAME?</v>
      </c>
      <c r="C549" s="190" t="e">
        <f t="array" aca="1" ref="C549:C557" ca="1">IF(C548=$Q535,$Q536:$Q544,IF(C548=$R535,$R536:$R544,C536:C544))</f>
        <v>#NAME?</v>
      </c>
      <c r="D549" s="191" t="e">
        <f t="array" aca="1" ref="D549:D557" ca="1">IF(D548=$Q535,$Q536:$Q544,IF(D548=$R535,$R536:$R544,D536:D544))</f>
        <v>#NAME?</v>
      </c>
      <c r="F549" s="156" t="e">
        <f ca="1">INDEX(A549:D557,,F548)</f>
        <v>#NAME?</v>
      </c>
      <c r="G549" s="158" t="e">
        <f ca="1">INDEX(A549:D557,,G548)</f>
        <v>#NAME?</v>
      </c>
      <c r="I549" s="156" t="e">
        <f ca="1">F549^2-G549^2</f>
        <v>#NAME?</v>
      </c>
      <c r="J549" s="157" t="e">
        <f ca="1">2*F549*G549</f>
        <v>#NAME?</v>
      </c>
      <c r="K549" s="157" t="e">
        <f ca="1">I549^2-J549^2</f>
        <v>#NAME?</v>
      </c>
      <c r="L549" s="158" t="e">
        <f t="shared" ref="L549:L557" ca="1" si="176">I549*J549</f>
        <v>#NAME?</v>
      </c>
      <c r="N549" t="s">
        <v>390</v>
      </c>
      <c r="O549" s="172" t="e">
        <f ca="1">2*(L558*B559-I558*J558)</f>
        <v>#NAME?</v>
      </c>
      <c r="Q549" s="156" t="e">
        <f t="array" aca="1" ref="Q549:R557" ca="1">MMULT(F549:G557,N553:O554)</f>
        <v>#NAME?</v>
      </c>
      <c r="R549" s="158" t="e">
        <f ca="1"/>
        <v>#NAME?</v>
      </c>
    </row>
    <row r="550" spans="1:18" x14ac:dyDescent="0.25">
      <c r="A550" s="194" t="e">
        <f ca="1"/>
        <v>#NAME?</v>
      </c>
      <c r="B550" s="195" t="e">
        <f ca="1"/>
        <v>#NAME?</v>
      </c>
      <c r="C550" s="195" t="e">
        <f ca="1"/>
        <v>#NAME?</v>
      </c>
      <c r="D550" s="196" t="e">
        <f ca="1"/>
        <v>#NAME?</v>
      </c>
      <c r="F550" s="123" t="e">
        <f ca="1">INDEX(A550:D558,,F548)</f>
        <v>#NAME?</v>
      </c>
      <c r="G550" s="90" t="e">
        <f ca="1">INDEX(A549:D557,,G548)</f>
        <v>#NAME?</v>
      </c>
      <c r="I550" s="123" t="e">
        <f t="shared" ref="I550:I557" ca="1" si="177">F550^2-G550^2</f>
        <v>#NAME?</v>
      </c>
      <c r="J550" s="37" t="e">
        <f t="shared" ref="J550:J557" ca="1" si="178">2*F550*G550</f>
        <v>#NAME?</v>
      </c>
      <c r="K550" s="37" t="e">
        <f t="shared" ref="K550:K557" ca="1" si="179">I550^2-J550^2</f>
        <v>#NAME?</v>
      </c>
      <c r="L550" s="90" t="e">
        <f t="shared" ca="1" si="176"/>
        <v>#NAME?</v>
      </c>
      <c r="N550" t="s">
        <v>392</v>
      </c>
      <c r="O550" s="173" t="e">
        <f ca="1">K558*B559-(I558^2-J558^2)</f>
        <v>#NAME?</v>
      </c>
      <c r="Q550" s="123" t="e">
        <f ca="1"/>
        <v>#NAME?</v>
      </c>
      <c r="R550" s="90" t="e">
        <f ca="1"/>
        <v>#NAME?</v>
      </c>
    </row>
    <row r="551" spans="1:18" x14ac:dyDescent="0.25">
      <c r="A551" s="194" t="e">
        <f ca="1"/>
        <v>#NAME?</v>
      </c>
      <c r="B551" s="195" t="e">
        <f ca="1"/>
        <v>#NAME?</v>
      </c>
      <c r="C551" s="195" t="e">
        <f ca="1"/>
        <v>#NAME?</v>
      </c>
      <c r="D551" s="196" t="e">
        <f ca="1"/>
        <v>#NAME?</v>
      </c>
      <c r="F551" s="123" t="e">
        <f ca="1">INDEX(A551:D559,,F548)</f>
        <v>#NAME?</v>
      </c>
      <c r="G551" s="90" t="e">
        <f ca="1">INDEX(A549:D557,,G548)</f>
        <v>#NAME?</v>
      </c>
      <c r="I551" s="123" t="e">
        <f t="shared" ca="1" si="177"/>
        <v>#NAME?</v>
      </c>
      <c r="J551" s="37" t="e">
        <f t="shared" ca="1" si="178"/>
        <v>#NAME?</v>
      </c>
      <c r="K551" s="37" t="e">
        <f t="shared" ca="1" si="179"/>
        <v>#NAME?</v>
      </c>
      <c r="L551" s="90" t="e">
        <f t="shared" ca="1" si="176"/>
        <v>#NAME?</v>
      </c>
      <c r="N551" t="s">
        <v>467</v>
      </c>
      <c r="O551" s="174" t="e">
        <f ca="1">0.25*ATAN(O549/O550)</f>
        <v>#NAME?</v>
      </c>
      <c r="Q551" s="123" t="e">
        <f ca="1"/>
        <v>#NAME?</v>
      </c>
      <c r="R551" s="90" t="e">
        <f ca="1"/>
        <v>#NAME?</v>
      </c>
    </row>
    <row r="552" spans="1:18" x14ac:dyDescent="0.25">
      <c r="A552" s="194" t="e">
        <f ca="1"/>
        <v>#NAME?</v>
      </c>
      <c r="B552" s="195" t="e">
        <f ca="1"/>
        <v>#NAME?</v>
      </c>
      <c r="C552" s="195" t="e">
        <f ca="1"/>
        <v>#NAME?</v>
      </c>
      <c r="D552" s="196" t="e">
        <f ca="1"/>
        <v>#NAME?</v>
      </c>
      <c r="F552" s="123" t="e">
        <f ca="1">INDEX(A552:D560,,F548)</f>
        <v>#NAME?</v>
      </c>
      <c r="G552" s="90" t="e">
        <f ca="1">INDEX(A549:D557,,G548)</f>
        <v>#NAME?</v>
      </c>
      <c r="I552" s="123" t="e">
        <f t="shared" ca="1" si="177"/>
        <v>#NAME?</v>
      </c>
      <c r="J552" s="37" t="e">
        <f t="shared" ca="1" si="178"/>
        <v>#NAME?</v>
      </c>
      <c r="K552" s="37" t="e">
        <f t="shared" ca="1" si="179"/>
        <v>#NAME?</v>
      </c>
      <c r="L552" s="90" t="e">
        <f t="shared" ca="1" si="176"/>
        <v>#NAME?</v>
      </c>
      <c r="Q552" s="123" t="e">
        <f ca="1"/>
        <v>#NAME?</v>
      </c>
      <c r="R552" s="90" t="e">
        <f ca="1"/>
        <v>#NAME?</v>
      </c>
    </row>
    <row r="553" spans="1:18" x14ac:dyDescent="0.25">
      <c r="A553" s="194" t="e">
        <f ca="1"/>
        <v>#NAME?</v>
      </c>
      <c r="B553" s="195" t="e">
        <f ca="1"/>
        <v>#NAME?</v>
      </c>
      <c r="C553" s="195" t="e">
        <f ca="1"/>
        <v>#NAME?</v>
      </c>
      <c r="D553" s="196" t="e">
        <f ca="1"/>
        <v>#NAME?</v>
      </c>
      <c r="F553" s="123" t="e">
        <f ca="1">INDEX(A553:D561,,F548)</f>
        <v>#NAME?</v>
      </c>
      <c r="G553" s="90" t="e">
        <f ca="1">INDEX(A549:D557,,G548)</f>
        <v>#NAME?</v>
      </c>
      <c r="I553" s="123" t="e">
        <f t="shared" ca="1" si="177"/>
        <v>#NAME?</v>
      </c>
      <c r="J553" s="37" t="e">
        <f t="shared" ca="1" si="178"/>
        <v>#NAME?</v>
      </c>
      <c r="K553" s="37" t="e">
        <f t="shared" ca="1" si="179"/>
        <v>#NAME?</v>
      </c>
      <c r="L553" s="90" t="e">
        <f t="shared" ca="1" si="176"/>
        <v>#NAME?</v>
      </c>
      <c r="N553" s="156" t="e">
        <f ca="1">COS(O551)</f>
        <v>#NAME?</v>
      </c>
      <c r="O553" s="158" t="e">
        <f ca="1">-N554</f>
        <v>#NAME?</v>
      </c>
      <c r="Q553" s="123" t="e">
        <f ca="1"/>
        <v>#NAME?</v>
      </c>
      <c r="R553" s="90" t="e">
        <f ca="1"/>
        <v>#NAME?</v>
      </c>
    </row>
    <row r="554" spans="1:18" x14ac:dyDescent="0.25">
      <c r="A554" s="194" t="e">
        <f ca="1"/>
        <v>#NAME?</v>
      </c>
      <c r="B554" s="195" t="e">
        <f ca="1"/>
        <v>#NAME?</v>
      </c>
      <c r="C554" s="195" t="e">
        <f ca="1"/>
        <v>#NAME?</v>
      </c>
      <c r="D554" s="196" t="e">
        <f ca="1"/>
        <v>#NAME?</v>
      </c>
      <c r="F554" s="123" t="e">
        <f ca="1">INDEX(A554:D562,,F548)</f>
        <v>#NAME?</v>
      </c>
      <c r="G554" s="90" t="e">
        <f ca="1">INDEX(A549:D557,,G548)</f>
        <v>#NAME?</v>
      </c>
      <c r="I554" s="123" t="e">
        <f t="shared" ca="1" si="177"/>
        <v>#NAME?</v>
      </c>
      <c r="J554" s="37" t="e">
        <f t="shared" ca="1" si="178"/>
        <v>#NAME?</v>
      </c>
      <c r="K554" s="37" t="e">
        <f t="shared" ca="1" si="179"/>
        <v>#NAME?</v>
      </c>
      <c r="L554" s="90" t="e">
        <f t="shared" ca="1" si="176"/>
        <v>#NAME?</v>
      </c>
      <c r="N554" s="91" t="e">
        <f ca="1">SIN(O551)</f>
        <v>#NAME?</v>
      </c>
      <c r="O554" s="93" t="e">
        <f ca="1">N553</f>
        <v>#NAME?</v>
      </c>
      <c r="Q554" s="123" t="e">
        <f ca="1"/>
        <v>#NAME?</v>
      </c>
      <c r="R554" s="90" t="e">
        <f ca="1"/>
        <v>#NAME?</v>
      </c>
    </row>
    <row r="555" spans="1:18" x14ac:dyDescent="0.25">
      <c r="A555" s="194" t="e">
        <f ca="1"/>
        <v>#NAME?</v>
      </c>
      <c r="B555" s="195" t="e">
        <f ca="1"/>
        <v>#NAME?</v>
      </c>
      <c r="C555" s="195" t="e">
        <f ca="1"/>
        <v>#NAME?</v>
      </c>
      <c r="D555" s="196" t="e">
        <f ca="1"/>
        <v>#NAME?</v>
      </c>
      <c r="F555" s="123" t="e">
        <f ca="1">INDEX(A555:D563,,F548)</f>
        <v>#NAME?</v>
      </c>
      <c r="G555" s="90" t="e">
        <f ca="1">INDEX(A549:D557,,G548)</f>
        <v>#NAME?</v>
      </c>
      <c r="I555" s="123" t="e">
        <f t="shared" ca="1" si="177"/>
        <v>#NAME?</v>
      </c>
      <c r="J555" s="37" t="e">
        <f t="shared" ca="1" si="178"/>
        <v>#NAME?</v>
      </c>
      <c r="K555" s="37" t="e">
        <f t="shared" ca="1" si="179"/>
        <v>#NAME?</v>
      </c>
      <c r="L555" s="90" t="e">
        <f t="shared" ca="1" si="176"/>
        <v>#NAME?</v>
      </c>
      <c r="Q555" s="123" t="e">
        <f ca="1"/>
        <v>#NAME?</v>
      </c>
      <c r="R555" s="90" t="e">
        <f ca="1"/>
        <v>#NAME?</v>
      </c>
    </row>
    <row r="556" spans="1:18" x14ac:dyDescent="0.25">
      <c r="A556" s="194" t="e">
        <f ca="1"/>
        <v>#NAME?</v>
      </c>
      <c r="B556" s="195" t="e">
        <f ca="1"/>
        <v>#NAME?</v>
      </c>
      <c r="C556" s="195" t="e">
        <f ca="1"/>
        <v>#NAME?</v>
      </c>
      <c r="D556" s="196" t="e">
        <f ca="1"/>
        <v>#NAME?</v>
      </c>
      <c r="F556" s="123" t="e">
        <f ca="1">INDEX(A556:D564,,F548)</f>
        <v>#NAME?</v>
      </c>
      <c r="G556" s="90" t="e">
        <f ca="1">INDEX(A549:D557,,G548)</f>
        <v>#NAME?</v>
      </c>
      <c r="I556" s="123" t="e">
        <f t="shared" ca="1" si="177"/>
        <v>#NAME?</v>
      </c>
      <c r="J556" s="37" t="e">
        <f t="shared" ca="1" si="178"/>
        <v>#NAME?</v>
      </c>
      <c r="K556" s="37" t="e">
        <f t="shared" ca="1" si="179"/>
        <v>#NAME?</v>
      </c>
      <c r="L556" s="90" t="e">
        <f t="shared" ca="1" si="176"/>
        <v>#NAME?</v>
      </c>
      <c r="Q556" s="123" t="e">
        <f ca="1"/>
        <v>#NAME?</v>
      </c>
      <c r="R556" s="90" t="e">
        <f ca="1"/>
        <v>#NAME?</v>
      </c>
    </row>
    <row r="557" spans="1:18" x14ac:dyDescent="0.25">
      <c r="A557" s="200" t="e">
        <f ca="1"/>
        <v>#NAME?</v>
      </c>
      <c r="B557" s="201" t="e">
        <f ca="1"/>
        <v>#NAME?</v>
      </c>
      <c r="C557" s="201" t="e">
        <f ca="1"/>
        <v>#NAME?</v>
      </c>
      <c r="D557" s="202" t="e">
        <f ca="1"/>
        <v>#NAME?</v>
      </c>
      <c r="F557" s="91" t="e">
        <f ca="1">INDEX(A557:D565,,F548)</f>
        <v>#NAME?</v>
      </c>
      <c r="G557" s="93" t="e">
        <f ca="1">INDEX(A549:D557,,G548)</f>
        <v>#NAME?</v>
      </c>
      <c r="I557" s="91" t="e">
        <f t="shared" ca="1" si="177"/>
        <v>#NAME?</v>
      </c>
      <c r="J557" s="92" t="e">
        <f t="shared" ca="1" si="178"/>
        <v>#NAME?</v>
      </c>
      <c r="K557" s="92" t="e">
        <f t="shared" ca="1" si="179"/>
        <v>#NAME?</v>
      </c>
      <c r="L557" s="93" t="e">
        <f t="shared" ca="1" si="176"/>
        <v>#NAME?</v>
      </c>
      <c r="Q557" s="91" t="e">
        <f ca="1"/>
        <v>#NAME?</v>
      </c>
      <c r="R557" s="93" t="e">
        <f ca="1"/>
        <v>#NAME?</v>
      </c>
    </row>
    <row r="558" spans="1:18" x14ac:dyDescent="0.25">
      <c r="I558" t="e">
        <f ca="1">SUM(I549:I557)</f>
        <v>#NAME?</v>
      </c>
      <c r="J558" t="e">
        <f ca="1">SUM(J549:J557)</f>
        <v>#NAME?</v>
      </c>
      <c r="K558" t="e">
        <f ca="1">SUM(K549:K557)</f>
        <v>#NAME?</v>
      </c>
      <c r="L558" t="e">
        <f ca="1">SUM(L549:L557)</f>
        <v>#NAME?</v>
      </c>
    </row>
    <row r="559" spans="1:18" x14ac:dyDescent="0.25">
      <c r="A559" s="47" t="s">
        <v>53</v>
      </c>
      <c r="B559">
        <f ca="1">COUNT(A549:A557)</f>
        <v>0</v>
      </c>
      <c r="I559" s="47" t="s">
        <v>462</v>
      </c>
      <c r="J559" s="47" t="s">
        <v>389</v>
      </c>
      <c r="K559" s="47" t="s">
        <v>469</v>
      </c>
      <c r="L559" s="47" t="s">
        <v>470</v>
      </c>
      <c r="N559" s="47"/>
    </row>
    <row r="561" spans="1:18" x14ac:dyDescent="0.25">
      <c r="A561">
        <v>1</v>
      </c>
      <c r="B561">
        <v>2</v>
      </c>
      <c r="C561">
        <v>3</v>
      </c>
      <c r="D561">
        <v>4</v>
      </c>
      <c r="F561">
        <v>1</v>
      </c>
      <c r="G561">
        <v>2</v>
      </c>
      <c r="I561" s="47" t="s">
        <v>207</v>
      </c>
      <c r="J561" s="47" t="s">
        <v>464</v>
      </c>
      <c r="K561" s="47" t="s">
        <v>465</v>
      </c>
      <c r="L561" s="47" t="s">
        <v>466</v>
      </c>
      <c r="Q561">
        <f>F561</f>
        <v>1</v>
      </c>
      <c r="R561">
        <f>G561</f>
        <v>2</v>
      </c>
    </row>
    <row r="562" spans="1:18" x14ac:dyDescent="0.25">
      <c r="A562" s="189" t="e">
        <f t="array" aca="1" ref="A562:A570" ca="1">IF(A561=$Q548,$Q549:$Q557,IF(A561=$R548,$R549:$R557,A549:A557))</f>
        <v>#NAME?</v>
      </c>
      <c r="B562" s="190" t="e">
        <f t="array" aca="1" ref="B562:B570" ca="1">IF(B561=$Q548,$Q549:$Q557,IF(B561=$R548,$R549:$R557,B549:B557))</f>
        <v>#NAME?</v>
      </c>
      <c r="C562" s="190" t="e">
        <f t="array" aca="1" ref="C562:C570" ca="1">IF(C561=$Q548,$Q549:$Q557,IF(C561=$R548,$R549:$R557,C549:C557))</f>
        <v>#NAME?</v>
      </c>
      <c r="D562" s="191" t="e">
        <f t="array" aca="1" ref="D562:D570" ca="1">IF(D561=$Q548,$Q549:$Q557,IF(D561=$R548,$R549:$R557,D549:D557))</f>
        <v>#NAME?</v>
      </c>
      <c r="F562" s="156" t="e">
        <f ca="1">INDEX(A562:D570,,F561)</f>
        <v>#NAME?</v>
      </c>
      <c r="G562" s="158" t="e">
        <f ca="1">INDEX(A562:D570,,G561)</f>
        <v>#NAME?</v>
      </c>
      <c r="I562" s="156" t="e">
        <f ca="1">F562^2-G562^2</f>
        <v>#NAME?</v>
      </c>
      <c r="J562" s="157" t="e">
        <f ca="1">2*F562*G562</f>
        <v>#NAME?</v>
      </c>
      <c r="K562" s="157" t="e">
        <f ca="1">I562^2-J562^2</f>
        <v>#NAME?</v>
      </c>
      <c r="L562" s="158" t="e">
        <f t="shared" ref="L562:L570" ca="1" si="180">I562*J562</f>
        <v>#NAME?</v>
      </c>
      <c r="N562" t="s">
        <v>390</v>
      </c>
      <c r="O562" s="172" t="e">
        <f ca="1">2*(L571*B572-I571*J571)</f>
        <v>#NAME?</v>
      </c>
      <c r="Q562" s="156" t="e">
        <f t="array" aca="1" ref="Q562:R570" ca="1">MMULT(F562:G570,N566:O567)</f>
        <v>#NAME?</v>
      </c>
      <c r="R562" s="158" t="e">
        <f ca="1"/>
        <v>#NAME?</v>
      </c>
    </row>
    <row r="563" spans="1:18" x14ac:dyDescent="0.25">
      <c r="A563" s="194" t="e">
        <f ca="1"/>
        <v>#NAME?</v>
      </c>
      <c r="B563" s="195" t="e">
        <f ca="1"/>
        <v>#NAME?</v>
      </c>
      <c r="C563" s="195" t="e">
        <f ca="1"/>
        <v>#NAME?</v>
      </c>
      <c r="D563" s="196" t="e">
        <f ca="1"/>
        <v>#NAME?</v>
      </c>
      <c r="F563" s="123" t="e">
        <f ca="1">INDEX(A563:D571,,F561)</f>
        <v>#NAME?</v>
      </c>
      <c r="G563" s="90" t="e">
        <f ca="1">INDEX(A562:D570,,G561)</f>
        <v>#NAME?</v>
      </c>
      <c r="I563" s="123" t="e">
        <f t="shared" ref="I563:I570" ca="1" si="181">F563^2-G563^2</f>
        <v>#NAME?</v>
      </c>
      <c r="J563" s="37" t="e">
        <f t="shared" ref="J563:J570" ca="1" si="182">2*F563*G563</f>
        <v>#NAME?</v>
      </c>
      <c r="K563" s="37" t="e">
        <f t="shared" ref="K563:K570" ca="1" si="183">I563^2-J563^2</f>
        <v>#NAME?</v>
      </c>
      <c r="L563" s="90" t="e">
        <f t="shared" ca="1" si="180"/>
        <v>#NAME?</v>
      </c>
      <c r="N563" t="s">
        <v>392</v>
      </c>
      <c r="O563" s="173" t="e">
        <f ca="1">K571*B572-(I571^2-J571^2)</f>
        <v>#NAME?</v>
      </c>
      <c r="Q563" s="123" t="e">
        <f ca="1"/>
        <v>#NAME?</v>
      </c>
      <c r="R563" s="90" t="e">
        <f ca="1"/>
        <v>#NAME?</v>
      </c>
    </row>
    <row r="564" spans="1:18" x14ac:dyDescent="0.25">
      <c r="A564" s="194" t="e">
        <f ca="1"/>
        <v>#NAME?</v>
      </c>
      <c r="B564" s="195" t="e">
        <f ca="1"/>
        <v>#NAME?</v>
      </c>
      <c r="C564" s="195" t="e">
        <f ca="1"/>
        <v>#NAME?</v>
      </c>
      <c r="D564" s="196" t="e">
        <f ca="1"/>
        <v>#NAME?</v>
      </c>
      <c r="F564" s="123" t="e">
        <f ca="1">INDEX(A564:D572,,F561)</f>
        <v>#NAME?</v>
      </c>
      <c r="G564" s="90" t="e">
        <f ca="1">INDEX(A562:D570,,G561)</f>
        <v>#NAME?</v>
      </c>
      <c r="I564" s="123" t="e">
        <f t="shared" ca="1" si="181"/>
        <v>#NAME?</v>
      </c>
      <c r="J564" s="37" t="e">
        <f t="shared" ca="1" si="182"/>
        <v>#NAME?</v>
      </c>
      <c r="K564" s="37" t="e">
        <f t="shared" ca="1" si="183"/>
        <v>#NAME?</v>
      </c>
      <c r="L564" s="90" t="e">
        <f t="shared" ca="1" si="180"/>
        <v>#NAME?</v>
      </c>
      <c r="N564" t="s">
        <v>467</v>
      </c>
      <c r="O564" s="174" t="e">
        <f ca="1">0.25*ATAN(O562/O563)</f>
        <v>#NAME?</v>
      </c>
      <c r="Q564" s="123" t="e">
        <f ca="1"/>
        <v>#NAME?</v>
      </c>
      <c r="R564" s="90" t="e">
        <f ca="1"/>
        <v>#NAME?</v>
      </c>
    </row>
    <row r="565" spans="1:18" x14ac:dyDescent="0.25">
      <c r="A565" s="194" t="e">
        <f ca="1"/>
        <v>#NAME?</v>
      </c>
      <c r="B565" s="195" t="e">
        <f ca="1"/>
        <v>#NAME?</v>
      </c>
      <c r="C565" s="195" t="e">
        <f ca="1"/>
        <v>#NAME?</v>
      </c>
      <c r="D565" s="196" t="e">
        <f ca="1"/>
        <v>#NAME?</v>
      </c>
      <c r="F565" s="123" t="e">
        <f ca="1">INDEX(A565:D573,,F561)</f>
        <v>#NAME?</v>
      </c>
      <c r="G565" s="90" t="e">
        <f ca="1">INDEX(A562:D570,,G561)</f>
        <v>#NAME?</v>
      </c>
      <c r="I565" s="123" t="e">
        <f t="shared" ca="1" si="181"/>
        <v>#NAME?</v>
      </c>
      <c r="J565" s="37" t="e">
        <f t="shared" ca="1" si="182"/>
        <v>#NAME?</v>
      </c>
      <c r="K565" s="37" t="e">
        <f t="shared" ca="1" si="183"/>
        <v>#NAME?</v>
      </c>
      <c r="L565" s="90" t="e">
        <f t="shared" ca="1" si="180"/>
        <v>#NAME?</v>
      </c>
      <c r="Q565" s="123" t="e">
        <f ca="1"/>
        <v>#NAME?</v>
      </c>
      <c r="R565" s="90" t="e">
        <f ca="1"/>
        <v>#NAME?</v>
      </c>
    </row>
    <row r="566" spans="1:18" x14ac:dyDescent="0.25">
      <c r="A566" s="194" t="e">
        <f ca="1"/>
        <v>#NAME?</v>
      </c>
      <c r="B566" s="195" t="e">
        <f ca="1"/>
        <v>#NAME?</v>
      </c>
      <c r="C566" s="195" t="e">
        <f ca="1"/>
        <v>#NAME?</v>
      </c>
      <c r="D566" s="196" t="e">
        <f ca="1"/>
        <v>#NAME?</v>
      </c>
      <c r="F566" s="123" t="e">
        <f ca="1">INDEX(A566:D574,,F561)</f>
        <v>#NAME?</v>
      </c>
      <c r="G566" s="90" t="e">
        <f ca="1">INDEX(A562:D570,,G561)</f>
        <v>#NAME?</v>
      </c>
      <c r="I566" s="123" t="e">
        <f t="shared" ca="1" si="181"/>
        <v>#NAME?</v>
      </c>
      <c r="J566" s="37" t="e">
        <f t="shared" ca="1" si="182"/>
        <v>#NAME?</v>
      </c>
      <c r="K566" s="37" t="e">
        <f t="shared" ca="1" si="183"/>
        <v>#NAME?</v>
      </c>
      <c r="L566" s="90" t="e">
        <f t="shared" ca="1" si="180"/>
        <v>#NAME?</v>
      </c>
      <c r="N566" s="156" t="e">
        <f ca="1">COS(O564)</f>
        <v>#NAME?</v>
      </c>
      <c r="O566" s="158" t="e">
        <f ca="1">-N567</f>
        <v>#NAME?</v>
      </c>
      <c r="Q566" s="123" t="e">
        <f ca="1"/>
        <v>#NAME?</v>
      </c>
      <c r="R566" s="90" t="e">
        <f ca="1"/>
        <v>#NAME?</v>
      </c>
    </row>
    <row r="567" spans="1:18" x14ac:dyDescent="0.25">
      <c r="A567" s="194" t="e">
        <f ca="1"/>
        <v>#NAME?</v>
      </c>
      <c r="B567" s="195" t="e">
        <f ca="1"/>
        <v>#NAME?</v>
      </c>
      <c r="C567" s="195" t="e">
        <f ca="1"/>
        <v>#NAME?</v>
      </c>
      <c r="D567" s="196" t="e">
        <f ca="1"/>
        <v>#NAME?</v>
      </c>
      <c r="F567" s="123" t="e">
        <f ca="1">INDEX(A567:D575,,F561)</f>
        <v>#NAME?</v>
      </c>
      <c r="G567" s="90" t="e">
        <f ca="1">INDEX(A562:D570,,G561)</f>
        <v>#NAME?</v>
      </c>
      <c r="I567" s="123" t="e">
        <f t="shared" ca="1" si="181"/>
        <v>#NAME?</v>
      </c>
      <c r="J567" s="37" t="e">
        <f t="shared" ca="1" si="182"/>
        <v>#NAME?</v>
      </c>
      <c r="K567" s="37" t="e">
        <f t="shared" ca="1" si="183"/>
        <v>#NAME?</v>
      </c>
      <c r="L567" s="90" t="e">
        <f t="shared" ca="1" si="180"/>
        <v>#NAME?</v>
      </c>
      <c r="N567" s="91" t="e">
        <f ca="1">SIN(O564)</f>
        <v>#NAME?</v>
      </c>
      <c r="O567" s="93" t="e">
        <f ca="1">N566</f>
        <v>#NAME?</v>
      </c>
      <c r="Q567" s="123" t="e">
        <f ca="1"/>
        <v>#NAME?</v>
      </c>
      <c r="R567" s="90" t="e">
        <f ca="1"/>
        <v>#NAME?</v>
      </c>
    </row>
    <row r="568" spans="1:18" x14ac:dyDescent="0.25">
      <c r="A568" s="194" t="e">
        <f ca="1"/>
        <v>#NAME?</v>
      </c>
      <c r="B568" s="195" t="e">
        <f ca="1"/>
        <v>#NAME?</v>
      </c>
      <c r="C568" s="195" t="e">
        <f ca="1"/>
        <v>#NAME?</v>
      </c>
      <c r="D568" s="196" t="e">
        <f ca="1"/>
        <v>#NAME?</v>
      </c>
      <c r="F568" s="123" t="e">
        <f ca="1">INDEX(A568:D576,,F561)</f>
        <v>#NAME?</v>
      </c>
      <c r="G568" s="90" t="e">
        <f ca="1">INDEX(A562:D570,,G561)</f>
        <v>#NAME?</v>
      </c>
      <c r="I568" s="123" t="e">
        <f t="shared" ca="1" si="181"/>
        <v>#NAME?</v>
      </c>
      <c r="J568" s="37" t="e">
        <f t="shared" ca="1" si="182"/>
        <v>#NAME?</v>
      </c>
      <c r="K568" s="37" t="e">
        <f t="shared" ca="1" si="183"/>
        <v>#NAME?</v>
      </c>
      <c r="L568" s="90" t="e">
        <f t="shared" ca="1" si="180"/>
        <v>#NAME?</v>
      </c>
      <c r="Q568" s="123" t="e">
        <f ca="1"/>
        <v>#NAME?</v>
      </c>
      <c r="R568" s="90" t="e">
        <f ca="1"/>
        <v>#NAME?</v>
      </c>
    </row>
    <row r="569" spans="1:18" x14ac:dyDescent="0.25">
      <c r="A569" s="194" t="e">
        <f ca="1"/>
        <v>#NAME?</v>
      </c>
      <c r="B569" s="195" t="e">
        <f ca="1"/>
        <v>#NAME?</v>
      </c>
      <c r="C569" s="195" t="e">
        <f ca="1"/>
        <v>#NAME?</v>
      </c>
      <c r="D569" s="196" t="e">
        <f ca="1"/>
        <v>#NAME?</v>
      </c>
      <c r="F569" s="123" t="e">
        <f ca="1">INDEX(A569:D577,,F561)</f>
        <v>#NAME?</v>
      </c>
      <c r="G569" s="90" t="e">
        <f ca="1">INDEX(A562:D570,,G561)</f>
        <v>#NAME?</v>
      </c>
      <c r="I569" s="123" t="e">
        <f t="shared" ca="1" si="181"/>
        <v>#NAME?</v>
      </c>
      <c r="J569" s="37" t="e">
        <f t="shared" ca="1" si="182"/>
        <v>#NAME?</v>
      </c>
      <c r="K569" s="37" t="e">
        <f t="shared" ca="1" si="183"/>
        <v>#NAME?</v>
      </c>
      <c r="L569" s="90" t="e">
        <f t="shared" ca="1" si="180"/>
        <v>#NAME?</v>
      </c>
      <c r="Q569" s="123" t="e">
        <f ca="1"/>
        <v>#NAME?</v>
      </c>
      <c r="R569" s="90" t="e">
        <f ca="1"/>
        <v>#NAME?</v>
      </c>
    </row>
    <row r="570" spans="1:18" x14ac:dyDescent="0.25">
      <c r="A570" s="200" t="e">
        <f ca="1"/>
        <v>#NAME?</v>
      </c>
      <c r="B570" s="201" t="e">
        <f ca="1"/>
        <v>#NAME?</v>
      </c>
      <c r="C570" s="201" t="e">
        <f ca="1"/>
        <v>#NAME?</v>
      </c>
      <c r="D570" s="202" t="e">
        <f ca="1"/>
        <v>#NAME?</v>
      </c>
      <c r="F570" s="91" t="e">
        <f ca="1">INDEX(A570:D578,,F561)</f>
        <v>#NAME?</v>
      </c>
      <c r="G570" s="93" t="e">
        <f ca="1">INDEX(A562:D570,,G561)</f>
        <v>#NAME?</v>
      </c>
      <c r="I570" s="91" t="e">
        <f t="shared" ca="1" si="181"/>
        <v>#NAME?</v>
      </c>
      <c r="J570" s="92" t="e">
        <f t="shared" ca="1" si="182"/>
        <v>#NAME?</v>
      </c>
      <c r="K570" s="92" t="e">
        <f t="shared" ca="1" si="183"/>
        <v>#NAME?</v>
      </c>
      <c r="L570" s="93" t="e">
        <f t="shared" ca="1" si="180"/>
        <v>#NAME?</v>
      </c>
      <c r="Q570" s="91" t="e">
        <f ca="1"/>
        <v>#NAME?</v>
      </c>
      <c r="R570" s="93" t="e">
        <f ca="1"/>
        <v>#NAME?</v>
      </c>
    </row>
    <row r="571" spans="1:18" x14ac:dyDescent="0.25">
      <c r="I571" t="e">
        <f ca="1">SUM(I562:I570)</f>
        <v>#NAME?</v>
      </c>
      <c r="J571" t="e">
        <f ca="1">SUM(J562:J570)</f>
        <v>#NAME?</v>
      </c>
      <c r="K571" t="e">
        <f ca="1">SUM(K562:K570)</f>
        <v>#NAME?</v>
      </c>
      <c r="L571" t="e">
        <f ca="1">SUM(L562:L570)</f>
        <v>#NAME?</v>
      </c>
    </row>
    <row r="572" spans="1:18" x14ac:dyDescent="0.25">
      <c r="A572" s="47" t="s">
        <v>53</v>
      </c>
      <c r="B572">
        <f ca="1">COUNT(A562:A570)</f>
        <v>0</v>
      </c>
      <c r="I572" s="47" t="s">
        <v>462</v>
      </c>
      <c r="J572" s="47" t="s">
        <v>389</v>
      </c>
      <c r="K572" s="47" t="s">
        <v>469</v>
      </c>
      <c r="L572" s="47" t="s">
        <v>470</v>
      </c>
      <c r="N572" s="47"/>
    </row>
    <row r="574" spans="1:18" x14ac:dyDescent="0.25">
      <c r="A574">
        <v>1</v>
      </c>
      <c r="B574">
        <v>2</v>
      </c>
      <c r="C574">
        <v>3</v>
      </c>
      <c r="D574">
        <v>4</v>
      </c>
      <c r="F574">
        <v>1</v>
      </c>
      <c r="G574">
        <v>3</v>
      </c>
      <c r="I574" s="47" t="s">
        <v>207</v>
      </c>
      <c r="J574" s="47" t="s">
        <v>464</v>
      </c>
      <c r="K574" s="47" t="s">
        <v>465</v>
      </c>
      <c r="L574" s="47" t="s">
        <v>466</v>
      </c>
      <c r="Q574">
        <f>F574</f>
        <v>1</v>
      </c>
      <c r="R574">
        <f>G574</f>
        <v>3</v>
      </c>
    </row>
    <row r="575" spans="1:18" x14ac:dyDescent="0.25">
      <c r="A575" s="189" t="e">
        <f t="array" aca="1" ref="A575:A583" ca="1">IF(A574=$Q561,$Q562:$Q570,IF(A574=$R561,$R562:$R570,A562:A570))</f>
        <v>#NAME?</v>
      </c>
      <c r="B575" s="190" t="e">
        <f t="array" aca="1" ref="B575:B583" ca="1">IF(B574=$Q561,$Q562:$Q570,IF(B574=$R561,$R562:$R570,B562:B570))</f>
        <v>#NAME?</v>
      </c>
      <c r="C575" s="190" t="e">
        <f t="array" aca="1" ref="C575:C583" ca="1">IF(C574=$Q561,$Q562:$Q570,IF(C574=$R561,$R562:$R570,C562:C570))</f>
        <v>#NAME?</v>
      </c>
      <c r="D575" s="191" t="e">
        <f t="array" aca="1" ref="D575:D583" ca="1">IF(D574=$Q561,$Q562:$Q570,IF(D574=$R561,$R562:$R570,D562:D570))</f>
        <v>#NAME?</v>
      </c>
      <c r="F575" s="156" t="e">
        <f ca="1">INDEX(A575:D583,,F574)</f>
        <v>#NAME?</v>
      </c>
      <c r="G575" s="158" t="e">
        <f ca="1">INDEX(A575:D583,,G574)</f>
        <v>#NAME?</v>
      </c>
      <c r="I575" s="156" t="e">
        <f ca="1">F575^2-G575^2</f>
        <v>#NAME?</v>
      </c>
      <c r="J575" s="157" t="e">
        <f ca="1">2*F575*G575</f>
        <v>#NAME?</v>
      </c>
      <c r="K575" s="157" t="e">
        <f ca="1">I575^2-J575^2</f>
        <v>#NAME?</v>
      </c>
      <c r="L575" s="158" t="e">
        <f t="shared" ref="L575:L583" ca="1" si="184">I575*J575</f>
        <v>#NAME?</v>
      </c>
      <c r="N575" t="s">
        <v>390</v>
      </c>
      <c r="O575" s="172" t="e">
        <f ca="1">2*(L584*B585-I584*J584)</f>
        <v>#NAME?</v>
      </c>
      <c r="Q575" s="156" t="e">
        <f t="array" aca="1" ref="Q575:R583" ca="1">MMULT(F575:G583,N579:O580)</f>
        <v>#NAME?</v>
      </c>
      <c r="R575" s="158" t="e">
        <f ca="1"/>
        <v>#NAME?</v>
      </c>
    </row>
    <row r="576" spans="1:18" x14ac:dyDescent="0.25">
      <c r="A576" s="194" t="e">
        <f ca="1"/>
        <v>#NAME?</v>
      </c>
      <c r="B576" s="195" t="e">
        <f ca="1"/>
        <v>#NAME?</v>
      </c>
      <c r="C576" s="195" t="e">
        <f ca="1"/>
        <v>#NAME?</v>
      </c>
      <c r="D576" s="196" t="e">
        <f ca="1"/>
        <v>#NAME?</v>
      </c>
      <c r="F576" s="123" t="e">
        <f ca="1">INDEX(A576:D584,,F574)</f>
        <v>#NAME?</v>
      </c>
      <c r="G576" s="90" t="e">
        <f ca="1">INDEX(A575:D583,,G574)</f>
        <v>#NAME?</v>
      </c>
      <c r="I576" s="123" t="e">
        <f t="shared" ref="I576:I583" ca="1" si="185">F576^2-G576^2</f>
        <v>#NAME?</v>
      </c>
      <c r="J576" s="37" t="e">
        <f t="shared" ref="J576:J583" ca="1" si="186">2*F576*G576</f>
        <v>#NAME?</v>
      </c>
      <c r="K576" s="37" t="e">
        <f t="shared" ref="K576:K583" ca="1" si="187">I576^2-J576^2</f>
        <v>#NAME?</v>
      </c>
      <c r="L576" s="90" t="e">
        <f t="shared" ca="1" si="184"/>
        <v>#NAME?</v>
      </c>
      <c r="N576" t="s">
        <v>392</v>
      </c>
      <c r="O576" s="173" t="e">
        <f ca="1">K584*B585-(I584^2-J584^2)</f>
        <v>#NAME?</v>
      </c>
      <c r="Q576" s="123" t="e">
        <f ca="1"/>
        <v>#NAME?</v>
      </c>
      <c r="R576" s="90" t="e">
        <f ca="1"/>
        <v>#NAME?</v>
      </c>
    </row>
    <row r="577" spans="1:18" x14ac:dyDescent="0.25">
      <c r="A577" s="194" t="e">
        <f ca="1"/>
        <v>#NAME?</v>
      </c>
      <c r="B577" s="195" t="e">
        <f ca="1"/>
        <v>#NAME?</v>
      </c>
      <c r="C577" s="195" t="e">
        <f ca="1"/>
        <v>#NAME?</v>
      </c>
      <c r="D577" s="196" t="e">
        <f ca="1"/>
        <v>#NAME?</v>
      </c>
      <c r="F577" s="123" t="e">
        <f ca="1">INDEX(A577:D585,,F574)</f>
        <v>#NAME?</v>
      </c>
      <c r="G577" s="90" t="e">
        <f ca="1">INDEX(A575:D583,,G574)</f>
        <v>#NAME?</v>
      </c>
      <c r="I577" s="123" t="e">
        <f t="shared" ca="1" si="185"/>
        <v>#NAME?</v>
      </c>
      <c r="J577" s="37" t="e">
        <f t="shared" ca="1" si="186"/>
        <v>#NAME?</v>
      </c>
      <c r="K577" s="37" t="e">
        <f t="shared" ca="1" si="187"/>
        <v>#NAME?</v>
      </c>
      <c r="L577" s="90" t="e">
        <f t="shared" ca="1" si="184"/>
        <v>#NAME?</v>
      </c>
      <c r="N577" t="s">
        <v>467</v>
      </c>
      <c r="O577" s="174" t="e">
        <f ca="1">0.25*ATAN(O575/O576)</f>
        <v>#NAME?</v>
      </c>
      <c r="Q577" s="123" t="e">
        <f ca="1"/>
        <v>#NAME?</v>
      </c>
      <c r="R577" s="90" t="e">
        <f ca="1"/>
        <v>#NAME?</v>
      </c>
    </row>
    <row r="578" spans="1:18" x14ac:dyDescent="0.25">
      <c r="A578" s="194" t="e">
        <f ca="1"/>
        <v>#NAME?</v>
      </c>
      <c r="B578" s="195" t="e">
        <f ca="1"/>
        <v>#NAME?</v>
      </c>
      <c r="C578" s="195" t="e">
        <f ca="1"/>
        <v>#NAME?</v>
      </c>
      <c r="D578" s="196" t="e">
        <f ca="1"/>
        <v>#NAME?</v>
      </c>
      <c r="F578" s="123" t="e">
        <f ca="1">INDEX(A578:D586,,F574)</f>
        <v>#NAME?</v>
      </c>
      <c r="G578" s="90" t="e">
        <f ca="1">INDEX(A575:D583,,G574)</f>
        <v>#NAME?</v>
      </c>
      <c r="I578" s="123" t="e">
        <f t="shared" ca="1" si="185"/>
        <v>#NAME?</v>
      </c>
      <c r="J578" s="37" t="e">
        <f t="shared" ca="1" si="186"/>
        <v>#NAME?</v>
      </c>
      <c r="K578" s="37" t="e">
        <f t="shared" ca="1" si="187"/>
        <v>#NAME?</v>
      </c>
      <c r="L578" s="90" t="e">
        <f t="shared" ca="1" si="184"/>
        <v>#NAME?</v>
      </c>
      <c r="Q578" s="123" t="e">
        <f ca="1"/>
        <v>#NAME?</v>
      </c>
      <c r="R578" s="90" t="e">
        <f ca="1"/>
        <v>#NAME?</v>
      </c>
    </row>
    <row r="579" spans="1:18" x14ac:dyDescent="0.25">
      <c r="A579" s="194" t="e">
        <f ca="1"/>
        <v>#NAME?</v>
      </c>
      <c r="B579" s="195" t="e">
        <f ca="1"/>
        <v>#NAME?</v>
      </c>
      <c r="C579" s="195" t="e">
        <f ca="1"/>
        <v>#NAME?</v>
      </c>
      <c r="D579" s="196" t="e">
        <f ca="1"/>
        <v>#NAME?</v>
      </c>
      <c r="F579" s="123" t="e">
        <f ca="1">INDEX(A579:D587,,F574)</f>
        <v>#NAME?</v>
      </c>
      <c r="G579" s="90" t="e">
        <f ca="1">INDEX(A575:D583,,G574)</f>
        <v>#NAME?</v>
      </c>
      <c r="I579" s="123" t="e">
        <f t="shared" ca="1" si="185"/>
        <v>#NAME?</v>
      </c>
      <c r="J579" s="37" t="e">
        <f t="shared" ca="1" si="186"/>
        <v>#NAME?</v>
      </c>
      <c r="K579" s="37" t="e">
        <f t="shared" ca="1" si="187"/>
        <v>#NAME?</v>
      </c>
      <c r="L579" s="90" t="e">
        <f t="shared" ca="1" si="184"/>
        <v>#NAME?</v>
      </c>
      <c r="N579" s="156" t="e">
        <f ca="1">COS(O577)</f>
        <v>#NAME?</v>
      </c>
      <c r="O579" s="158" t="e">
        <f ca="1">-N580</f>
        <v>#NAME?</v>
      </c>
      <c r="Q579" s="123" t="e">
        <f ca="1"/>
        <v>#NAME?</v>
      </c>
      <c r="R579" s="90" t="e">
        <f ca="1"/>
        <v>#NAME?</v>
      </c>
    </row>
    <row r="580" spans="1:18" x14ac:dyDescent="0.25">
      <c r="A580" s="194" t="e">
        <f ca="1"/>
        <v>#NAME?</v>
      </c>
      <c r="B580" s="195" t="e">
        <f ca="1"/>
        <v>#NAME?</v>
      </c>
      <c r="C580" s="195" t="e">
        <f ca="1"/>
        <v>#NAME?</v>
      </c>
      <c r="D580" s="196" t="e">
        <f ca="1"/>
        <v>#NAME?</v>
      </c>
      <c r="F580" s="123" t="e">
        <f ca="1">INDEX(A580:D588,,F574)</f>
        <v>#NAME?</v>
      </c>
      <c r="G580" s="90" t="e">
        <f ca="1">INDEX(A575:D583,,G574)</f>
        <v>#NAME?</v>
      </c>
      <c r="I580" s="123" t="e">
        <f t="shared" ca="1" si="185"/>
        <v>#NAME?</v>
      </c>
      <c r="J580" s="37" t="e">
        <f t="shared" ca="1" si="186"/>
        <v>#NAME?</v>
      </c>
      <c r="K580" s="37" t="e">
        <f t="shared" ca="1" si="187"/>
        <v>#NAME?</v>
      </c>
      <c r="L580" s="90" t="e">
        <f t="shared" ca="1" si="184"/>
        <v>#NAME?</v>
      </c>
      <c r="N580" s="91" t="e">
        <f ca="1">SIN(O577)</f>
        <v>#NAME?</v>
      </c>
      <c r="O580" s="93" t="e">
        <f ca="1">N579</f>
        <v>#NAME?</v>
      </c>
      <c r="Q580" s="123" t="e">
        <f ca="1"/>
        <v>#NAME?</v>
      </c>
      <c r="R580" s="90" t="e">
        <f ca="1"/>
        <v>#NAME?</v>
      </c>
    </row>
    <row r="581" spans="1:18" x14ac:dyDescent="0.25">
      <c r="A581" s="194" t="e">
        <f ca="1"/>
        <v>#NAME?</v>
      </c>
      <c r="B581" s="195" t="e">
        <f ca="1"/>
        <v>#NAME?</v>
      </c>
      <c r="C581" s="195" t="e">
        <f ca="1"/>
        <v>#NAME?</v>
      </c>
      <c r="D581" s="196" t="e">
        <f ca="1"/>
        <v>#NAME?</v>
      </c>
      <c r="F581" s="123" t="e">
        <f ca="1">INDEX(A581:D589,,F574)</f>
        <v>#NAME?</v>
      </c>
      <c r="G581" s="90" t="e">
        <f ca="1">INDEX(A575:D583,,G574)</f>
        <v>#NAME?</v>
      </c>
      <c r="I581" s="123" t="e">
        <f t="shared" ca="1" si="185"/>
        <v>#NAME?</v>
      </c>
      <c r="J581" s="37" t="e">
        <f t="shared" ca="1" si="186"/>
        <v>#NAME?</v>
      </c>
      <c r="K581" s="37" t="e">
        <f t="shared" ca="1" si="187"/>
        <v>#NAME?</v>
      </c>
      <c r="L581" s="90" t="e">
        <f t="shared" ca="1" si="184"/>
        <v>#NAME?</v>
      </c>
      <c r="Q581" s="123" t="e">
        <f ca="1"/>
        <v>#NAME?</v>
      </c>
      <c r="R581" s="90" t="e">
        <f ca="1"/>
        <v>#NAME?</v>
      </c>
    </row>
    <row r="582" spans="1:18" x14ac:dyDescent="0.25">
      <c r="A582" s="194" t="e">
        <f ca="1"/>
        <v>#NAME?</v>
      </c>
      <c r="B582" s="195" t="e">
        <f ca="1"/>
        <v>#NAME?</v>
      </c>
      <c r="C582" s="195" t="e">
        <f ca="1"/>
        <v>#NAME?</v>
      </c>
      <c r="D582" s="196" t="e">
        <f ca="1"/>
        <v>#NAME?</v>
      </c>
      <c r="F582" s="123" t="e">
        <f ca="1">INDEX(A582:D590,,F574)</f>
        <v>#NAME?</v>
      </c>
      <c r="G582" s="90" t="e">
        <f ca="1">INDEX(A575:D583,,G574)</f>
        <v>#NAME?</v>
      </c>
      <c r="I582" s="123" t="e">
        <f t="shared" ca="1" si="185"/>
        <v>#NAME?</v>
      </c>
      <c r="J582" s="37" t="e">
        <f t="shared" ca="1" si="186"/>
        <v>#NAME?</v>
      </c>
      <c r="K582" s="37" t="e">
        <f t="shared" ca="1" si="187"/>
        <v>#NAME?</v>
      </c>
      <c r="L582" s="90" t="e">
        <f t="shared" ca="1" si="184"/>
        <v>#NAME?</v>
      </c>
      <c r="Q582" s="123" t="e">
        <f ca="1"/>
        <v>#NAME?</v>
      </c>
      <c r="R582" s="90" t="e">
        <f ca="1"/>
        <v>#NAME?</v>
      </c>
    </row>
    <row r="583" spans="1:18" x14ac:dyDescent="0.25">
      <c r="A583" s="200" t="e">
        <f ca="1"/>
        <v>#NAME?</v>
      </c>
      <c r="B583" s="201" t="e">
        <f ca="1"/>
        <v>#NAME?</v>
      </c>
      <c r="C583" s="201" t="e">
        <f ca="1"/>
        <v>#NAME?</v>
      </c>
      <c r="D583" s="202" t="e">
        <f ca="1"/>
        <v>#NAME?</v>
      </c>
      <c r="F583" s="91" t="e">
        <f ca="1">INDEX(A583:D591,,F574)</f>
        <v>#NAME?</v>
      </c>
      <c r="G583" s="93" t="e">
        <f ca="1">INDEX(A575:D583,,G574)</f>
        <v>#NAME?</v>
      </c>
      <c r="I583" s="91" t="e">
        <f t="shared" ca="1" si="185"/>
        <v>#NAME?</v>
      </c>
      <c r="J583" s="92" t="e">
        <f t="shared" ca="1" si="186"/>
        <v>#NAME?</v>
      </c>
      <c r="K583" s="92" t="e">
        <f t="shared" ca="1" si="187"/>
        <v>#NAME?</v>
      </c>
      <c r="L583" s="93" t="e">
        <f t="shared" ca="1" si="184"/>
        <v>#NAME?</v>
      </c>
      <c r="Q583" s="91" t="e">
        <f ca="1"/>
        <v>#NAME?</v>
      </c>
      <c r="R583" s="93" t="e">
        <f ca="1"/>
        <v>#NAME?</v>
      </c>
    </row>
    <row r="584" spans="1:18" x14ac:dyDescent="0.25">
      <c r="I584" t="e">
        <f ca="1">SUM(I575:I583)</f>
        <v>#NAME?</v>
      </c>
      <c r="J584" t="e">
        <f ca="1">SUM(J575:J583)</f>
        <v>#NAME?</v>
      </c>
      <c r="K584" t="e">
        <f ca="1">SUM(K575:K583)</f>
        <v>#NAME?</v>
      </c>
      <c r="L584" t="e">
        <f ca="1">SUM(L575:L583)</f>
        <v>#NAME?</v>
      </c>
    </row>
    <row r="585" spans="1:18" x14ac:dyDescent="0.25">
      <c r="A585" s="47" t="s">
        <v>53</v>
      </c>
      <c r="B585">
        <f ca="1">COUNT(A575:A583)</f>
        <v>0</v>
      </c>
      <c r="I585" s="47" t="s">
        <v>462</v>
      </c>
      <c r="J585" s="47" t="s">
        <v>389</v>
      </c>
      <c r="K585" s="47" t="s">
        <v>469</v>
      </c>
      <c r="L585" s="47" t="s">
        <v>470</v>
      </c>
      <c r="N585" s="47"/>
    </row>
    <row r="587" spans="1:18" x14ac:dyDescent="0.25">
      <c r="A587">
        <v>1</v>
      </c>
      <c r="B587">
        <v>2</v>
      </c>
      <c r="C587">
        <v>3</v>
      </c>
      <c r="D587">
        <v>4</v>
      </c>
      <c r="F587">
        <v>1</v>
      </c>
      <c r="G587">
        <v>4</v>
      </c>
      <c r="I587" s="47" t="s">
        <v>207</v>
      </c>
      <c r="J587" s="47" t="s">
        <v>464</v>
      </c>
      <c r="K587" s="47" t="s">
        <v>465</v>
      </c>
      <c r="L587" s="47" t="s">
        <v>466</v>
      </c>
      <c r="Q587">
        <f>F587</f>
        <v>1</v>
      </c>
      <c r="R587">
        <f>G587</f>
        <v>4</v>
      </c>
    </row>
    <row r="588" spans="1:18" x14ac:dyDescent="0.25">
      <c r="A588" s="189" t="e">
        <f t="array" aca="1" ref="A588:A596" ca="1">IF(A587=$Q574,$Q575:$Q583,IF(A587=$R574,$R575:$R583,A575:A583))</f>
        <v>#NAME?</v>
      </c>
      <c r="B588" s="190" t="e">
        <f t="array" aca="1" ref="B588:B596" ca="1">IF(B587=$Q574,$Q575:$Q583,IF(B587=$R574,$R575:$R583,B575:B583))</f>
        <v>#NAME?</v>
      </c>
      <c r="C588" s="190" t="e">
        <f t="array" aca="1" ref="C588:C596" ca="1">IF(C587=$Q574,$Q575:$Q583,IF(C587=$R574,$R575:$R583,C575:C583))</f>
        <v>#NAME?</v>
      </c>
      <c r="D588" s="191" t="e">
        <f t="array" aca="1" ref="D588:D596" ca="1">IF(D587=$Q574,$Q575:$Q583,IF(D587=$R574,$R575:$R583,D575:D583))</f>
        <v>#NAME?</v>
      </c>
      <c r="F588" s="156" t="e">
        <f ca="1">INDEX(A588:D596,,F587)</f>
        <v>#NAME?</v>
      </c>
      <c r="G588" s="158" t="e">
        <f ca="1">INDEX(A588:D596,,G587)</f>
        <v>#NAME?</v>
      </c>
      <c r="I588" s="156" t="e">
        <f ca="1">F588^2-G588^2</f>
        <v>#NAME?</v>
      </c>
      <c r="J588" s="157" t="e">
        <f ca="1">2*F588*G588</f>
        <v>#NAME?</v>
      </c>
      <c r="K588" s="157" t="e">
        <f ca="1">I588^2-J588^2</f>
        <v>#NAME?</v>
      </c>
      <c r="L588" s="158" t="e">
        <f t="shared" ref="L588:L596" ca="1" si="188">I588*J588</f>
        <v>#NAME?</v>
      </c>
      <c r="N588" t="s">
        <v>390</v>
      </c>
      <c r="O588" s="172" t="e">
        <f ca="1">2*(L597*B598-I597*J597)</f>
        <v>#NAME?</v>
      </c>
      <c r="Q588" s="156" t="e">
        <f t="array" aca="1" ref="Q588:R596" ca="1">MMULT(F588:G596,N592:O593)</f>
        <v>#NAME?</v>
      </c>
      <c r="R588" s="158" t="e">
        <f ca="1"/>
        <v>#NAME?</v>
      </c>
    </row>
    <row r="589" spans="1:18" x14ac:dyDescent="0.25">
      <c r="A589" s="194" t="e">
        <f ca="1"/>
        <v>#NAME?</v>
      </c>
      <c r="B589" s="195" t="e">
        <f ca="1"/>
        <v>#NAME?</v>
      </c>
      <c r="C589" s="195" t="e">
        <f ca="1"/>
        <v>#NAME?</v>
      </c>
      <c r="D589" s="196" t="e">
        <f ca="1"/>
        <v>#NAME?</v>
      </c>
      <c r="F589" s="123" t="e">
        <f ca="1">INDEX(A589:D597,,F587)</f>
        <v>#NAME?</v>
      </c>
      <c r="G589" s="90" t="e">
        <f ca="1">INDEX(A588:D596,,G587)</f>
        <v>#NAME?</v>
      </c>
      <c r="I589" s="123" t="e">
        <f t="shared" ref="I589:I596" ca="1" si="189">F589^2-G589^2</f>
        <v>#NAME?</v>
      </c>
      <c r="J589" s="37" t="e">
        <f t="shared" ref="J589:J596" ca="1" si="190">2*F589*G589</f>
        <v>#NAME?</v>
      </c>
      <c r="K589" s="37" t="e">
        <f t="shared" ref="K589:K596" ca="1" si="191">I589^2-J589^2</f>
        <v>#NAME?</v>
      </c>
      <c r="L589" s="90" t="e">
        <f t="shared" ca="1" si="188"/>
        <v>#NAME?</v>
      </c>
      <c r="N589" t="s">
        <v>392</v>
      </c>
      <c r="O589" s="173" t="e">
        <f ca="1">K597*B598-(I597^2-J597^2)</f>
        <v>#NAME?</v>
      </c>
      <c r="Q589" s="123" t="e">
        <f ca="1"/>
        <v>#NAME?</v>
      </c>
      <c r="R589" s="90" t="e">
        <f ca="1"/>
        <v>#NAME?</v>
      </c>
    </row>
    <row r="590" spans="1:18" x14ac:dyDescent="0.25">
      <c r="A590" s="194" t="e">
        <f ca="1"/>
        <v>#NAME?</v>
      </c>
      <c r="B590" s="195" t="e">
        <f ca="1"/>
        <v>#NAME?</v>
      </c>
      <c r="C590" s="195" t="e">
        <f ca="1"/>
        <v>#NAME?</v>
      </c>
      <c r="D590" s="196" t="e">
        <f ca="1"/>
        <v>#NAME?</v>
      </c>
      <c r="F590" s="123" t="e">
        <f ca="1">INDEX(A590:D598,,F587)</f>
        <v>#NAME?</v>
      </c>
      <c r="G590" s="90" t="e">
        <f ca="1">INDEX(A588:D596,,G587)</f>
        <v>#NAME?</v>
      </c>
      <c r="I590" s="123" t="e">
        <f t="shared" ca="1" si="189"/>
        <v>#NAME?</v>
      </c>
      <c r="J590" s="37" t="e">
        <f t="shared" ca="1" si="190"/>
        <v>#NAME?</v>
      </c>
      <c r="K590" s="37" t="e">
        <f t="shared" ca="1" si="191"/>
        <v>#NAME?</v>
      </c>
      <c r="L590" s="90" t="e">
        <f t="shared" ca="1" si="188"/>
        <v>#NAME?</v>
      </c>
      <c r="N590" t="s">
        <v>467</v>
      </c>
      <c r="O590" s="174" t="e">
        <f ca="1">0.25*ATAN(O588/O589)</f>
        <v>#NAME?</v>
      </c>
      <c r="Q590" s="123" t="e">
        <f ca="1"/>
        <v>#NAME?</v>
      </c>
      <c r="R590" s="90" t="e">
        <f ca="1"/>
        <v>#NAME?</v>
      </c>
    </row>
    <row r="591" spans="1:18" x14ac:dyDescent="0.25">
      <c r="A591" s="194" t="e">
        <f ca="1"/>
        <v>#NAME?</v>
      </c>
      <c r="B591" s="195" t="e">
        <f ca="1"/>
        <v>#NAME?</v>
      </c>
      <c r="C591" s="195" t="e">
        <f ca="1"/>
        <v>#NAME?</v>
      </c>
      <c r="D591" s="196" t="e">
        <f ca="1"/>
        <v>#NAME?</v>
      </c>
      <c r="F591" s="123" t="e">
        <f ca="1">INDEX(A591:D599,,F587)</f>
        <v>#NAME?</v>
      </c>
      <c r="G591" s="90" t="e">
        <f ca="1">INDEX(A588:D596,,G587)</f>
        <v>#NAME?</v>
      </c>
      <c r="I591" s="123" t="e">
        <f t="shared" ca="1" si="189"/>
        <v>#NAME?</v>
      </c>
      <c r="J591" s="37" t="e">
        <f t="shared" ca="1" si="190"/>
        <v>#NAME?</v>
      </c>
      <c r="K591" s="37" t="e">
        <f t="shared" ca="1" si="191"/>
        <v>#NAME?</v>
      </c>
      <c r="L591" s="90" t="e">
        <f t="shared" ca="1" si="188"/>
        <v>#NAME?</v>
      </c>
      <c r="Q591" s="123" t="e">
        <f ca="1"/>
        <v>#NAME?</v>
      </c>
      <c r="R591" s="90" t="e">
        <f ca="1"/>
        <v>#NAME?</v>
      </c>
    </row>
    <row r="592" spans="1:18" x14ac:dyDescent="0.25">
      <c r="A592" s="194" t="e">
        <f ca="1"/>
        <v>#NAME?</v>
      </c>
      <c r="B592" s="195" t="e">
        <f ca="1"/>
        <v>#NAME?</v>
      </c>
      <c r="C592" s="195" t="e">
        <f ca="1"/>
        <v>#NAME?</v>
      </c>
      <c r="D592" s="196" t="e">
        <f ca="1"/>
        <v>#NAME?</v>
      </c>
      <c r="F592" s="123" t="e">
        <f ca="1">INDEX(A592:D600,,F587)</f>
        <v>#NAME?</v>
      </c>
      <c r="G592" s="90" t="e">
        <f ca="1">INDEX(A588:D596,,G587)</f>
        <v>#NAME?</v>
      </c>
      <c r="I592" s="123" t="e">
        <f t="shared" ca="1" si="189"/>
        <v>#NAME?</v>
      </c>
      <c r="J592" s="37" t="e">
        <f t="shared" ca="1" si="190"/>
        <v>#NAME?</v>
      </c>
      <c r="K592" s="37" t="e">
        <f t="shared" ca="1" si="191"/>
        <v>#NAME?</v>
      </c>
      <c r="L592" s="90" t="e">
        <f t="shared" ca="1" si="188"/>
        <v>#NAME?</v>
      </c>
      <c r="N592" s="156" t="e">
        <f ca="1">COS(O590)</f>
        <v>#NAME?</v>
      </c>
      <c r="O592" s="158" t="e">
        <f ca="1">-N593</f>
        <v>#NAME?</v>
      </c>
      <c r="Q592" s="123" t="e">
        <f ca="1"/>
        <v>#NAME?</v>
      </c>
      <c r="R592" s="90" t="e">
        <f ca="1"/>
        <v>#NAME?</v>
      </c>
    </row>
    <row r="593" spans="1:18" x14ac:dyDescent="0.25">
      <c r="A593" s="194" t="e">
        <f ca="1"/>
        <v>#NAME?</v>
      </c>
      <c r="B593" s="195" t="e">
        <f ca="1"/>
        <v>#NAME?</v>
      </c>
      <c r="C593" s="195" t="e">
        <f ca="1"/>
        <v>#NAME?</v>
      </c>
      <c r="D593" s="196" t="e">
        <f ca="1"/>
        <v>#NAME?</v>
      </c>
      <c r="F593" s="123" t="e">
        <f ca="1">INDEX(A593:D601,,F587)</f>
        <v>#NAME?</v>
      </c>
      <c r="G593" s="90" t="e">
        <f ca="1">INDEX(A588:D596,,G587)</f>
        <v>#NAME?</v>
      </c>
      <c r="I593" s="123" t="e">
        <f t="shared" ca="1" si="189"/>
        <v>#NAME?</v>
      </c>
      <c r="J593" s="37" t="e">
        <f t="shared" ca="1" si="190"/>
        <v>#NAME?</v>
      </c>
      <c r="K593" s="37" t="e">
        <f t="shared" ca="1" si="191"/>
        <v>#NAME?</v>
      </c>
      <c r="L593" s="90" t="e">
        <f t="shared" ca="1" si="188"/>
        <v>#NAME?</v>
      </c>
      <c r="N593" s="91" t="e">
        <f ca="1">SIN(O590)</f>
        <v>#NAME?</v>
      </c>
      <c r="O593" s="93" t="e">
        <f ca="1">N592</f>
        <v>#NAME?</v>
      </c>
      <c r="Q593" s="123" t="e">
        <f ca="1"/>
        <v>#NAME?</v>
      </c>
      <c r="R593" s="90" t="e">
        <f ca="1"/>
        <v>#NAME?</v>
      </c>
    </row>
    <row r="594" spans="1:18" x14ac:dyDescent="0.25">
      <c r="A594" s="194" t="e">
        <f ca="1"/>
        <v>#NAME?</v>
      </c>
      <c r="B594" s="195" t="e">
        <f ca="1"/>
        <v>#NAME?</v>
      </c>
      <c r="C594" s="195" t="e">
        <f ca="1"/>
        <v>#NAME?</v>
      </c>
      <c r="D594" s="196" t="e">
        <f ca="1"/>
        <v>#NAME?</v>
      </c>
      <c r="F594" s="123" t="e">
        <f ca="1">INDEX(A594:D602,,F587)</f>
        <v>#NAME?</v>
      </c>
      <c r="G594" s="90" t="e">
        <f ca="1">INDEX(A588:D596,,G587)</f>
        <v>#NAME?</v>
      </c>
      <c r="I594" s="123" t="e">
        <f t="shared" ca="1" si="189"/>
        <v>#NAME?</v>
      </c>
      <c r="J594" s="37" t="e">
        <f t="shared" ca="1" si="190"/>
        <v>#NAME?</v>
      </c>
      <c r="K594" s="37" t="e">
        <f t="shared" ca="1" si="191"/>
        <v>#NAME?</v>
      </c>
      <c r="L594" s="90" t="e">
        <f t="shared" ca="1" si="188"/>
        <v>#NAME?</v>
      </c>
      <c r="Q594" s="123" t="e">
        <f ca="1"/>
        <v>#NAME?</v>
      </c>
      <c r="R594" s="90" t="e">
        <f ca="1"/>
        <v>#NAME?</v>
      </c>
    </row>
    <row r="595" spans="1:18" x14ac:dyDescent="0.25">
      <c r="A595" s="194" t="e">
        <f ca="1"/>
        <v>#NAME?</v>
      </c>
      <c r="B595" s="195" t="e">
        <f ca="1"/>
        <v>#NAME?</v>
      </c>
      <c r="C595" s="195" t="e">
        <f ca="1"/>
        <v>#NAME?</v>
      </c>
      <c r="D595" s="196" t="e">
        <f ca="1"/>
        <v>#NAME?</v>
      </c>
      <c r="F595" s="123" t="e">
        <f ca="1">INDEX(A595:D603,,F587)</f>
        <v>#NAME?</v>
      </c>
      <c r="G595" s="90" t="e">
        <f ca="1">INDEX(A588:D596,,G587)</f>
        <v>#NAME?</v>
      </c>
      <c r="I595" s="123" t="e">
        <f t="shared" ca="1" si="189"/>
        <v>#NAME?</v>
      </c>
      <c r="J595" s="37" t="e">
        <f t="shared" ca="1" si="190"/>
        <v>#NAME?</v>
      </c>
      <c r="K595" s="37" t="e">
        <f t="shared" ca="1" si="191"/>
        <v>#NAME?</v>
      </c>
      <c r="L595" s="90" t="e">
        <f t="shared" ca="1" si="188"/>
        <v>#NAME?</v>
      </c>
      <c r="Q595" s="123" t="e">
        <f ca="1"/>
        <v>#NAME?</v>
      </c>
      <c r="R595" s="90" t="e">
        <f ca="1"/>
        <v>#NAME?</v>
      </c>
    </row>
    <row r="596" spans="1:18" x14ac:dyDescent="0.25">
      <c r="A596" s="200" t="e">
        <f ca="1"/>
        <v>#NAME?</v>
      </c>
      <c r="B596" s="201" t="e">
        <f ca="1"/>
        <v>#NAME?</v>
      </c>
      <c r="C596" s="201" t="e">
        <f ca="1"/>
        <v>#NAME?</v>
      </c>
      <c r="D596" s="202" t="e">
        <f ca="1"/>
        <v>#NAME?</v>
      </c>
      <c r="F596" s="91" t="e">
        <f ca="1">INDEX(A596:D604,,F587)</f>
        <v>#NAME?</v>
      </c>
      <c r="G596" s="93" t="e">
        <f ca="1">INDEX(A588:D596,,G587)</f>
        <v>#NAME?</v>
      </c>
      <c r="I596" s="91" t="e">
        <f t="shared" ca="1" si="189"/>
        <v>#NAME?</v>
      </c>
      <c r="J596" s="92" t="e">
        <f t="shared" ca="1" si="190"/>
        <v>#NAME?</v>
      </c>
      <c r="K596" s="92" t="e">
        <f t="shared" ca="1" si="191"/>
        <v>#NAME?</v>
      </c>
      <c r="L596" s="93" t="e">
        <f t="shared" ca="1" si="188"/>
        <v>#NAME?</v>
      </c>
      <c r="Q596" s="91" t="e">
        <f ca="1"/>
        <v>#NAME?</v>
      </c>
      <c r="R596" s="93" t="e">
        <f ca="1"/>
        <v>#NAME?</v>
      </c>
    </row>
    <row r="597" spans="1:18" x14ac:dyDescent="0.25">
      <c r="I597" t="e">
        <f ca="1">SUM(I588:I596)</f>
        <v>#NAME?</v>
      </c>
      <c r="J597" t="e">
        <f ca="1">SUM(J588:J596)</f>
        <v>#NAME?</v>
      </c>
      <c r="K597" t="e">
        <f ca="1">SUM(K588:K596)</f>
        <v>#NAME?</v>
      </c>
      <c r="L597" t="e">
        <f ca="1">SUM(L588:L596)</f>
        <v>#NAME?</v>
      </c>
    </row>
    <row r="598" spans="1:18" x14ac:dyDescent="0.25">
      <c r="A598" s="47" t="s">
        <v>53</v>
      </c>
      <c r="B598">
        <f ca="1">COUNT(A588:A596)</f>
        <v>0</v>
      </c>
      <c r="I598" s="47" t="s">
        <v>462</v>
      </c>
      <c r="J598" s="47" t="s">
        <v>389</v>
      </c>
      <c r="K598" s="47" t="s">
        <v>469</v>
      </c>
      <c r="L598" s="47" t="s">
        <v>470</v>
      </c>
      <c r="N598" s="47"/>
    </row>
    <row r="600" spans="1:18" x14ac:dyDescent="0.25">
      <c r="A600">
        <v>1</v>
      </c>
      <c r="B600">
        <v>2</v>
      </c>
      <c r="C600">
        <v>3</v>
      </c>
      <c r="D600">
        <v>4</v>
      </c>
      <c r="F600">
        <v>2</v>
      </c>
      <c r="G600">
        <v>3</v>
      </c>
      <c r="I600" s="47" t="s">
        <v>207</v>
      </c>
      <c r="J600" s="47" t="s">
        <v>464</v>
      </c>
      <c r="K600" s="47" t="s">
        <v>465</v>
      </c>
      <c r="L600" s="47" t="s">
        <v>466</v>
      </c>
      <c r="Q600">
        <f>F600</f>
        <v>2</v>
      </c>
      <c r="R600">
        <f>G600</f>
        <v>3</v>
      </c>
    </row>
    <row r="601" spans="1:18" x14ac:dyDescent="0.25">
      <c r="A601" s="189" t="e">
        <f t="array" aca="1" ref="A601:A609" ca="1">IF(A600=$Q587,$Q588:$Q596,IF(A600=$R587,$R588:$R596,A588:A596))</f>
        <v>#NAME?</v>
      </c>
      <c r="B601" s="190" t="e">
        <f t="array" aca="1" ref="B601:B609" ca="1">IF(B600=$Q587,$Q588:$Q596,IF(B600=$R587,$R588:$R596,B588:B596))</f>
        <v>#NAME?</v>
      </c>
      <c r="C601" s="190" t="e">
        <f t="array" aca="1" ref="C601:C609" ca="1">IF(C600=$Q587,$Q588:$Q596,IF(C600=$R587,$R588:$R596,C588:C596))</f>
        <v>#NAME?</v>
      </c>
      <c r="D601" s="191" t="e">
        <f t="array" aca="1" ref="D601:D609" ca="1">IF(D600=$Q587,$Q588:$Q596,IF(D600=$R587,$R588:$R596,D588:D596))</f>
        <v>#NAME?</v>
      </c>
      <c r="F601" s="156" t="e">
        <f ca="1">INDEX(A601:D609,,F600)</f>
        <v>#NAME?</v>
      </c>
      <c r="G601" s="158" t="e">
        <f ca="1">INDEX(A601:D609,,G600)</f>
        <v>#NAME?</v>
      </c>
      <c r="I601" s="156" t="e">
        <f ca="1">F601^2-G601^2</f>
        <v>#NAME?</v>
      </c>
      <c r="J601" s="157" t="e">
        <f ca="1">2*F601*G601</f>
        <v>#NAME?</v>
      </c>
      <c r="K601" s="157" t="e">
        <f ca="1">I601^2-J601^2</f>
        <v>#NAME?</v>
      </c>
      <c r="L601" s="158" t="e">
        <f t="shared" ref="L601:L609" ca="1" si="192">I601*J601</f>
        <v>#NAME?</v>
      </c>
      <c r="N601" t="s">
        <v>390</v>
      </c>
      <c r="O601" s="172" t="e">
        <f ca="1">2*(L610*B611-I610*J610)</f>
        <v>#NAME?</v>
      </c>
      <c r="Q601" s="156" t="e">
        <f t="array" aca="1" ref="Q601:R609" ca="1">MMULT(F601:G609,N605:O606)</f>
        <v>#NAME?</v>
      </c>
      <c r="R601" s="158" t="e">
        <f ca="1"/>
        <v>#NAME?</v>
      </c>
    </row>
    <row r="602" spans="1:18" x14ac:dyDescent="0.25">
      <c r="A602" s="194" t="e">
        <f ca="1"/>
        <v>#NAME?</v>
      </c>
      <c r="B602" s="195" t="e">
        <f ca="1"/>
        <v>#NAME?</v>
      </c>
      <c r="C602" s="195" t="e">
        <f ca="1"/>
        <v>#NAME?</v>
      </c>
      <c r="D602" s="196" t="e">
        <f ca="1"/>
        <v>#NAME?</v>
      </c>
      <c r="F602" s="123" t="e">
        <f ca="1">INDEX(A602:D610,,F600)</f>
        <v>#NAME?</v>
      </c>
      <c r="G602" s="90" t="e">
        <f ca="1">INDEX(A601:D609,,G600)</f>
        <v>#NAME?</v>
      </c>
      <c r="I602" s="123" t="e">
        <f t="shared" ref="I602:I609" ca="1" si="193">F602^2-G602^2</f>
        <v>#NAME?</v>
      </c>
      <c r="J602" s="37" t="e">
        <f t="shared" ref="J602:J609" ca="1" si="194">2*F602*G602</f>
        <v>#NAME?</v>
      </c>
      <c r="K602" s="37" t="e">
        <f t="shared" ref="K602:K609" ca="1" si="195">I602^2-J602^2</f>
        <v>#NAME?</v>
      </c>
      <c r="L602" s="90" t="e">
        <f t="shared" ca="1" si="192"/>
        <v>#NAME?</v>
      </c>
      <c r="N602" t="s">
        <v>392</v>
      </c>
      <c r="O602" s="173" t="e">
        <f ca="1">K610*B611-(I610^2-J610^2)</f>
        <v>#NAME?</v>
      </c>
      <c r="Q602" s="123" t="e">
        <f ca="1"/>
        <v>#NAME?</v>
      </c>
      <c r="R602" s="90" t="e">
        <f ca="1"/>
        <v>#NAME?</v>
      </c>
    </row>
    <row r="603" spans="1:18" x14ac:dyDescent="0.25">
      <c r="A603" s="194" t="e">
        <f ca="1"/>
        <v>#NAME?</v>
      </c>
      <c r="B603" s="195" t="e">
        <f ca="1"/>
        <v>#NAME?</v>
      </c>
      <c r="C603" s="195" t="e">
        <f ca="1"/>
        <v>#NAME?</v>
      </c>
      <c r="D603" s="196" t="e">
        <f ca="1"/>
        <v>#NAME?</v>
      </c>
      <c r="F603" s="123" t="e">
        <f ca="1">INDEX(A603:D611,,F600)</f>
        <v>#NAME?</v>
      </c>
      <c r="G603" s="90" t="e">
        <f ca="1">INDEX(A601:D609,,G600)</f>
        <v>#NAME?</v>
      </c>
      <c r="I603" s="123" t="e">
        <f t="shared" ca="1" si="193"/>
        <v>#NAME?</v>
      </c>
      <c r="J603" s="37" t="e">
        <f t="shared" ca="1" si="194"/>
        <v>#NAME?</v>
      </c>
      <c r="K603" s="37" t="e">
        <f t="shared" ca="1" si="195"/>
        <v>#NAME?</v>
      </c>
      <c r="L603" s="90" t="e">
        <f t="shared" ca="1" si="192"/>
        <v>#NAME?</v>
      </c>
      <c r="N603" t="s">
        <v>467</v>
      </c>
      <c r="O603" s="174" t="e">
        <f ca="1">0.25*ATAN(O601/O602)</f>
        <v>#NAME?</v>
      </c>
      <c r="Q603" s="123" t="e">
        <f ca="1"/>
        <v>#NAME?</v>
      </c>
      <c r="R603" s="90" t="e">
        <f ca="1"/>
        <v>#NAME?</v>
      </c>
    </row>
    <row r="604" spans="1:18" x14ac:dyDescent="0.25">
      <c r="A604" s="194" t="e">
        <f ca="1"/>
        <v>#NAME?</v>
      </c>
      <c r="B604" s="195" t="e">
        <f ca="1"/>
        <v>#NAME?</v>
      </c>
      <c r="C604" s="195" t="e">
        <f ca="1"/>
        <v>#NAME?</v>
      </c>
      <c r="D604" s="196" t="e">
        <f ca="1"/>
        <v>#NAME?</v>
      </c>
      <c r="F604" s="123" t="e">
        <f ca="1">INDEX(A604:D612,,F600)</f>
        <v>#NAME?</v>
      </c>
      <c r="G604" s="90" t="e">
        <f ca="1">INDEX(A601:D609,,G600)</f>
        <v>#NAME?</v>
      </c>
      <c r="I604" s="123" t="e">
        <f t="shared" ca="1" si="193"/>
        <v>#NAME?</v>
      </c>
      <c r="J604" s="37" t="e">
        <f t="shared" ca="1" si="194"/>
        <v>#NAME?</v>
      </c>
      <c r="K604" s="37" t="e">
        <f t="shared" ca="1" si="195"/>
        <v>#NAME?</v>
      </c>
      <c r="L604" s="90" t="e">
        <f t="shared" ca="1" si="192"/>
        <v>#NAME?</v>
      </c>
      <c r="Q604" s="123" t="e">
        <f ca="1"/>
        <v>#NAME?</v>
      </c>
      <c r="R604" s="90" t="e">
        <f ca="1"/>
        <v>#NAME?</v>
      </c>
    </row>
    <row r="605" spans="1:18" x14ac:dyDescent="0.25">
      <c r="A605" s="194" t="e">
        <f ca="1"/>
        <v>#NAME?</v>
      </c>
      <c r="B605" s="195" t="e">
        <f ca="1"/>
        <v>#NAME?</v>
      </c>
      <c r="C605" s="195" t="e">
        <f ca="1"/>
        <v>#NAME?</v>
      </c>
      <c r="D605" s="196" t="e">
        <f ca="1"/>
        <v>#NAME?</v>
      </c>
      <c r="F605" s="123" t="e">
        <f ca="1">INDEX(A605:D613,,F600)</f>
        <v>#NAME?</v>
      </c>
      <c r="G605" s="90" t="e">
        <f ca="1">INDEX(A601:D609,,G600)</f>
        <v>#NAME?</v>
      </c>
      <c r="I605" s="123" t="e">
        <f t="shared" ca="1" si="193"/>
        <v>#NAME?</v>
      </c>
      <c r="J605" s="37" t="e">
        <f t="shared" ca="1" si="194"/>
        <v>#NAME?</v>
      </c>
      <c r="K605" s="37" t="e">
        <f t="shared" ca="1" si="195"/>
        <v>#NAME?</v>
      </c>
      <c r="L605" s="90" t="e">
        <f t="shared" ca="1" si="192"/>
        <v>#NAME?</v>
      </c>
      <c r="N605" s="156" t="e">
        <f ca="1">COS(O603)</f>
        <v>#NAME?</v>
      </c>
      <c r="O605" s="158" t="e">
        <f ca="1">-N606</f>
        <v>#NAME?</v>
      </c>
      <c r="Q605" s="123" t="e">
        <f ca="1"/>
        <v>#NAME?</v>
      </c>
      <c r="R605" s="90" t="e">
        <f ca="1"/>
        <v>#NAME?</v>
      </c>
    </row>
    <row r="606" spans="1:18" x14ac:dyDescent="0.25">
      <c r="A606" s="194" t="e">
        <f ca="1"/>
        <v>#NAME?</v>
      </c>
      <c r="B606" s="195" t="e">
        <f ca="1"/>
        <v>#NAME?</v>
      </c>
      <c r="C606" s="195" t="e">
        <f ca="1"/>
        <v>#NAME?</v>
      </c>
      <c r="D606" s="196" t="e">
        <f ca="1"/>
        <v>#NAME?</v>
      </c>
      <c r="F606" s="123" t="e">
        <f ca="1">INDEX(A606:D614,,F600)</f>
        <v>#NAME?</v>
      </c>
      <c r="G606" s="90" t="e">
        <f ca="1">INDEX(A601:D609,,G600)</f>
        <v>#NAME?</v>
      </c>
      <c r="I606" s="123" t="e">
        <f t="shared" ca="1" si="193"/>
        <v>#NAME?</v>
      </c>
      <c r="J606" s="37" t="e">
        <f t="shared" ca="1" si="194"/>
        <v>#NAME?</v>
      </c>
      <c r="K606" s="37" t="e">
        <f t="shared" ca="1" si="195"/>
        <v>#NAME?</v>
      </c>
      <c r="L606" s="90" t="e">
        <f t="shared" ca="1" si="192"/>
        <v>#NAME?</v>
      </c>
      <c r="N606" s="91" t="e">
        <f ca="1">SIN(O603)</f>
        <v>#NAME?</v>
      </c>
      <c r="O606" s="93" t="e">
        <f ca="1">N605</f>
        <v>#NAME?</v>
      </c>
      <c r="Q606" s="123" t="e">
        <f ca="1"/>
        <v>#NAME?</v>
      </c>
      <c r="R606" s="90" t="e">
        <f ca="1"/>
        <v>#NAME?</v>
      </c>
    </row>
    <row r="607" spans="1:18" x14ac:dyDescent="0.25">
      <c r="A607" s="194" t="e">
        <f ca="1"/>
        <v>#NAME?</v>
      </c>
      <c r="B607" s="195" t="e">
        <f ca="1"/>
        <v>#NAME?</v>
      </c>
      <c r="C607" s="195" t="e">
        <f ca="1"/>
        <v>#NAME?</v>
      </c>
      <c r="D607" s="196" t="e">
        <f ca="1"/>
        <v>#NAME?</v>
      </c>
      <c r="F607" s="123" t="e">
        <f ca="1">INDEX(A607:D615,,F600)</f>
        <v>#NAME?</v>
      </c>
      <c r="G607" s="90" t="e">
        <f ca="1">INDEX(A601:D609,,G600)</f>
        <v>#NAME?</v>
      </c>
      <c r="I607" s="123" t="e">
        <f t="shared" ca="1" si="193"/>
        <v>#NAME?</v>
      </c>
      <c r="J607" s="37" t="e">
        <f t="shared" ca="1" si="194"/>
        <v>#NAME?</v>
      </c>
      <c r="K607" s="37" t="e">
        <f t="shared" ca="1" si="195"/>
        <v>#NAME?</v>
      </c>
      <c r="L607" s="90" t="e">
        <f t="shared" ca="1" si="192"/>
        <v>#NAME?</v>
      </c>
      <c r="Q607" s="123" t="e">
        <f ca="1"/>
        <v>#NAME?</v>
      </c>
      <c r="R607" s="90" t="e">
        <f ca="1"/>
        <v>#NAME?</v>
      </c>
    </row>
    <row r="608" spans="1:18" x14ac:dyDescent="0.25">
      <c r="A608" s="194" t="e">
        <f ca="1"/>
        <v>#NAME?</v>
      </c>
      <c r="B608" s="195" t="e">
        <f ca="1"/>
        <v>#NAME?</v>
      </c>
      <c r="C608" s="195" t="e">
        <f ca="1"/>
        <v>#NAME?</v>
      </c>
      <c r="D608" s="196" t="e">
        <f ca="1"/>
        <v>#NAME?</v>
      </c>
      <c r="F608" s="123" t="e">
        <f ca="1">INDEX(A608:D616,,F600)</f>
        <v>#NAME?</v>
      </c>
      <c r="G608" s="90" t="e">
        <f ca="1">INDEX(A601:D609,,G600)</f>
        <v>#NAME?</v>
      </c>
      <c r="I608" s="123" t="e">
        <f t="shared" ca="1" si="193"/>
        <v>#NAME?</v>
      </c>
      <c r="J608" s="37" t="e">
        <f t="shared" ca="1" si="194"/>
        <v>#NAME?</v>
      </c>
      <c r="K608" s="37" t="e">
        <f t="shared" ca="1" si="195"/>
        <v>#NAME?</v>
      </c>
      <c r="L608" s="90" t="e">
        <f t="shared" ca="1" si="192"/>
        <v>#NAME?</v>
      </c>
      <c r="Q608" s="123" t="e">
        <f ca="1"/>
        <v>#NAME?</v>
      </c>
      <c r="R608" s="90" t="e">
        <f ca="1"/>
        <v>#NAME?</v>
      </c>
    </row>
    <row r="609" spans="1:18" x14ac:dyDescent="0.25">
      <c r="A609" s="200" t="e">
        <f ca="1"/>
        <v>#NAME?</v>
      </c>
      <c r="B609" s="201" t="e">
        <f ca="1"/>
        <v>#NAME?</v>
      </c>
      <c r="C609" s="201" t="e">
        <f ca="1"/>
        <v>#NAME?</v>
      </c>
      <c r="D609" s="202" t="e">
        <f ca="1"/>
        <v>#NAME?</v>
      </c>
      <c r="F609" s="91" t="e">
        <f ca="1">INDEX(A609:D617,,F600)</f>
        <v>#NAME?</v>
      </c>
      <c r="G609" s="93" t="e">
        <f ca="1">INDEX(A601:D609,,G600)</f>
        <v>#NAME?</v>
      </c>
      <c r="I609" s="91" t="e">
        <f t="shared" ca="1" si="193"/>
        <v>#NAME?</v>
      </c>
      <c r="J609" s="92" t="e">
        <f t="shared" ca="1" si="194"/>
        <v>#NAME?</v>
      </c>
      <c r="K609" s="92" t="e">
        <f t="shared" ca="1" si="195"/>
        <v>#NAME?</v>
      </c>
      <c r="L609" s="93" t="e">
        <f t="shared" ca="1" si="192"/>
        <v>#NAME?</v>
      </c>
      <c r="Q609" s="91" t="e">
        <f ca="1"/>
        <v>#NAME?</v>
      </c>
      <c r="R609" s="93" t="e">
        <f ca="1"/>
        <v>#NAME?</v>
      </c>
    </row>
    <row r="610" spans="1:18" x14ac:dyDescent="0.25">
      <c r="I610" t="e">
        <f ca="1">SUM(I601:I609)</f>
        <v>#NAME?</v>
      </c>
      <c r="J610" t="e">
        <f ca="1">SUM(J601:J609)</f>
        <v>#NAME?</v>
      </c>
      <c r="K610" t="e">
        <f ca="1">SUM(K601:K609)</f>
        <v>#NAME?</v>
      </c>
      <c r="L610" t="e">
        <f ca="1">SUM(L601:L609)</f>
        <v>#NAME?</v>
      </c>
    </row>
    <row r="611" spans="1:18" x14ac:dyDescent="0.25">
      <c r="A611" s="47" t="s">
        <v>53</v>
      </c>
      <c r="B611">
        <f ca="1">COUNT(A601:A609)</f>
        <v>0</v>
      </c>
      <c r="I611" s="47" t="s">
        <v>462</v>
      </c>
      <c r="J611" s="47" t="s">
        <v>389</v>
      </c>
      <c r="K611" s="47" t="s">
        <v>469</v>
      </c>
      <c r="L611" s="47" t="s">
        <v>470</v>
      </c>
      <c r="N611" s="47"/>
    </row>
    <row r="613" spans="1:18" x14ac:dyDescent="0.25">
      <c r="A613">
        <v>1</v>
      </c>
      <c r="B613">
        <v>2</v>
      </c>
      <c r="C613">
        <v>3</v>
      </c>
      <c r="D613">
        <v>4</v>
      </c>
      <c r="F613">
        <v>2</v>
      </c>
      <c r="G613">
        <v>4</v>
      </c>
      <c r="I613" s="47" t="s">
        <v>207</v>
      </c>
      <c r="J613" s="47" t="s">
        <v>464</v>
      </c>
      <c r="K613" s="47" t="s">
        <v>465</v>
      </c>
      <c r="L613" s="47" t="s">
        <v>466</v>
      </c>
      <c r="Q613">
        <f>F613</f>
        <v>2</v>
      </c>
      <c r="R613">
        <f>G613</f>
        <v>4</v>
      </c>
    </row>
    <row r="614" spans="1:18" x14ac:dyDescent="0.25">
      <c r="A614" s="189" t="e">
        <f t="array" aca="1" ref="A614:A622" ca="1">IF(A613=$Q600,$Q601:$Q609,IF(A613=$R600,$R601:$R609,A601:A609))</f>
        <v>#NAME?</v>
      </c>
      <c r="B614" s="190" t="e">
        <f t="array" aca="1" ref="B614:B622" ca="1">IF(B613=$Q600,$Q601:$Q609,IF(B613=$R600,$R601:$R609,B601:B609))</f>
        <v>#NAME?</v>
      </c>
      <c r="C614" s="190" t="e">
        <f t="array" aca="1" ref="C614:C622" ca="1">IF(C613=$Q600,$Q601:$Q609,IF(C613=$R600,$R601:$R609,C601:C609))</f>
        <v>#NAME?</v>
      </c>
      <c r="D614" s="191" t="e">
        <f t="array" aca="1" ref="D614:D622" ca="1">IF(D613=$Q600,$Q601:$Q609,IF(D613=$R600,$R601:$R609,D601:D609))</f>
        <v>#NAME?</v>
      </c>
      <c r="F614" s="156" t="e">
        <f ca="1">INDEX(A614:D622,,F613)</f>
        <v>#NAME?</v>
      </c>
      <c r="G614" s="158" t="e">
        <f ca="1">INDEX(A614:D622,,G613)</f>
        <v>#NAME?</v>
      </c>
      <c r="I614" s="156" t="e">
        <f ca="1">F614^2-G614^2</f>
        <v>#NAME?</v>
      </c>
      <c r="J614" s="157" t="e">
        <f ca="1">2*F614*G614</f>
        <v>#NAME?</v>
      </c>
      <c r="K614" s="157" t="e">
        <f ca="1">I614^2-J614^2</f>
        <v>#NAME?</v>
      </c>
      <c r="L614" s="158" t="e">
        <f t="shared" ref="L614:L622" ca="1" si="196">I614*J614</f>
        <v>#NAME?</v>
      </c>
      <c r="N614" t="s">
        <v>390</v>
      </c>
      <c r="O614" s="172" t="e">
        <f ca="1">2*(L623*B624-I623*J623)</f>
        <v>#NAME?</v>
      </c>
      <c r="Q614" s="156" t="e">
        <f t="array" aca="1" ref="Q614:R622" ca="1">MMULT(F614:G622,N618:O619)</f>
        <v>#NAME?</v>
      </c>
      <c r="R614" s="158" t="e">
        <f ca="1"/>
        <v>#NAME?</v>
      </c>
    </row>
    <row r="615" spans="1:18" x14ac:dyDescent="0.25">
      <c r="A615" s="194" t="e">
        <f ca="1"/>
        <v>#NAME?</v>
      </c>
      <c r="B615" s="195" t="e">
        <f ca="1"/>
        <v>#NAME?</v>
      </c>
      <c r="C615" s="195" t="e">
        <f ca="1"/>
        <v>#NAME?</v>
      </c>
      <c r="D615" s="196" t="e">
        <f ca="1"/>
        <v>#NAME?</v>
      </c>
      <c r="F615" s="123" t="e">
        <f ca="1">INDEX(A615:D623,,F613)</f>
        <v>#NAME?</v>
      </c>
      <c r="G615" s="90" t="e">
        <f ca="1">INDEX(A614:D622,,G613)</f>
        <v>#NAME?</v>
      </c>
      <c r="I615" s="123" t="e">
        <f t="shared" ref="I615:I622" ca="1" si="197">F615^2-G615^2</f>
        <v>#NAME?</v>
      </c>
      <c r="J615" s="37" t="e">
        <f t="shared" ref="J615:J622" ca="1" si="198">2*F615*G615</f>
        <v>#NAME?</v>
      </c>
      <c r="K615" s="37" t="e">
        <f t="shared" ref="K615:K622" ca="1" si="199">I615^2-J615^2</f>
        <v>#NAME?</v>
      </c>
      <c r="L615" s="90" t="e">
        <f t="shared" ca="1" si="196"/>
        <v>#NAME?</v>
      </c>
      <c r="N615" t="s">
        <v>392</v>
      </c>
      <c r="O615" s="173" t="e">
        <f ca="1">K623*B624-(I623^2-J623^2)</f>
        <v>#NAME?</v>
      </c>
      <c r="Q615" s="123" t="e">
        <f ca="1"/>
        <v>#NAME?</v>
      </c>
      <c r="R615" s="90" t="e">
        <f ca="1"/>
        <v>#NAME?</v>
      </c>
    </row>
    <row r="616" spans="1:18" x14ac:dyDescent="0.25">
      <c r="A616" s="194" t="e">
        <f ca="1"/>
        <v>#NAME?</v>
      </c>
      <c r="B616" s="195" t="e">
        <f ca="1"/>
        <v>#NAME?</v>
      </c>
      <c r="C616" s="195" t="e">
        <f ca="1"/>
        <v>#NAME?</v>
      </c>
      <c r="D616" s="196" t="e">
        <f ca="1"/>
        <v>#NAME?</v>
      </c>
      <c r="F616" s="123" t="e">
        <f ca="1">INDEX(A616:D624,,F613)</f>
        <v>#NAME?</v>
      </c>
      <c r="G616" s="90" t="e">
        <f ca="1">INDEX(A614:D622,,G613)</f>
        <v>#NAME?</v>
      </c>
      <c r="I616" s="123" t="e">
        <f t="shared" ca="1" si="197"/>
        <v>#NAME?</v>
      </c>
      <c r="J616" s="37" t="e">
        <f t="shared" ca="1" si="198"/>
        <v>#NAME?</v>
      </c>
      <c r="K616" s="37" t="e">
        <f t="shared" ca="1" si="199"/>
        <v>#NAME?</v>
      </c>
      <c r="L616" s="90" t="e">
        <f t="shared" ca="1" si="196"/>
        <v>#NAME?</v>
      </c>
      <c r="N616" t="s">
        <v>467</v>
      </c>
      <c r="O616" s="174" t="e">
        <f ca="1">0.25*ATAN(O614/O615)</f>
        <v>#NAME?</v>
      </c>
      <c r="Q616" s="123" t="e">
        <f ca="1"/>
        <v>#NAME?</v>
      </c>
      <c r="R616" s="90" t="e">
        <f ca="1"/>
        <v>#NAME?</v>
      </c>
    </row>
    <row r="617" spans="1:18" x14ac:dyDescent="0.25">
      <c r="A617" s="194" t="e">
        <f ca="1"/>
        <v>#NAME?</v>
      </c>
      <c r="B617" s="195" t="e">
        <f ca="1"/>
        <v>#NAME?</v>
      </c>
      <c r="C617" s="195" t="e">
        <f ca="1"/>
        <v>#NAME?</v>
      </c>
      <c r="D617" s="196" t="e">
        <f ca="1"/>
        <v>#NAME?</v>
      </c>
      <c r="F617" s="123" t="e">
        <f ca="1">INDEX(A617:D625,,F613)</f>
        <v>#NAME?</v>
      </c>
      <c r="G617" s="90" t="e">
        <f ca="1">INDEX(A614:D622,,G613)</f>
        <v>#NAME?</v>
      </c>
      <c r="I617" s="123" t="e">
        <f t="shared" ca="1" si="197"/>
        <v>#NAME?</v>
      </c>
      <c r="J617" s="37" t="e">
        <f t="shared" ca="1" si="198"/>
        <v>#NAME?</v>
      </c>
      <c r="K617" s="37" t="e">
        <f t="shared" ca="1" si="199"/>
        <v>#NAME?</v>
      </c>
      <c r="L617" s="90" t="e">
        <f t="shared" ca="1" si="196"/>
        <v>#NAME?</v>
      </c>
      <c r="Q617" s="123" t="e">
        <f ca="1"/>
        <v>#NAME?</v>
      </c>
      <c r="R617" s="90" t="e">
        <f ca="1"/>
        <v>#NAME?</v>
      </c>
    </row>
    <row r="618" spans="1:18" x14ac:dyDescent="0.25">
      <c r="A618" s="194" t="e">
        <f ca="1"/>
        <v>#NAME?</v>
      </c>
      <c r="B618" s="195" t="e">
        <f ca="1"/>
        <v>#NAME?</v>
      </c>
      <c r="C618" s="195" t="e">
        <f ca="1"/>
        <v>#NAME?</v>
      </c>
      <c r="D618" s="196" t="e">
        <f ca="1"/>
        <v>#NAME?</v>
      </c>
      <c r="F618" s="123" t="e">
        <f ca="1">INDEX(A618:D626,,F613)</f>
        <v>#NAME?</v>
      </c>
      <c r="G618" s="90" t="e">
        <f ca="1">INDEX(A614:D622,,G613)</f>
        <v>#NAME?</v>
      </c>
      <c r="I618" s="123" t="e">
        <f t="shared" ca="1" si="197"/>
        <v>#NAME?</v>
      </c>
      <c r="J618" s="37" t="e">
        <f t="shared" ca="1" si="198"/>
        <v>#NAME?</v>
      </c>
      <c r="K618" s="37" t="e">
        <f t="shared" ca="1" si="199"/>
        <v>#NAME?</v>
      </c>
      <c r="L618" s="90" t="e">
        <f t="shared" ca="1" si="196"/>
        <v>#NAME?</v>
      </c>
      <c r="N618" s="156" t="e">
        <f ca="1">COS(O616)</f>
        <v>#NAME?</v>
      </c>
      <c r="O618" s="158" t="e">
        <f ca="1">-N619</f>
        <v>#NAME?</v>
      </c>
      <c r="Q618" s="123" t="e">
        <f ca="1"/>
        <v>#NAME?</v>
      </c>
      <c r="R618" s="90" t="e">
        <f ca="1"/>
        <v>#NAME?</v>
      </c>
    </row>
    <row r="619" spans="1:18" x14ac:dyDescent="0.25">
      <c r="A619" s="194" t="e">
        <f ca="1"/>
        <v>#NAME?</v>
      </c>
      <c r="B619" s="195" t="e">
        <f ca="1"/>
        <v>#NAME?</v>
      </c>
      <c r="C619" s="195" t="e">
        <f ca="1"/>
        <v>#NAME?</v>
      </c>
      <c r="D619" s="196" t="e">
        <f ca="1"/>
        <v>#NAME?</v>
      </c>
      <c r="F619" s="123" t="e">
        <f ca="1">INDEX(A619:D627,,F613)</f>
        <v>#NAME?</v>
      </c>
      <c r="G619" s="90" t="e">
        <f ca="1">INDEX(A614:D622,,G613)</f>
        <v>#NAME?</v>
      </c>
      <c r="I619" s="123" t="e">
        <f t="shared" ca="1" si="197"/>
        <v>#NAME?</v>
      </c>
      <c r="J619" s="37" t="e">
        <f t="shared" ca="1" si="198"/>
        <v>#NAME?</v>
      </c>
      <c r="K619" s="37" t="e">
        <f t="shared" ca="1" si="199"/>
        <v>#NAME?</v>
      </c>
      <c r="L619" s="90" t="e">
        <f t="shared" ca="1" si="196"/>
        <v>#NAME?</v>
      </c>
      <c r="N619" s="91" t="e">
        <f ca="1">SIN(O616)</f>
        <v>#NAME?</v>
      </c>
      <c r="O619" s="93" t="e">
        <f ca="1">N618</f>
        <v>#NAME?</v>
      </c>
      <c r="Q619" s="123" t="e">
        <f ca="1"/>
        <v>#NAME?</v>
      </c>
      <c r="R619" s="90" t="e">
        <f ca="1"/>
        <v>#NAME?</v>
      </c>
    </row>
    <row r="620" spans="1:18" x14ac:dyDescent="0.25">
      <c r="A620" s="194" t="e">
        <f ca="1"/>
        <v>#NAME?</v>
      </c>
      <c r="B620" s="195" t="e">
        <f ca="1"/>
        <v>#NAME?</v>
      </c>
      <c r="C620" s="195" t="e">
        <f ca="1"/>
        <v>#NAME?</v>
      </c>
      <c r="D620" s="196" t="e">
        <f ca="1"/>
        <v>#NAME?</v>
      </c>
      <c r="F620" s="123" t="e">
        <f ca="1">INDEX(A620:D628,,F613)</f>
        <v>#NAME?</v>
      </c>
      <c r="G620" s="90" t="e">
        <f ca="1">INDEX(A614:D622,,G613)</f>
        <v>#NAME?</v>
      </c>
      <c r="I620" s="123" t="e">
        <f t="shared" ca="1" si="197"/>
        <v>#NAME?</v>
      </c>
      <c r="J620" s="37" t="e">
        <f t="shared" ca="1" si="198"/>
        <v>#NAME?</v>
      </c>
      <c r="K620" s="37" t="e">
        <f t="shared" ca="1" si="199"/>
        <v>#NAME?</v>
      </c>
      <c r="L620" s="90" t="e">
        <f t="shared" ca="1" si="196"/>
        <v>#NAME?</v>
      </c>
      <c r="Q620" s="123" t="e">
        <f ca="1"/>
        <v>#NAME?</v>
      </c>
      <c r="R620" s="90" t="e">
        <f ca="1"/>
        <v>#NAME?</v>
      </c>
    </row>
    <row r="621" spans="1:18" x14ac:dyDescent="0.25">
      <c r="A621" s="194" t="e">
        <f ca="1"/>
        <v>#NAME?</v>
      </c>
      <c r="B621" s="195" t="e">
        <f ca="1"/>
        <v>#NAME?</v>
      </c>
      <c r="C621" s="195" t="e">
        <f ca="1"/>
        <v>#NAME?</v>
      </c>
      <c r="D621" s="196" t="e">
        <f ca="1"/>
        <v>#NAME?</v>
      </c>
      <c r="F621" s="123" t="e">
        <f ca="1">INDEX(A621:D629,,F613)</f>
        <v>#NAME?</v>
      </c>
      <c r="G621" s="90" t="e">
        <f ca="1">INDEX(A614:D622,,G613)</f>
        <v>#NAME?</v>
      </c>
      <c r="I621" s="123" t="e">
        <f t="shared" ca="1" si="197"/>
        <v>#NAME?</v>
      </c>
      <c r="J621" s="37" t="e">
        <f t="shared" ca="1" si="198"/>
        <v>#NAME?</v>
      </c>
      <c r="K621" s="37" t="e">
        <f t="shared" ca="1" si="199"/>
        <v>#NAME?</v>
      </c>
      <c r="L621" s="90" t="e">
        <f t="shared" ca="1" si="196"/>
        <v>#NAME?</v>
      </c>
      <c r="Q621" s="123" t="e">
        <f ca="1"/>
        <v>#NAME?</v>
      </c>
      <c r="R621" s="90" t="e">
        <f ca="1"/>
        <v>#NAME?</v>
      </c>
    </row>
    <row r="622" spans="1:18" x14ac:dyDescent="0.25">
      <c r="A622" s="200" t="e">
        <f ca="1"/>
        <v>#NAME?</v>
      </c>
      <c r="B622" s="201" t="e">
        <f ca="1"/>
        <v>#NAME?</v>
      </c>
      <c r="C622" s="201" t="e">
        <f ca="1"/>
        <v>#NAME?</v>
      </c>
      <c r="D622" s="202" t="e">
        <f ca="1"/>
        <v>#NAME?</v>
      </c>
      <c r="F622" s="91" t="e">
        <f ca="1">INDEX(A622:D630,,F613)</f>
        <v>#NAME?</v>
      </c>
      <c r="G622" s="93" t="e">
        <f ca="1">INDEX(A614:D622,,G613)</f>
        <v>#NAME?</v>
      </c>
      <c r="I622" s="91" t="e">
        <f t="shared" ca="1" si="197"/>
        <v>#NAME?</v>
      </c>
      <c r="J622" s="92" t="e">
        <f t="shared" ca="1" si="198"/>
        <v>#NAME?</v>
      </c>
      <c r="K622" s="92" t="e">
        <f t="shared" ca="1" si="199"/>
        <v>#NAME?</v>
      </c>
      <c r="L622" s="93" t="e">
        <f t="shared" ca="1" si="196"/>
        <v>#NAME?</v>
      </c>
      <c r="Q622" s="91" t="e">
        <f ca="1"/>
        <v>#NAME?</v>
      </c>
      <c r="R622" s="93" t="e">
        <f ca="1"/>
        <v>#NAME?</v>
      </c>
    </row>
    <row r="623" spans="1:18" x14ac:dyDescent="0.25">
      <c r="I623" t="e">
        <f ca="1">SUM(I614:I622)</f>
        <v>#NAME?</v>
      </c>
      <c r="J623" t="e">
        <f ca="1">SUM(J614:J622)</f>
        <v>#NAME?</v>
      </c>
      <c r="K623" t="e">
        <f ca="1">SUM(K614:K622)</f>
        <v>#NAME?</v>
      </c>
      <c r="L623" t="e">
        <f ca="1">SUM(L614:L622)</f>
        <v>#NAME?</v>
      </c>
    </row>
    <row r="624" spans="1:18" x14ac:dyDescent="0.25">
      <c r="A624" s="47" t="s">
        <v>53</v>
      </c>
      <c r="B624">
        <f ca="1">COUNT(A614:A622)</f>
        <v>0</v>
      </c>
      <c r="I624" s="47" t="s">
        <v>462</v>
      </c>
      <c r="J624" s="47" t="s">
        <v>389</v>
      </c>
      <c r="K624" s="47" t="s">
        <v>469</v>
      </c>
      <c r="L624" s="47" t="s">
        <v>470</v>
      </c>
      <c r="N624" s="47"/>
    </row>
    <row r="626" spans="1:18" x14ac:dyDescent="0.25">
      <c r="A626">
        <v>1</v>
      </c>
      <c r="B626">
        <v>2</v>
      </c>
      <c r="C626">
        <v>3</v>
      </c>
      <c r="D626">
        <v>4</v>
      </c>
      <c r="F626">
        <v>3</v>
      </c>
      <c r="G626">
        <v>4</v>
      </c>
      <c r="I626" s="47" t="s">
        <v>207</v>
      </c>
      <c r="J626" s="47" t="s">
        <v>464</v>
      </c>
      <c r="K626" s="47" t="s">
        <v>465</v>
      </c>
      <c r="L626" s="47" t="s">
        <v>466</v>
      </c>
      <c r="Q626">
        <f>F626</f>
        <v>3</v>
      </c>
      <c r="R626">
        <f>G626</f>
        <v>4</v>
      </c>
    </row>
    <row r="627" spans="1:18" x14ac:dyDescent="0.25">
      <c r="A627" s="189" t="e">
        <f t="array" aca="1" ref="A627:A635" ca="1">IF(A626=$Q613,$Q614:$Q622,IF(A626=$R613,$R614:$R622,A614:A622))</f>
        <v>#NAME?</v>
      </c>
      <c r="B627" s="190" t="e">
        <f t="array" aca="1" ref="B627:B635" ca="1">IF(B626=$Q613,$Q614:$Q622,IF(B626=$R613,$R614:$R622,B614:B622))</f>
        <v>#NAME?</v>
      </c>
      <c r="C627" s="190" t="e">
        <f t="array" aca="1" ref="C627:C635" ca="1">IF(C626=$Q613,$Q614:$Q622,IF(C626=$R613,$R614:$R622,C614:C622))</f>
        <v>#NAME?</v>
      </c>
      <c r="D627" s="191" t="e">
        <f t="array" aca="1" ref="D627:D635" ca="1">IF(D626=$Q613,$Q614:$Q622,IF(D626=$R613,$R614:$R622,D614:D622))</f>
        <v>#NAME?</v>
      </c>
      <c r="F627" s="156" t="e">
        <f ca="1">INDEX(A627:D635,,F626)</f>
        <v>#NAME?</v>
      </c>
      <c r="G627" s="158" t="e">
        <f ca="1">INDEX(A627:D635,,G626)</f>
        <v>#NAME?</v>
      </c>
      <c r="I627" s="156" t="e">
        <f ca="1">F627^2-G627^2</f>
        <v>#NAME?</v>
      </c>
      <c r="J627" s="157" t="e">
        <f ca="1">2*F627*G627</f>
        <v>#NAME?</v>
      </c>
      <c r="K627" s="157" t="e">
        <f ca="1">I627^2-J627^2</f>
        <v>#NAME?</v>
      </c>
      <c r="L627" s="158" t="e">
        <f t="shared" ref="L627:L635" ca="1" si="200">I627*J627</f>
        <v>#NAME?</v>
      </c>
      <c r="N627" t="s">
        <v>390</v>
      </c>
      <c r="O627" s="172" t="e">
        <f ca="1">2*(L636*B637-I636*J636)</f>
        <v>#NAME?</v>
      </c>
      <c r="Q627" s="156" t="e">
        <f t="array" aca="1" ref="Q627:R635" ca="1">MMULT(F627:G635,N631:O632)</f>
        <v>#NAME?</v>
      </c>
      <c r="R627" s="158" t="e">
        <f ca="1"/>
        <v>#NAME?</v>
      </c>
    </row>
    <row r="628" spans="1:18" x14ac:dyDescent="0.25">
      <c r="A628" s="194" t="e">
        <f ca="1"/>
        <v>#NAME?</v>
      </c>
      <c r="B628" s="195" t="e">
        <f ca="1"/>
        <v>#NAME?</v>
      </c>
      <c r="C628" s="195" t="e">
        <f ca="1"/>
        <v>#NAME?</v>
      </c>
      <c r="D628" s="196" t="e">
        <f ca="1"/>
        <v>#NAME?</v>
      </c>
      <c r="F628" s="123" t="e">
        <f ca="1">INDEX(A628:D636,,F626)</f>
        <v>#NAME?</v>
      </c>
      <c r="G628" s="90" t="e">
        <f ca="1">INDEX(A627:D635,,G626)</f>
        <v>#NAME?</v>
      </c>
      <c r="I628" s="123" t="e">
        <f t="shared" ref="I628:I635" ca="1" si="201">F628^2-G628^2</f>
        <v>#NAME?</v>
      </c>
      <c r="J628" s="37" t="e">
        <f t="shared" ref="J628:J635" ca="1" si="202">2*F628*G628</f>
        <v>#NAME?</v>
      </c>
      <c r="K628" s="37" t="e">
        <f t="shared" ref="K628:K635" ca="1" si="203">I628^2-J628^2</f>
        <v>#NAME?</v>
      </c>
      <c r="L628" s="90" t="e">
        <f t="shared" ca="1" si="200"/>
        <v>#NAME?</v>
      </c>
      <c r="N628" t="s">
        <v>392</v>
      </c>
      <c r="O628" s="173" t="e">
        <f ca="1">K636*B637-(I636^2-J636^2)</f>
        <v>#NAME?</v>
      </c>
      <c r="Q628" s="123" t="e">
        <f ca="1"/>
        <v>#NAME?</v>
      </c>
      <c r="R628" s="90" t="e">
        <f ca="1"/>
        <v>#NAME?</v>
      </c>
    </row>
    <row r="629" spans="1:18" x14ac:dyDescent="0.25">
      <c r="A629" s="194" t="e">
        <f ca="1"/>
        <v>#NAME?</v>
      </c>
      <c r="B629" s="195" t="e">
        <f ca="1"/>
        <v>#NAME?</v>
      </c>
      <c r="C629" s="195" t="e">
        <f ca="1"/>
        <v>#NAME?</v>
      </c>
      <c r="D629" s="196" t="e">
        <f ca="1"/>
        <v>#NAME?</v>
      </c>
      <c r="F629" s="123" t="e">
        <f ca="1">INDEX(A629:D637,,F626)</f>
        <v>#NAME?</v>
      </c>
      <c r="G629" s="90" t="e">
        <f ca="1">INDEX(A627:D635,,G626)</f>
        <v>#NAME?</v>
      </c>
      <c r="I629" s="123" t="e">
        <f t="shared" ca="1" si="201"/>
        <v>#NAME?</v>
      </c>
      <c r="J629" s="37" t="e">
        <f t="shared" ca="1" si="202"/>
        <v>#NAME?</v>
      </c>
      <c r="K629" s="37" t="e">
        <f t="shared" ca="1" si="203"/>
        <v>#NAME?</v>
      </c>
      <c r="L629" s="90" t="e">
        <f t="shared" ca="1" si="200"/>
        <v>#NAME?</v>
      </c>
      <c r="N629" t="s">
        <v>467</v>
      </c>
      <c r="O629" s="174" t="e">
        <f ca="1">0.25*ATAN(O627/O628)</f>
        <v>#NAME?</v>
      </c>
      <c r="Q629" s="123" t="e">
        <f ca="1"/>
        <v>#NAME?</v>
      </c>
      <c r="R629" s="90" t="e">
        <f ca="1"/>
        <v>#NAME?</v>
      </c>
    </row>
    <row r="630" spans="1:18" x14ac:dyDescent="0.25">
      <c r="A630" s="194" t="e">
        <f ca="1"/>
        <v>#NAME?</v>
      </c>
      <c r="B630" s="195" t="e">
        <f ca="1"/>
        <v>#NAME?</v>
      </c>
      <c r="C630" s="195" t="e">
        <f ca="1"/>
        <v>#NAME?</v>
      </c>
      <c r="D630" s="196" t="e">
        <f ca="1"/>
        <v>#NAME?</v>
      </c>
      <c r="F630" s="123" t="e">
        <f ca="1">INDEX(A630:D638,,F626)</f>
        <v>#NAME?</v>
      </c>
      <c r="G630" s="90" t="e">
        <f ca="1">INDEX(A627:D635,,G626)</f>
        <v>#NAME?</v>
      </c>
      <c r="I630" s="123" t="e">
        <f t="shared" ca="1" si="201"/>
        <v>#NAME?</v>
      </c>
      <c r="J630" s="37" t="e">
        <f t="shared" ca="1" si="202"/>
        <v>#NAME?</v>
      </c>
      <c r="K630" s="37" t="e">
        <f t="shared" ca="1" si="203"/>
        <v>#NAME?</v>
      </c>
      <c r="L630" s="90" t="e">
        <f t="shared" ca="1" si="200"/>
        <v>#NAME?</v>
      </c>
      <c r="Q630" s="123" t="e">
        <f ca="1"/>
        <v>#NAME?</v>
      </c>
      <c r="R630" s="90" t="e">
        <f ca="1"/>
        <v>#NAME?</v>
      </c>
    </row>
    <row r="631" spans="1:18" x14ac:dyDescent="0.25">
      <c r="A631" s="194" t="e">
        <f ca="1"/>
        <v>#NAME?</v>
      </c>
      <c r="B631" s="195" t="e">
        <f ca="1"/>
        <v>#NAME?</v>
      </c>
      <c r="C631" s="195" t="e">
        <f ca="1"/>
        <v>#NAME?</v>
      </c>
      <c r="D631" s="196" t="e">
        <f ca="1"/>
        <v>#NAME?</v>
      </c>
      <c r="F631" s="123" t="e">
        <f ca="1">INDEX(A631:D639,,F626)</f>
        <v>#NAME?</v>
      </c>
      <c r="G631" s="90" t="e">
        <f ca="1">INDEX(A627:D635,,G626)</f>
        <v>#NAME?</v>
      </c>
      <c r="I631" s="123" t="e">
        <f t="shared" ca="1" si="201"/>
        <v>#NAME?</v>
      </c>
      <c r="J631" s="37" t="e">
        <f t="shared" ca="1" si="202"/>
        <v>#NAME?</v>
      </c>
      <c r="K631" s="37" t="e">
        <f t="shared" ca="1" si="203"/>
        <v>#NAME?</v>
      </c>
      <c r="L631" s="90" t="e">
        <f t="shared" ca="1" si="200"/>
        <v>#NAME?</v>
      </c>
      <c r="N631" s="156" t="e">
        <f ca="1">COS(O629)</f>
        <v>#NAME?</v>
      </c>
      <c r="O631" s="158" t="e">
        <f ca="1">-N632</f>
        <v>#NAME?</v>
      </c>
      <c r="Q631" s="123" t="e">
        <f ca="1"/>
        <v>#NAME?</v>
      </c>
      <c r="R631" s="90" t="e">
        <f ca="1"/>
        <v>#NAME?</v>
      </c>
    </row>
    <row r="632" spans="1:18" x14ac:dyDescent="0.25">
      <c r="A632" s="194" t="e">
        <f ca="1"/>
        <v>#NAME?</v>
      </c>
      <c r="B632" s="195" t="e">
        <f ca="1"/>
        <v>#NAME?</v>
      </c>
      <c r="C632" s="195" t="e">
        <f ca="1"/>
        <v>#NAME?</v>
      </c>
      <c r="D632" s="196" t="e">
        <f ca="1"/>
        <v>#NAME?</v>
      </c>
      <c r="F632" s="123" t="e">
        <f ca="1">INDEX(A632:D640,,F626)</f>
        <v>#NAME?</v>
      </c>
      <c r="G632" s="90" t="e">
        <f ca="1">INDEX(A627:D635,,G626)</f>
        <v>#NAME?</v>
      </c>
      <c r="I632" s="123" t="e">
        <f t="shared" ca="1" si="201"/>
        <v>#NAME?</v>
      </c>
      <c r="J632" s="37" t="e">
        <f t="shared" ca="1" si="202"/>
        <v>#NAME?</v>
      </c>
      <c r="K632" s="37" t="e">
        <f t="shared" ca="1" si="203"/>
        <v>#NAME?</v>
      </c>
      <c r="L632" s="90" t="e">
        <f t="shared" ca="1" si="200"/>
        <v>#NAME?</v>
      </c>
      <c r="N632" s="91" t="e">
        <f ca="1">SIN(O629)</f>
        <v>#NAME?</v>
      </c>
      <c r="O632" s="93" t="e">
        <f ca="1">N631</f>
        <v>#NAME?</v>
      </c>
      <c r="Q632" s="123" t="e">
        <f ca="1"/>
        <v>#NAME?</v>
      </c>
      <c r="R632" s="90" t="e">
        <f ca="1"/>
        <v>#NAME?</v>
      </c>
    </row>
    <row r="633" spans="1:18" x14ac:dyDescent="0.25">
      <c r="A633" s="194" t="e">
        <f ca="1"/>
        <v>#NAME?</v>
      </c>
      <c r="B633" s="195" t="e">
        <f ca="1"/>
        <v>#NAME?</v>
      </c>
      <c r="C633" s="195" t="e">
        <f ca="1"/>
        <v>#NAME?</v>
      </c>
      <c r="D633" s="196" t="e">
        <f ca="1"/>
        <v>#NAME?</v>
      </c>
      <c r="F633" s="123" t="e">
        <f ca="1">INDEX(A633:D641,,F626)</f>
        <v>#NAME?</v>
      </c>
      <c r="G633" s="90" t="e">
        <f ca="1">INDEX(A627:D635,,G626)</f>
        <v>#NAME?</v>
      </c>
      <c r="I633" s="123" t="e">
        <f t="shared" ca="1" si="201"/>
        <v>#NAME?</v>
      </c>
      <c r="J633" s="37" t="e">
        <f t="shared" ca="1" si="202"/>
        <v>#NAME?</v>
      </c>
      <c r="K633" s="37" t="e">
        <f t="shared" ca="1" si="203"/>
        <v>#NAME?</v>
      </c>
      <c r="L633" s="90" t="e">
        <f t="shared" ca="1" si="200"/>
        <v>#NAME?</v>
      </c>
      <c r="Q633" s="123" t="e">
        <f ca="1"/>
        <v>#NAME?</v>
      </c>
      <c r="R633" s="90" t="e">
        <f ca="1"/>
        <v>#NAME?</v>
      </c>
    </row>
    <row r="634" spans="1:18" x14ac:dyDescent="0.25">
      <c r="A634" s="194" t="e">
        <f ca="1"/>
        <v>#NAME?</v>
      </c>
      <c r="B634" s="195" t="e">
        <f ca="1"/>
        <v>#NAME?</v>
      </c>
      <c r="C634" s="195" t="e">
        <f ca="1"/>
        <v>#NAME?</v>
      </c>
      <c r="D634" s="196" t="e">
        <f ca="1"/>
        <v>#NAME?</v>
      </c>
      <c r="F634" s="123" t="e">
        <f ca="1">INDEX(A634:D642,,F626)</f>
        <v>#NAME?</v>
      </c>
      <c r="G634" s="90" t="e">
        <f ca="1">INDEX(A627:D635,,G626)</f>
        <v>#NAME?</v>
      </c>
      <c r="I634" s="123" t="e">
        <f t="shared" ca="1" si="201"/>
        <v>#NAME?</v>
      </c>
      <c r="J634" s="37" t="e">
        <f t="shared" ca="1" si="202"/>
        <v>#NAME?</v>
      </c>
      <c r="K634" s="37" t="e">
        <f t="shared" ca="1" si="203"/>
        <v>#NAME?</v>
      </c>
      <c r="L634" s="90" t="e">
        <f t="shared" ca="1" si="200"/>
        <v>#NAME?</v>
      </c>
      <c r="Q634" s="123" t="e">
        <f ca="1"/>
        <v>#NAME?</v>
      </c>
      <c r="R634" s="90" t="e">
        <f ca="1"/>
        <v>#NAME?</v>
      </c>
    </row>
    <row r="635" spans="1:18" x14ac:dyDescent="0.25">
      <c r="A635" s="200" t="e">
        <f ca="1"/>
        <v>#NAME?</v>
      </c>
      <c r="B635" s="201" t="e">
        <f ca="1"/>
        <v>#NAME?</v>
      </c>
      <c r="C635" s="201" t="e">
        <f ca="1"/>
        <v>#NAME?</v>
      </c>
      <c r="D635" s="202" t="e">
        <f ca="1"/>
        <v>#NAME?</v>
      </c>
      <c r="F635" s="91" t="e">
        <f ca="1">INDEX(A635:D643,,F626)</f>
        <v>#NAME?</v>
      </c>
      <c r="G635" s="93" t="e">
        <f ca="1">INDEX(A627:D635,,G626)</f>
        <v>#NAME?</v>
      </c>
      <c r="I635" s="91" t="e">
        <f t="shared" ca="1" si="201"/>
        <v>#NAME?</v>
      </c>
      <c r="J635" s="92" t="e">
        <f t="shared" ca="1" si="202"/>
        <v>#NAME?</v>
      </c>
      <c r="K635" s="92" t="e">
        <f t="shared" ca="1" si="203"/>
        <v>#NAME?</v>
      </c>
      <c r="L635" s="93" t="e">
        <f t="shared" ca="1" si="200"/>
        <v>#NAME?</v>
      </c>
      <c r="Q635" s="91" t="e">
        <f ca="1"/>
        <v>#NAME?</v>
      </c>
      <c r="R635" s="93" t="e">
        <f ca="1"/>
        <v>#NAME?</v>
      </c>
    </row>
    <row r="636" spans="1:18" x14ac:dyDescent="0.25">
      <c r="I636" t="e">
        <f ca="1">SUM(I627:I635)</f>
        <v>#NAME?</v>
      </c>
      <c r="J636" t="e">
        <f ca="1">SUM(J627:J635)</f>
        <v>#NAME?</v>
      </c>
      <c r="K636" t="e">
        <f ca="1">SUM(K627:K635)</f>
        <v>#NAME?</v>
      </c>
      <c r="L636" t="e">
        <f ca="1">SUM(L627:L635)</f>
        <v>#NAME?</v>
      </c>
    </row>
    <row r="637" spans="1:18" x14ac:dyDescent="0.25">
      <c r="A637" s="47" t="s">
        <v>53</v>
      </c>
      <c r="B637">
        <f ca="1">COUNT(A627:A635)</f>
        <v>0</v>
      </c>
      <c r="I637" s="47" t="s">
        <v>462</v>
      </c>
      <c r="J637" s="47" t="s">
        <v>389</v>
      </c>
      <c r="K637" s="47" t="s">
        <v>469</v>
      </c>
      <c r="L637" s="47" t="s">
        <v>470</v>
      </c>
      <c r="N637" s="47"/>
    </row>
    <row r="639" spans="1:18" x14ac:dyDescent="0.25">
      <c r="A639">
        <v>1</v>
      </c>
      <c r="B639">
        <v>2</v>
      </c>
      <c r="C639">
        <v>3</v>
      </c>
      <c r="D639">
        <v>4</v>
      </c>
      <c r="F639">
        <v>1</v>
      </c>
      <c r="G639">
        <v>2</v>
      </c>
      <c r="I639" s="47" t="s">
        <v>207</v>
      </c>
      <c r="J639" s="47" t="s">
        <v>464</v>
      </c>
      <c r="K639" s="47" t="s">
        <v>465</v>
      </c>
      <c r="L639" s="47" t="s">
        <v>466</v>
      </c>
      <c r="Q639">
        <f>F639</f>
        <v>1</v>
      </c>
      <c r="R639">
        <f>G639</f>
        <v>2</v>
      </c>
    </row>
    <row r="640" spans="1:18" x14ac:dyDescent="0.25">
      <c r="A640" s="189" t="e">
        <f t="array" aca="1" ref="A640:A648" ca="1">IF(A639=$Q626,$Q627:$Q635,IF(A639=$R626,$R627:$R635,A627:A635))</f>
        <v>#NAME?</v>
      </c>
      <c r="B640" s="190" t="e">
        <f t="array" aca="1" ref="B640:B648" ca="1">IF(B639=$Q626,$Q627:$Q635,IF(B639=$R626,$R627:$R635,B627:B635))</f>
        <v>#NAME?</v>
      </c>
      <c r="C640" s="190" t="e">
        <f t="array" aca="1" ref="C640:C648" ca="1">IF(C639=$Q626,$Q627:$Q635,IF(C639=$R626,$R627:$R635,C627:C635))</f>
        <v>#NAME?</v>
      </c>
      <c r="D640" s="191" t="e">
        <f t="array" aca="1" ref="D640:D648" ca="1">IF(D639=$Q626,$Q627:$Q635,IF(D639=$R626,$R627:$R635,D627:D635))</f>
        <v>#NAME?</v>
      </c>
      <c r="F640" s="156" t="e">
        <f ca="1">INDEX(A640:D648,,F639)</f>
        <v>#NAME?</v>
      </c>
      <c r="G640" s="158" t="e">
        <f ca="1">INDEX(A640:D648,,G639)</f>
        <v>#NAME?</v>
      </c>
      <c r="I640" s="156" t="e">
        <f ca="1">F640^2-G640^2</f>
        <v>#NAME?</v>
      </c>
      <c r="J640" s="157" t="e">
        <f ca="1">2*F640*G640</f>
        <v>#NAME?</v>
      </c>
      <c r="K640" s="157" t="e">
        <f ca="1">I640^2-J640^2</f>
        <v>#NAME?</v>
      </c>
      <c r="L640" s="158" t="e">
        <f t="shared" ref="L640:L648" ca="1" si="204">I640*J640</f>
        <v>#NAME?</v>
      </c>
      <c r="N640" t="s">
        <v>390</v>
      </c>
      <c r="O640" s="172" t="e">
        <f ca="1">2*(L649*B650-I649*J649)</f>
        <v>#NAME?</v>
      </c>
      <c r="Q640" s="156" t="e">
        <f t="array" aca="1" ref="Q640:R648" ca="1">MMULT(F640:G648,N644:O645)</f>
        <v>#NAME?</v>
      </c>
      <c r="R640" s="158" t="e">
        <f ca="1"/>
        <v>#NAME?</v>
      </c>
    </row>
    <row r="641" spans="1:18" x14ac:dyDescent="0.25">
      <c r="A641" s="194" t="e">
        <f ca="1"/>
        <v>#NAME?</v>
      </c>
      <c r="B641" s="195" t="e">
        <f ca="1"/>
        <v>#NAME?</v>
      </c>
      <c r="C641" s="195" t="e">
        <f ca="1"/>
        <v>#NAME?</v>
      </c>
      <c r="D641" s="196" t="e">
        <f ca="1"/>
        <v>#NAME?</v>
      </c>
      <c r="F641" s="123" t="e">
        <f ca="1">INDEX(A641:D649,,F639)</f>
        <v>#NAME?</v>
      </c>
      <c r="G641" s="90" t="e">
        <f ca="1">INDEX(A640:D648,,G639)</f>
        <v>#NAME?</v>
      </c>
      <c r="I641" s="123" t="e">
        <f t="shared" ref="I641:I648" ca="1" si="205">F641^2-G641^2</f>
        <v>#NAME?</v>
      </c>
      <c r="J641" s="37" t="e">
        <f t="shared" ref="J641:J648" ca="1" si="206">2*F641*G641</f>
        <v>#NAME?</v>
      </c>
      <c r="K641" s="37" t="e">
        <f t="shared" ref="K641:K648" ca="1" si="207">I641^2-J641^2</f>
        <v>#NAME?</v>
      </c>
      <c r="L641" s="90" t="e">
        <f t="shared" ca="1" si="204"/>
        <v>#NAME?</v>
      </c>
      <c r="N641" t="s">
        <v>392</v>
      </c>
      <c r="O641" s="173" t="e">
        <f ca="1">K649*B650-(I649^2-J649^2)</f>
        <v>#NAME?</v>
      </c>
      <c r="Q641" s="123" t="e">
        <f ca="1"/>
        <v>#NAME?</v>
      </c>
      <c r="R641" s="90" t="e">
        <f ca="1"/>
        <v>#NAME?</v>
      </c>
    </row>
    <row r="642" spans="1:18" x14ac:dyDescent="0.25">
      <c r="A642" s="194" t="e">
        <f ca="1"/>
        <v>#NAME?</v>
      </c>
      <c r="B642" s="195" t="e">
        <f ca="1"/>
        <v>#NAME?</v>
      </c>
      <c r="C642" s="195" t="e">
        <f ca="1"/>
        <v>#NAME?</v>
      </c>
      <c r="D642" s="196" t="e">
        <f ca="1"/>
        <v>#NAME?</v>
      </c>
      <c r="F642" s="123" t="e">
        <f ca="1">INDEX(A642:D650,,F639)</f>
        <v>#NAME?</v>
      </c>
      <c r="G642" s="90" t="e">
        <f ca="1">INDEX(A640:D648,,G639)</f>
        <v>#NAME?</v>
      </c>
      <c r="I642" s="123" t="e">
        <f t="shared" ca="1" si="205"/>
        <v>#NAME?</v>
      </c>
      <c r="J642" s="37" t="e">
        <f t="shared" ca="1" si="206"/>
        <v>#NAME?</v>
      </c>
      <c r="K642" s="37" t="e">
        <f t="shared" ca="1" si="207"/>
        <v>#NAME?</v>
      </c>
      <c r="L642" s="90" t="e">
        <f t="shared" ca="1" si="204"/>
        <v>#NAME?</v>
      </c>
      <c r="N642" t="s">
        <v>467</v>
      </c>
      <c r="O642" s="174" t="e">
        <f ca="1">0.25*ATAN(O640/O641)</f>
        <v>#NAME?</v>
      </c>
      <c r="Q642" s="123" t="e">
        <f ca="1"/>
        <v>#NAME?</v>
      </c>
      <c r="R642" s="90" t="e">
        <f ca="1"/>
        <v>#NAME?</v>
      </c>
    </row>
    <row r="643" spans="1:18" x14ac:dyDescent="0.25">
      <c r="A643" s="194" t="e">
        <f ca="1"/>
        <v>#NAME?</v>
      </c>
      <c r="B643" s="195" t="e">
        <f ca="1"/>
        <v>#NAME?</v>
      </c>
      <c r="C643" s="195" t="e">
        <f ca="1"/>
        <v>#NAME?</v>
      </c>
      <c r="D643" s="196" t="e">
        <f ca="1"/>
        <v>#NAME?</v>
      </c>
      <c r="F643" s="123" t="e">
        <f ca="1">INDEX(A643:D651,,F639)</f>
        <v>#NAME?</v>
      </c>
      <c r="G643" s="90" t="e">
        <f ca="1">INDEX(A640:D648,,G639)</f>
        <v>#NAME?</v>
      </c>
      <c r="I643" s="123" t="e">
        <f t="shared" ca="1" si="205"/>
        <v>#NAME?</v>
      </c>
      <c r="J643" s="37" t="e">
        <f t="shared" ca="1" si="206"/>
        <v>#NAME?</v>
      </c>
      <c r="K643" s="37" t="e">
        <f t="shared" ca="1" si="207"/>
        <v>#NAME?</v>
      </c>
      <c r="L643" s="90" t="e">
        <f t="shared" ca="1" si="204"/>
        <v>#NAME?</v>
      </c>
      <c r="Q643" s="123" t="e">
        <f ca="1"/>
        <v>#NAME?</v>
      </c>
      <c r="R643" s="90" t="e">
        <f ca="1"/>
        <v>#NAME?</v>
      </c>
    </row>
    <row r="644" spans="1:18" x14ac:dyDescent="0.25">
      <c r="A644" s="194" t="e">
        <f ca="1"/>
        <v>#NAME?</v>
      </c>
      <c r="B644" s="195" t="e">
        <f ca="1"/>
        <v>#NAME?</v>
      </c>
      <c r="C644" s="195" t="e">
        <f ca="1"/>
        <v>#NAME?</v>
      </c>
      <c r="D644" s="196" t="e">
        <f ca="1"/>
        <v>#NAME?</v>
      </c>
      <c r="F644" s="123" t="e">
        <f ca="1">INDEX(A644:D652,,F639)</f>
        <v>#NAME?</v>
      </c>
      <c r="G644" s="90" t="e">
        <f ca="1">INDEX(A640:D648,,G639)</f>
        <v>#NAME?</v>
      </c>
      <c r="I644" s="123" t="e">
        <f t="shared" ca="1" si="205"/>
        <v>#NAME?</v>
      </c>
      <c r="J644" s="37" t="e">
        <f t="shared" ca="1" si="206"/>
        <v>#NAME?</v>
      </c>
      <c r="K644" s="37" t="e">
        <f t="shared" ca="1" si="207"/>
        <v>#NAME?</v>
      </c>
      <c r="L644" s="90" t="e">
        <f t="shared" ca="1" si="204"/>
        <v>#NAME?</v>
      </c>
      <c r="N644" s="156" t="e">
        <f ca="1">COS(O642)</f>
        <v>#NAME?</v>
      </c>
      <c r="O644" s="158" t="e">
        <f ca="1">-N645</f>
        <v>#NAME?</v>
      </c>
      <c r="Q644" s="123" t="e">
        <f ca="1"/>
        <v>#NAME?</v>
      </c>
      <c r="R644" s="90" t="e">
        <f ca="1"/>
        <v>#NAME?</v>
      </c>
    </row>
    <row r="645" spans="1:18" x14ac:dyDescent="0.25">
      <c r="A645" s="194" t="e">
        <f ca="1"/>
        <v>#NAME?</v>
      </c>
      <c r="B645" s="195" t="e">
        <f ca="1"/>
        <v>#NAME?</v>
      </c>
      <c r="C645" s="195" t="e">
        <f ca="1"/>
        <v>#NAME?</v>
      </c>
      <c r="D645" s="196" t="e">
        <f ca="1"/>
        <v>#NAME?</v>
      </c>
      <c r="F645" s="123" t="e">
        <f ca="1">INDEX(A645:D653,,F639)</f>
        <v>#NAME?</v>
      </c>
      <c r="G645" s="90" t="e">
        <f ca="1">INDEX(A640:D648,,G639)</f>
        <v>#NAME?</v>
      </c>
      <c r="I645" s="123" t="e">
        <f t="shared" ca="1" si="205"/>
        <v>#NAME?</v>
      </c>
      <c r="J645" s="37" t="e">
        <f t="shared" ca="1" si="206"/>
        <v>#NAME?</v>
      </c>
      <c r="K645" s="37" t="e">
        <f t="shared" ca="1" si="207"/>
        <v>#NAME?</v>
      </c>
      <c r="L645" s="90" t="e">
        <f t="shared" ca="1" si="204"/>
        <v>#NAME?</v>
      </c>
      <c r="N645" s="91" t="e">
        <f ca="1">SIN(O642)</f>
        <v>#NAME?</v>
      </c>
      <c r="O645" s="93" t="e">
        <f ca="1">N644</f>
        <v>#NAME?</v>
      </c>
      <c r="Q645" s="123" t="e">
        <f ca="1"/>
        <v>#NAME?</v>
      </c>
      <c r="R645" s="90" t="e">
        <f ca="1"/>
        <v>#NAME?</v>
      </c>
    </row>
    <row r="646" spans="1:18" x14ac:dyDescent="0.25">
      <c r="A646" s="194" t="e">
        <f ca="1"/>
        <v>#NAME?</v>
      </c>
      <c r="B646" s="195" t="e">
        <f ca="1"/>
        <v>#NAME?</v>
      </c>
      <c r="C646" s="195" t="e">
        <f ca="1"/>
        <v>#NAME?</v>
      </c>
      <c r="D646" s="196" t="e">
        <f ca="1"/>
        <v>#NAME?</v>
      </c>
      <c r="F646" s="123" t="e">
        <f ca="1">INDEX(A646:D654,,F639)</f>
        <v>#NAME?</v>
      </c>
      <c r="G646" s="90" t="e">
        <f ca="1">INDEX(A640:D648,,G639)</f>
        <v>#NAME?</v>
      </c>
      <c r="I646" s="123" t="e">
        <f t="shared" ca="1" si="205"/>
        <v>#NAME?</v>
      </c>
      <c r="J646" s="37" t="e">
        <f t="shared" ca="1" si="206"/>
        <v>#NAME?</v>
      </c>
      <c r="K646" s="37" t="e">
        <f t="shared" ca="1" si="207"/>
        <v>#NAME?</v>
      </c>
      <c r="L646" s="90" t="e">
        <f t="shared" ca="1" si="204"/>
        <v>#NAME?</v>
      </c>
      <c r="Q646" s="123" t="e">
        <f ca="1"/>
        <v>#NAME?</v>
      </c>
      <c r="R646" s="90" t="e">
        <f ca="1"/>
        <v>#NAME?</v>
      </c>
    </row>
    <row r="647" spans="1:18" x14ac:dyDescent="0.25">
      <c r="A647" s="194" t="e">
        <f ca="1"/>
        <v>#NAME?</v>
      </c>
      <c r="B647" s="195" t="e">
        <f ca="1"/>
        <v>#NAME?</v>
      </c>
      <c r="C647" s="195" t="e">
        <f ca="1"/>
        <v>#NAME?</v>
      </c>
      <c r="D647" s="196" t="e">
        <f ca="1"/>
        <v>#NAME?</v>
      </c>
      <c r="F647" s="123" t="e">
        <f ca="1">INDEX(A647:D655,,F639)</f>
        <v>#NAME?</v>
      </c>
      <c r="G647" s="90" t="e">
        <f ca="1">INDEX(A640:D648,,G639)</f>
        <v>#NAME?</v>
      </c>
      <c r="I647" s="123" t="e">
        <f t="shared" ca="1" si="205"/>
        <v>#NAME?</v>
      </c>
      <c r="J647" s="37" t="e">
        <f t="shared" ca="1" si="206"/>
        <v>#NAME?</v>
      </c>
      <c r="K647" s="37" t="e">
        <f t="shared" ca="1" si="207"/>
        <v>#NAME?</v>
      </c>
      <c r="L647" s="90" t="e">
        <f t="shared" ca="1" si="204"/>
        <v>#NAME?</v>
      </c>
      <c r="Q647" s="123" t="e">
        <f ca="1"/>
        <v>#NAME?</v>
      </c>
      <c r="R647" s="90" t="e">
        <f ca="1"/>
        <v>#NAME?</v>
      </c>
    </row>
    <row r="648" spans="1:18" x14ac:dyDescent="0.25">
      <c r="A648" s="200" t="e">
        <f ca="1"/>
        <v>#NAME?</v>
      </c>
      <c r="B648" s="201" t="e">
        <f ca="1"/>
        <v>#NAME?</v>
      </c>
      <c r="C648" s="201" t="e">
        <f ca="1"/>
        <v>#NAME?</v>
      </c>
      <c r="D648" s="202" t="e">
        <f ca="1"/>
        <v>#NAME?</v>
      </c>
      <c r="F648" s="91" t="e">
        <f ca="1">INDEX(A648:D656,,F639)</f>
        <v>#NAME?</v>
      </c>
      <c r="G648" s="93" t="e">
        <f ca="1">INDEX(A640:D648,,G639)</f>
        <v>#NAME?</v>
      </c>
      <c r="I648" s="91" t="e">
        <f t="shared" ca="1" si="205"/>
        <v>#NAME?</v>
      </c>
      <c r="J648" s="92" t="e">
        <f t="shared" ca="1" si="206"/>
        <v>#NAME?</v>
      </c>
      <c r="K648" s="92" t="e">
        <f t="shared" ca="1" si="207"/>
        <v>#NAME?</v>
      </c>
      <c r="L648" s="93" t="e">
        <f t="shared" ca="1" si="204"/>
        <v>#NAME?</v>
      </c>
      <c r="Q648" s="91" t="e">
        <f ca="1"/>
        <v>#NAME?</v>
      </c>
      <c r="R648" s="93" t="e">
        <f ca="1"/>
        <v>#NAME?</v>
      </c>
    </row>
    <row r="649" spans="1:18" x14ac:dyDescent="0.25">
      <c r="I649" t="e">
        <f ca="1">SUM(I640:I648)</f>
        <v>#NAME?</v>
      </c>
      <c r="J649" t="e">
        <f ca="1">SUM(J640:J648)</f>
        <v>#NAME?</v>
      </c>
      <c r="K649" t="e">
        <f ca="1">SUM(K640:K648)</f>
        <v>#NAME?</v>
      </c>
      <c r="L649" t="e">
        <f ca="1">SUM(L640:L648)</f>
        <v>#NAME?</v>
      </c>
    </row>
    <row r="650" spans="1:18" x14ac:dyDescent="0.25">
      <c r="A650" s="47" t="s">
        <v>53</v>
      </c>
      <c r="B650">
        <f ca="1">COUNT(A640:A648)</f>
        <v>0</v>
      </c>
      <c r="I650" s="47" t="s">
        <v>462</v>
      </c>
      <c r="J650" s="47" t="s">
        <v>389</v>
      </c>
      <c r="K650" s="47" t="s">
        <v>469</v>
      </c>
      <c r="L650" s="47" t="s">
        <v>470</v>
      </c>
      <c r="N650" s="47"/>
    </row>
    <row r="652" spans="1:18" x14ac:dyDescent="0.25">
      <c r="A652">
        <v>1</v>
      </c>
      <c r="B652">
        <v>2</v>
      </c>
      <c r="C652">
        <v>3</v>
      </c>
      <c r="D652">
        <v>4</v>
      </c>
      <c r="F652">
        <v>1</v>
      </c>
      <c r="G652">
        <v>3</v>
      </c>
      <c r="I652" s="47" t="s">
        <v>207</v>
      </c>
      <c r="J652" s="47" t="s">
        <v>464</v>
      </c>
      <c r="K652" s="47" t="s">
        <v>465</v>
      </c>
      <c r="L652" s="47" t="s">
        <v>466</v>
      </c>
      <c r="Q652">
        <f>F652</f>
        <v>1</v>
      </c>
      <c r="R652">
        <f>G652</f>
        <v>3</v>
      </c>
    </row>
    <row r="653" spans="1:18" x14ac:dyDescent="0.25">
      <c r="A653" s="189" t="e">
        <f t="array" aca="1" ref="A653:A661" ca="1">IF(A652=$Q639,$Q640:$Q648,IF(A652=$R639,$R640:$R648,A640:A648))</f>
        <v>#NAME?</v>
      </c>
      <c r="B653" s="190" t="e">
        <f t="array" aca="1" ref="B653:B661" ca="1">IF(B652=$Q639,$Q640:$Q648,IF(B652=$R639,$R640:$R648,B640:B648))</f>
        <v>#NAME?</v>
      </c>
      <c r="C653" s="190" t="e">
        <f t="array" aca="1" ref="C653:C661" ca="1">IF(C652=$Q639,$Q640:$Q648,IF(C652=$R639,$R640:$R648,C640:C648))</f>
        <v>#NAME?</v>
      </c>
      <c r="D653" s="191" t="e">
        <f t="array" aca="1" ref="D653:D661" ca="1">IF(D652=$Q639,$Q640:$Q648,IF(D652=$R639,$R640:$R648,D640:D648))</f>
        <v>#NAME?</v>
      </c>
      <c r="F653" s="156" t="e">
        <f ca="1">INDEX(A653:D661,,F652)</f>
        <v>#NAME?</v>
      </c>
      <c r="G653" s="158" t="e">
        <f ca="1">INDEX(A653:D661,,G652)</f>
        <v>#NAME?</v>
      </c>
      <c r="I653" s="156" t="e">
        <f ca="1">F653^2-G653^2</f>
        <v>#NAME?</v>
      </c>
      <c r="J653" s="157" t="e">
        <f ca="1">2*F653*G653</f>
        <v>#NAME?</v>
      </c>
      <c r="K653" s="157" t="e">
        <f ca="1">I653^2-J653^2</f>
        <v>#NAME?</v>
      </c>
      <c r="L653" s="158" t="e">
        <f t="shared" ref="L653:L661" ca="1" si="208">I653*J653</f>
        <v>#NAME?</v>
      </c>
      <c r="N653" t="s">
        <v>390</v>
      </c>
      <c r="O653" s="172" t="e">
        <f ca="1">2*(L662*B663-I662*J662)</f>
        <v>#NAME?</v>
      </c>
      <c r="Q653" s="156" t="e">
        <f t="array" aca="1" ref="Q653:R661" ca="1">MMULT(F653:G661,N657:O658)</f>
        <v>#NAME?</v>
      </c>
      <c r="R653" s="158" t="e">
        <f ca="1"/>
        <v>#NAME?</v>
      </c>
    </row>
    <row r="654" spans="1:18" x14ac:dyDescent="0.25">
      <c r="A654" s="194" t="e">
        <f ca="1"/>
        <v>#NAME?</v>
      </c>
      <c r="B654" s="195" t="e">
        <f ca="1"/>
        <v>#NAME?</v>
      </c>
      <c r="C654" s="195" t="e">
        <f ca="1"/>
        <v>#NAME?</v>
      </c>
      <c r="D654" s="196" t="e">
        <f ca="1"/>
        <v>#NAME?</v>
      </c>
      <c r="F654" s="123" t="e">
        <f ca="1">INDEX(A654:D662,,F652)</f>
        <v>#NAME?</v>
      </c>
      <c r="G654" s="90" t="e">
        <f ca="1">INDEX(A653:D661,,G652)</f>
        <v>#NAME?</v>
      </c>
      <c r="I654" s="123" t="e">
        <f t="shared" ref="I654:I661" ca="1" si="209">F654^2-G654^2</f>
        <v>#NAME?</v>
      </c>
      <c r="J654" s="37" t="e">
        <f t="shared" ref="J654:J661" ca="1" si="210">2*F654*G654</f>
        <v>#NAME?</v>
      </c>
      <c r="K654" s="37" t="e">
        <f t="shared" ref="K654:K661" ca="1" si="211">I654^2-J654^2</f>
        <v>#NAME?</v>
      </c>
      <c r="L654" s="90" t="e">
        <f t="shared" ca="1" si="208"/>
        <v>#NAME?</v>
      </c>
      <c r="N654" t="s">
        <v>392</v>
      </c>
      <c r="O654" s="173" t="e">
        <f ca="1">K662*B663-(I662^2-J662^2)</f>
        <v>#NAME?</v>
      </c>
      <c r="Q654" s="123" t="e">
        <f ca="1"/>
        <v>#NAME?</v>
      </c>
      <c r="R654" s="90" t="e">
        <f ca="1"/>
        <v>#NAME?</v>
      </c>
    </row>
    <row r="655" spans="1:18" x14ac:dyDescent="0.25">
      <c r="A655" s="194" t="e">
        <f ca="1"/>
        <v>#NAME?</v>
      </c>
      <c r="B655" s="195" t="e">
        <f ca="1"/>
        <v>#NAME?</v>
      </c>
      <c r="C655" s="195" t="e">
        <f ca="1"/>
        <v>#NAME?</v>
      </c>
      <c r="D655" s="196" t="e">
        <f ca="1"/>
        <v>#NAME?</v>
      </c>
      <c r="F655" s="123" t="e">
        <f ca="1">INDEX(A655:D663,,F652)</f>
        <v>#NAME?</v>
      </c>
      <c r="G655" s="90" t="e">
        <f ca="1">INDEX(A653:D661,,G652)</f>
        <v>#NAME?</v>
      </c>
      <c r="I655" s="123" t="e">
        <f t="shared" ca="1" si="209"/>
        <v>#NAME?</v>
      </c>
      <c r="J655" s="37" t="e">
        <f t="shared" ca="1" si="210"/>
        <v>#NAME?</v>
      </c>
      <c r="K655" s="37" t="e">
        <f t="shared" ca="1" si="211"/>
        <v>#NAME?</v>
      </c>
      <c r="L655" s="90" t="e">
        <f t="shared" ca="1" si="208"/>
        <v>#NAME?</v>
      </c>
      <c r="N655" t="s">
        <v>467</v>
      </c>
      <c r="O655" s="174" t="e">
        <f ca="1">0.25*ATAN(O653/O654)</f>
        <v>#NAME?</v>
      </c>
      <c r="Q655" s="123" t="e">
        <f ca="1"/>
        <v>#NAME?</v>
      </c>
      <c r="R655" s="90" t="e">
        <f ca="1"/>
        <v>#NAME?</v>
      </c>
    </row>
    <row r="656" spans="1:18" x14ac:dyDescent="0.25">
      <c r="A656" s="194" t="e">
        <f ca="1"/>
        <v>#NAME?</v>
      </c>
      <c r="B656" s="195" t="e">
        <f ca="1"/>
        <v>#NAME?</v>
      </c>
      <c r="C656" s="195" t="e">
        <f ca="1"/>
        <v>#NAME?</v>
      </c>
      <c r="D656" s="196" t="e">
        <f ca="1"/>
        <v>#NAME?</v>
      </c>
      <c r="F656" s="123" t="e">
        <f ca="1">INDEX(A656:D664,,F652)</f>
        <v>#NAME?</v>
      </c>
      <c r="G656" s="90" t="e">
        <f ca="1">INDEX(A653:D661,,G652)</f>
        <v>#NAME?</v>
      </c>
      <c r="I656" s="123" t="e">
        <f t="shared" ca="1" si="209"/>
        <v>#NAME?</v>
      </c>
      <c r="J656" s="37" t="e">
        <f t="shared" ca="1" si="210"/>
        <v>#NAME?</v>
      </c>
      <c r="K656" s="37" t="e">
        <f t="shared" ca="1" si="211"/>
        <v>#NAME?</v>
      </c>
      <c r="L656" s="90" t="e">
        <f t="shared" ca="1" si="208"/>
        <v>#NAME?</v>
      </c>
      <c r="Q656" s="123" t="e">
        <f ca="1"/>
        <v>#NAME?</v>
      </c>
      <c r="R656" s="90" t="e">
        <f ca="1"/>
        <v>#NAME?</v>
      </c>
    </row>
    <row r="657" spans="1:18" x14ac:dyDescent="0.25">
      <c r="A657" s="194" t="e">
        <f ca="1"/>
        <v>#NAME?</v>
      </c>
      <c r="B657" s="195" t="e">
        <f ca="1"/>
        <v>#NAME?</v>
      </c>
      <c r="C657" s="195" t="e">
        <f ca="1"/>
        <v>#NAME?</v>
      </c>
      <c r="D657" s="196" t="e">
        <f ca="1"/>
        <v>#NAME?</v>
      </c>
      <c r="F657" s="123" t="e">
        <f ca="1">INDEX(A657:D665,,F652)</f>
        <v>#NAME?</v>
      </c>
      <c r="G657" s="90" t="e">
        <f ca="1">INDEX(A653:D661,,G652)</f>
        <v>#NAME?</v>
      </c>
      <c r="I657" s="123" t="e">
        <f t="shared" ca="1" si="209"/>
        <v>#NAME?</v>
      </c>
      <c r="J657" s="37" t="e">
        <f t="shared" ca="1" si="210"/>
        <v>#NAME?</v>
      </c>
      <c r="K657" s="37" t="e">
        <f t="shared" ca="1" si="211"/>
        <v>#NAME?</v>
      </c>
      <c r="L657" s="90" t="e">
        <f t="shared" ca="1" si="208"/>
        <v>#NAME?</v>
      </c>
      <c r="N657" s="156" t="e">
        <f ca="1">COS(O655)</f>
        <v>#NAME?</v>
      </c>
      <c r="O657" s="158" t="e">
        <f ca="1">-N658</f>
        <v>#NAME?</v>
      </c>
      <c r="Q657" s="123" t="e">
        <f ca="1"/>
        <v>#NAME?</v>
      </c>
      <c r="R657" s="90" t="e">
        <f ca="1"/>
        <v>#NAME?</v>
      </c>
    </row>
    <row r="658" spans="1:18" x14ac:dyDescent="0.25">
      <c r="A658" s="194" t="e">
        <f ca="1"/>
        <v>#NAME?</v>
      </c>
      <c r="B658" s="195" t="e">
        <f ca="1"/>
        <v>#NAME?</v>
      </c>
      <c r="C658" s="195" t="e">
        <f ca="1"/>
        <v>#NAME?</v>
      </c>
      <c r="D658" s="196" t="e">
        <f ca="1"/>
        <v>#NAME?</v>
      </c>
      <c r="F658" s="123" t="e">
        <f ca="1">INDEX(A658:D666,,F652)</f>
        <v>#NAME?</v>
      </c>
      <c r="G658" s="90" t="e">
        <f ca="1">INDEX(A653:D661,,G652)</f>
        <v>#NAME?</v>
      </c>
      <c r="I658" s="123" t="e">
        <f t="shared" ca="1" si="209"/>
        <v>#NAME?</v>
      </c>
      <c r="J658" s="37" t="e">
        <f t="shared" ca="1" si="210"/>
        <v>#NAME?</v>
      </c>
      <c r="K658" s="37" t="e">
        <f t="shared" ca="1" si="211"/>
        <v>#NAME?</v>
      </c>
      <c r="L658" s="90" t="e">
        <f t="shared" ca="1" si="208"/>
        <v>#NAME?</v>
      </c>
      <c r="N658" s="91" t="e">
        <f ca="1">SIN(O655)</f>
        <v>#NAME?</v>
      </c>
      <c r="O658" s="93" t="e">
        <f ca="1">N657</f>
        <v>#NAME?</v>
      </c>
      <c r="Q658" s="123" t="e">
        <f ca="1"/>
        <v>#NAME?</v>
      </c>
      <c r="R658" s="90" t="e">
        <f ca="1"/>
        <v>#NAME?</v>
      </c>
    </row>
    <row r="659" spans="1:18" x14ac:dyDescent="0.25">
      <c r="A659" s="194" t="e">
        <f ca="1"/>
        <v>#NAME?</v>
      </c>
      <c r="B659" s="195" t="e">
        <f ca="1"/>
        <v>#NAME?</v>
      </c>
      <c r="C659" s="195" t="e">
        <f ca="1"/>
        <v>#NAME?</v>
      </c>
      <c r="D659" s="196" t="e">
        <f ca="1"/>
        <v>#NAME?</v>
      </c>
      <c r="F659" s="123" t="e">
        <f ca="1">INDEX(A659:D667,,F652)</f>
        <v>#NAME?</v>
      </c>
      <c r="G659" s="90" t="e">
        <f ca="1">INDEX(A653:D661,,G652)</f>
        <v>#NAME?</v>
      </c>
      <c r="I659" s="123" t="e">
        <f t="shared" ca="1" si="209"/>
        <v>#NAME?</v>
      </c>
      <c r="J659" s="37" t="e">
        <f t="shared" ca="1" si="210"/>
        <v>#NAME?</v>
      </c>
      <c r="K659" s="37" t="e">
        <f t="shared" ca="1" si="211"/>
        <v>#NAME?</v>
      </c>
      <c r="L659" s="90" t="e">
        <f t="shared" ca="1" si="208"/>
        <v>#NAME?</v>
      </c>
      <c r="Q659" s="123" t="e">
        <f ca="1"/>
        <v>#NAME?</v>
      </c>
      <c r="R659" s="90" t="e">
        <f ca="1"/>
        <v>#NAME?</v>
      </c>
    </row>
    <row r="660" spans="1:18" x14ac:dyDescent="0.25">
      <c r="A660" s="194" t="e">
        <f ca="1"/>
        <v>#NAME?</v>
      </c>
      <c r="B660" s="195" t="e">
        <f ca="1"/>
        <v>#NAME?</v>
      </c>
      <c r="C660" s="195" t="e">
        <f ca="1"/>
        <v>#NAME?</v>
      </c>
      <c r="D660" s="196" t="e">
        <f ca="1"/>
        <v>#NAME?</v>
      </c>
      <c r="F660" s="123" t="e">
        <f ca="1">INDEX(A660:D668,,F652)</f>
        <v>#NAME?</v>
      </c>
      <c r="G660" s="90" t="e">
        <f ca="1">INDEX(A653:D661,,G652)</f>
        <v>#NAME?</v>
      </c>
      <c r="I660" s="123" t="e">
        <f t="shared" ca="1" si="209"/>
        <v>#NAME?</v>
      </c>
      <c r="J660" s="37" t="e">
        <f t="shared" ca="1" si="210"/>
        <v>#NAME?</v>
      </c>
      <c r="K660" s="37" t="e">
        <f t="shared" ca="1" si="211"/>
        <v>#NAME?</v>
      </c>
      <c r="L660" s="90" t="e">
        <f t="shared" ca="1" si="208"/>
        <v>#NAME?</v>
      </c>
      <c r="Q660" s="123" t="e">
        <f ca="1"/>
        <v>#NAME?</v>
      </c>
      <c r="R660" s="90" t="e">
        <f ca="1"/>
        <v>#NAME?</v>
      </c>
    </row>
    <row r="661" spans="1:18" x14ac:dyDescent="0.25">
      <c r="A661" s="200" t="e">
        <f ca="1"/>
        <v>#NAME?</v>
      </c>
      <c r="B661" s="201" t="e">
        <f ca="1"/>
        <v>#NAME?</v>
      </c>
      <c r="C661" s="201" t="e">
        <f ca="1"/>
        <v>#NAME?</v>
      </c>
      <c r="D661" s="202" t="e">
        <f ca="1"/>
        <v>#NAME?</v>
      </c>
      <c r="F661" s="91" t="e">
        <f ca="1">INDEX(A661:D669,,F652)</f>
        <v>#NAME?</v>
      </c>
      <c r="G661" s="93" t="e">
        <f ca="1">INDEX(A653:D661,,G652)</f>
        <v>#NAME?</v>
      </c>
      <c r="I661" s="91" t="e">
        <f t="shared" ca="1" si="209"/>
        <v>#NAME?</v>
      </c>
      <c r="J661" s="92" t="e">
        <f t="shared" ca="1" si="210"/>
        <v>#NAME?</v>
      </c>
      <c r="K661" s="92" t="e">
        <f t="shared" ca="1" si="211"/>
        <v>#NAME?</v>
      </c>
      <c r="L661" s="93" t="e">
        <f t="shared" ca="1" si="208"/>
        <v>#NAME?</v>
      </c>
      <c r="Q661" s="91" t="e">
        <f ca="1"/>
        <v>#NAME?</v>
      </c>
      <c r="R661" s="93" t="e">
        <f ca="1"/>
        <v>#NAME?</v>
      </c>
    </row>
    <row r="662" spans="1:18" x14ac:dyDescent="0.25">
      <c r="I662" t="e">
        <f ca="1">SUM(I653:I661)</f>
        <v>#NAME?</v>
      </c>
      <c r="J662" t="e">
        <f ca="1">SUM(J653:J661)</f>
        <v>#NAME?</v>
      </c>
      <c r="K662" t="e">
        <f ca="1">SUM(K653:K661)</f>
        <v>#NAME?</v>
      </c>
      <c r="L662" t="e">
        <f ca="1">SUM(L653:L661)</f>
        <v>#NAME?</v>
      </c>
    </row>
    <row r="663" spans="1:18" x14ac:dyDescent="0.25">
      <c r="A663" s="47" t="s">
        <v>53</v>
      </c>
      <c r="B663">
        <f ca="1">COUNT(A653:A661)</f>
        <v>0</v>
      </c>
      <c r="I663" s="47" t="s">
        <v>462</v>
      </c>
      <c r="J663" s="47" t="s">
        <v>389</v>
      </c>
      <c r="K663" s="47" t="s">
        <v>469</v>
      </c>
      <c r="L663" s="47" t="s">
        <v>470</v>
      </c>
      <c r="N663" s="47"/>
    </row>
    <row r="665" spans="1:18" x14ac:dyDescent="0.25">
      <c r="A665">
        <v>1</v>
      </c>
      <c r="B665">
        <v>2</v>
      </c>
      <c r="C665">
        <v>3</v>
      </c>
      <c r="D665">
        <v>4</v>
      </c>
      <c r="F665">
        <v>1</v>
      </c>
      <c r="G665">
        <v>4</v>
      </c>
      <c r="I665" s="47" t="s">
        <v>207</v>
      </c>
      <c r="J665" s="47" t="s">
        <v>464</v>
      </c>
      <c r="K665" s="47" t="s">
        <v>465</v>
      </c>
      <c r="L665" s="47" t="s">
        <v>466</v>
      </c>
      <c r="Q665">
        <f>F665</f>
        <v>1</v>
      </c>
      <c r="R665">
        <f>G665</f>
        <v>4</v>
      </c>
    </row>
    <row r="666" spans="1:18" x14ac:dyDescent="0.25">
      <c r="A666" s="189" t="e">
        <f t="array" aca="1" ref="A666:A674" ca="1">IF(A665=$Q652,$Q653:$Q661,IF(A665=$R652,$R653:$R661,A653:A661))</f>
        <v>#NAME?</v>
      </c>
      <c r="B666" s="190" t="e">
        <f t="array" aca="1" ref="B666:B674" ca="1">IF(B665=$Q652,$Q653:$Q661,IF(B665=$R652,$R653:$R661,B653:B661))</f>
        <v>#NAME?</v>
      </c>
      <c r="C666" s="190" t="e">
        <f t="array" aca="1" ref="C666:C674" ca="1">IF(C665=$Q652,$Q653:$Q661,IF(C665=$R652,$R653:$R661,C653:C661))</f>
        <v>#NAME?</v>
      </c>
      <c r="D666" s="191" t="e">
        <f t="array" aca="1" ref="D666:D674" ca="1">IF(D665=$Q652,$Q653:$Q661,IF(D665=$R652,$R653:$R661,D653:D661))</f>
        <v>#NAME?</v>
      </c>
      <c r="F666" s="156" t="e">
        <f ca="1">INDEX(A666:D674,,F665)</f>
        <v>#NAME?</v>
      </c>
      <c r="G666" s="158" t="e">
        <f ca="1">INDEX(A666:D674,,G665)</f>
        <v>#NAME?</v>
      </c>
      <c r="I666" s="156" t="e">
        <f ca="1">F666^2-G666^2</f>
        <v>#NAME?</v>
      </c>
      <c r="J666" s="157" t="e">
        <f ca="1">2*F666*G666</f>
        <v>#NAME?</v>
      </c>
      <c r="K666" s="157" t="e">
        <f ca="1">I666^2-J666^2</f>
        <v>#NAME?</v>
      </c>
      <c r="L666" s="158" t="e">
        <f t="shared" ref="L666:L674" ca="1" si="212">I666*J666</f>
        <v>#NAME?</v>
      </c>
      <c r="N666" t="s">
        <v>390</v>
      </c>
      <c r="O666" s="172" t="e">
        <f ca="1">2*(L675*B676-I675*J675)</f>
        <v>#NAME?</v>
      </c>
      <c r="Q666" s="156" t="e">
        <f t="array" aca="1" ref="Q666:R674" ca="1">MMULT(F666:G674,N670:O671)</f>
        <v>#NAME?</v>
      </c>
      <c r="R666" s="158" t="e">
        <f ca="1"/>
        <v>#NAME?</v>
      </c>
    </row>
    <row r="667" spans="1:18" x14ac:dyDescent="0.25">
      <c r="A667" s="194" t="e">
        <f ca="1"/>
        <v>#NAME?</v>
      </c>
      <c r="B667" s="195" t="e">
        <f ca="1"/>
        <v>#NAME?</v>
      </c>
      <c r="C667" s="195" t="e">
        <f ca="1"/>
        <v>#NAME?</v>
      </c>
      <c r="D667" s="196" t="e">
        <f ca="1"/>
        <v>#NAME?</v>
      </c>
      <c r="F667" s="123" t="e">
        <f ca="1">INDEX(A667:D675,,F665)</f>
        <v>#NAME?</v>
      </c>
      <c r="G667" s="90" t="e">
        <f ca="1">INDEX(A666:D674,,G665)</f>
        <v>#NAME?</v>
      </c>
      <c r="I667" s="123" t="e">
        <f t="shared" ref="I667:I674" ca="1" si="213">F667^2-G667^2</f>
        <v>#NAME?</v>
      </c>
      <c r="J667" s="37" t="e">
        <f t="shared" ref="J667:J674" ca="1" si="214">2*F667*G667</f>
        <v>#NAME?</v>
      </c>
      <c r="K667" s="37" t="e">
        <f t="shared" ref="K667:K674" ca="1" si="215">I667^2-J667^2</f>
        <v>#NAME?</v>
      </c>
      <c r="L667" s="90" t="e">
        <f t="shared" ca="1" si="212"/>
        <v>#NAME?</v>
      </c>
      <c r="N667" t="s">
        <v>392</v>
      </c>
      <c r="O667" s="173" t="e">
        <f ca="1">K675*B676-(I675^2-J675^2)</f>
        <v>#NAME?</v>
      </c>
      <c r="Q667" s="123" t="e">
        <f ca="1"/>
        <v>#NAME?</v>
      </c>
      <c r="R667" s="90" t="e">
        <f ca="1"/>
        <v>#NAME?</v>
      </c>
    </row>
    <row r="668" spans="1:18" x14ac:dyDescent="0.25">
      <c r="A668" s="194" t="e">
        <f ca="1"/>
        <v>#NAME?</v>
      </c>
      <c r="B668" s="195" t="e">
        <f ca="1"/>
        <v>#NAME?</v>
      </c>
      <c r="C668" s="195" t="e">
        <f ca="1"/>
        <v>#NAME?</v>
      </c>
      <c r="D668" s="196" t="e">
        <f ca="1"/>
        <v>#NAME?</v>
      </c>
      <c r="F668" s="123" t="e">
        <f ca="1">INDEX(A668:D676,,F665)</f>
        <v>#NAME?</v>
      </c>
      <c r="G668" s="90" t="e">
        <f ca="1">INDEX(A666:D674,,G665)</f>
        <v>#NAME?</v>
      </c>
      <c r="I668" s="123" t="e">
        <f t="shared" ca="1" si="213"/>
        <v>#NAME?</v>
      </c>
      <c r="J668" s="37" t="e">
        <f t="shared" ca="1" si="214"/>
        <v>#NAME?</v>
      </c>
      <c r="K668" s="37" t="e">
        <f t="shared" ca="1" si="215"/>
        <v>#NAME?</v>
      </c>
      <c r="L668" s="90" t="e">
        <f t="shared" ca="1" si="212"/>
        <v>#NAME?</v>
      </c>
      <c r="N668" t="s">
        <v>467</v>
      </c>
      <c r="O668" s="174" t="e">
        <f ca="1">0.25*ATAN(O666/O667)</f>
        <v>#NAME?</v>
      </c>
      <c r="Q668" s="123" t="e">
        <f ca="1"/>
        <v>#NAME?</v>
      </c>
      <c r="R668" s="90" t="e">
        <f ca="1"/>
        <v>#NAME?</v>
      </c>
    </row>
    <row r="669" spans="1:18" x14ac:dyDescent="0.25">
      <c r="A669" s="194" t="e">
        <f ca="1"/>
        <v>#NAME?</v>
      </c>
      <c r="B669" s="195" t="e">
        <f ca="1"/>
        <v>#NAME?</v>
      </c>
      <c r="C669" s="195" t="e">
        <f ca="1"/>
        <v>#NAME?</v>
      </c>
      <c r="D669" s="196" t="e">
        <f ca="1"/>
        <v>#NAME?</v>
      </c>
      <c r="F669" s="123" t="e">
        <f ca="1">INDEX(A669:D677,,F665)</f>
        <v>#NAME?</v>
      </c>
      <c r="G669" s="90" t="e">
        <f ca="1">INDEX(A666:D674,,G665)</f>
        <v>#NAME?</v>
      </c>
      <c r="I669" s="123" t="e">
        <f t="shared" ca="1" si="213"/>
        <v>#NAME?</v>
      </c>
      <c r="J669" s="37" t="e">
        <f t="shared" ca="1" si="214"/>
        <v>#NAME?</v>
      </c>
      <c r="K669" s="37" t="e">
        <f t="shared" ca="1" si="215"/>
        <v>#NAME?</v>
      </c>
      <c r="L669" s="90" t="e">
        <f t="shared" ca="1" si="212"/>
        <v>#NAME?</v>
      </c>
      <c r="Q669" s="123" t="e">
        <f ca="1"/>
        <v>#NAME?</v>
      </c>
      <c r="R669" s="90" t="e">
        <f ca="1"/>
        <v>#NAME?</v>
      </c>
    </row>
    <row r="670" spans="1:18" x14ac:dyDescent="0.25">
      <c r="A670" s="194" t="e">
        <f ca="1"/>
        <v>#NAME?</v>
      </c>
      <c r="B670" s="195" t="e">
        <f ca="1"/>
        <v>#NAME?</v>
      </c>
      <c r="C670" s="195" t="e">
        <f ca="1"/>
        <v>#NAME?</v>
      </c>
      <c r="D670" s="196" t="e">
        <f ca="1"/>
        <v>#NAME?</v>
      </c>
      <c r="F670" s="123" t="e">
        <f ca="1">INDEX(A670:D678,,F665)</f>
        <v>#NAME?</v>
      </c>
      <c r="G670" s="90" t="e">
        <f ca="1">INDEX(A666:D674,,G665)</f>
        <v>#NAME?</v>
      </c>
      <c r="I670" s="123" t="e">
        <f t="shared" ca="1" si="213"/>
        <v>#NAME?</v>
      </c>
      <c r="J670" s="37" t="e">
        <f t="shared" ca="1" si="214"/>
        <v>#NAME?</v>
      </c>
      <c r="K670" s="37" t="e">
        <f t="shared" ca="1" si="215"/>
        <v>#NAME?</v>
      </c>
      <c r="L670" s="90" t="e">
        <f t="shared" ca="1" si="212"/>
        <v>#NAME?</v>
      </c>
      <c r="N670" s="156" t="e">
        <f ca="1">COS(O668)</f>
        <v>#NAME?</v>
      </c>
      <c r="O670" s="158" t="e">
        <f ca="1">-N671</f>
        <v>#NAME?</v>
      </c>
      <c r="Q670" s="123" t="e">
        <f ca="1"/>
        <v>#NAME?</v>
      </c>
      <c r="R670" s="90" t="e">
        <f ca="1"/>
        <v>#NAME?</v>
      </c>
    </row>
    <row r="671" spans="1:18" x14ac:dyDescent="0.25">
      <c r="A671" s="194" t="e">
        <f ca="1"/>
        <v>#NAME?</v>
      </c>
      <c r="B671" s="195" t="e">
        <f ca="1"/>
        <v>#NAME?</v>
      </c>
      <c r="C671" s="195" t="e">
        <f ca="1"/>
        <v>#NAME?</v>
      </c>
      <c r="D671" s="196" t="e">
        <f ca="1"/>
        <v>#NAME?</v>
      </c>
      <c r="F671" s="123" t="e">
        <f ca="1">INDEX(A671:D679,,F665)</f>
        <v>#NAME?</v>
      </c>
      <c r="G671" s="90" t="e">
        <f ca="1">INDEX(A666:D674,,G665)</f>
        <v>#NAME?</v>
      </c>
      <c r="I671" s="123" t="e">
        <f t="shared" ca="1" si="213"/>
        <v>#NAME?</v>
      </c>
      <c r="J671" s="37" t="e">
        <f t="shared" ca="1" si="214"/>
        <v>#NAME?</v>
      </c>
      <c r="K671" s="37" t="e">
        <f t="shared" ca="1" si="215"/>
        <v>#NAME?</v>
      </c>
      <c r="L671" s="90" t="e">
        <f t="shared" ca="1" si="212"/>
        <v>#NAME?</v>
      </c>
      <c r="N671" s="91" t="e">
        <f ca="1">SIN(O668)</f>
        <v>#NAME?</v>
      </c>
      <c r="O671" s="93" t="e">
        <f ca="1">N670</f>
        <v>#NAME?</v>
      </c>
      <c r="Q671" s="123" t="e">
        <f ca="1"/>
        <v>#NAME?</v>
      </c>
      <c r="R671" s="90" t="e">
        <f ca="1"/>
        <v>#NAME?</v>
      </c>
    </row>
    <row r="672" spans="1:18" x14ac:dyDescent="0.25">
      <c r="A672" s="194" t="e">
        <f ca="1"/>
        <v>#NAME?</v>
      </c>
      <c r="B672" s="195" t="e">
        <f ca="1"/>
        <v>#NAME?</v>
      </c>
      <c r="C672" s="195" t="e">
        <f ca="1"/>
        <v>#NAME?</v>
      </c>
      <c r="D672" s="196" t="e">
        <f ca="1"/>
        <v>#NAME?</v>
      </c>
      <c r="F672" s="123" t="e">
        <f ca="1">INDEX(A672:D680,,F665)</f>
        <v>#NAME?</v>
      </c>
      <c r="G672" s="90" t="e">
        <f ca="1">INDEX(A666:D674,,G665)</f>
        <v>#NAME?</v>
      </c>
      <c r="I672" s="123" t="e">
        <f t="shared" ca="1" si="213"/>
        <v>#NAME?</v>
      </c>
      <c r="J672" s="37" t="e">
        <f t="shared" ca="1" si="214"/>
        <v>#NAME?</v>
      </c>
      <c r="K672" s="37" t="e">
        <f t="shared" ca="1" si="215"/>
        <v>#NAME?</v>
      </c>
      <c r="L672" s="90" t="e">
        <f t="shared" ca="1" si="212"/>
        <v>#NAME?</v>
      </c>
      <c r="Q672" s="123" t="e">
        <f ca="1"/>
        <v>#NAME?</v>
      </c>
      <c r="R672" s="90" t="e">
        <f ca="1"/>
        <v>#NAME?</v>
      </c>
    </row>
    <row r="673" spans="1:18" x14ac:dyDescent="0.25">
      <c r="A673" s="194" t="e">
        <f ca="1"/>
        <v>#NAME?</v>
      </c>
      <c r="B673" s="195" t="e">
        <f ca="1"/>
        <v>#NAME?</v>
      </c>
      <c r="C673" s="195" t="e">
        <f ca="1"/>
        <v>#NAME?</v>
      </c>
      <c r="D673" s="196" t="e">
        <f ca="1"/>
        <v>#NAME?</v>
      </c>
      <c r="F673" s="123" t="e">
        <f ca="1">INDEX(A673:D681,,F665)</f>
        <v>#NAME?</v>
      </c>
      <c r="G673" s="90" t="e">
        <f ca="1">INDEX(A666:D674,,G665)</f>
        <v>#NAME?</v>
      </c>
      <c r="I673" s="123" t="e">
        <f t="shared" ca="1" si="213"/>
        <v>#NAME?</v>
      </c>
      <c r="J673" s="37" t="e">
        <f t="shared" ca="1" si="214"/>
        <v>#NAME?</v>
      </c>
      <c r="K673" s="37" t="e">
        <f t="shared" ca="1" si="215"/>
        <v>#NAME?</v>
      </c>
      <c r="L673" s="90" t="e">
        <f t="shared" ca="1" si="212"/>
        <v>#NAME?</v>
      </c>
      <c r="Q673" s="123" t="e">
        <f ca="1"/>
        <v>#NAME?</v>
      </c>
      <c r="R673" s="90" t="e">
        <f ca="1"/>
        <v>#NAME?</v>
      </c>
    </row>
    <row r="674" spans="1:18" x14ac:dyDescent="0.25">
      <c r="A674" s="200" t="e">
        <f ca="1"/>
        <v>#NAME?</v>
      </c>
      <c r="B674" s="201" t="e">
        <f ca="1"/>
        <v>#NAME?</v>
      </c>
      <c r="C674" s="201" t="e">
        <f ca="1"/>
        <v>#NAME?</v>
      </c>
      <c r="D674" s="202" t="e">
        <f ca="1"/>
        <v>#NAME?</v>
      </c>
      <c r="F674" s="91" t="e">
        <f ca="1">INDEX(A674:D682,,F665)</f>
        <v>#NAME?</v>
      </c>
      <c r="G674" s="93" t="e">
        <f ca="1">INDEX(A666:D674,,G665)</f>
        <v>#NAME?</v>
      </c>
      <c r="I674" s="91" t="e">
        <f t="shared" ca="1" si="213"/>
        <v>#NAME?</v>
      </c>
      <c r="J674" s="92" t="e">
        <f t="shared" ca="1" si="214"/>
        <v>#NAME?</v>
      </c>
      <c r="K674" s="92" t="e">
        <f t="shared" ca="1" si="215"/>
        <v>#NAME?</v>
      </c>
      <c r="L674" s="93" t="e">
        <f t="shared" ca="1" si="212"/>
        <v>#NAME?</v>
      </c>
      <c r="Q674" s="91" t="e">
        <f ca="1"/>
        <v>#NAME?</v>
      </c>
      <c r="R674" s="93" t="e">
        <f ca="1"/>
        <v>#NAME?</v>
      </c>
    </row>
    <row r="675" spans="1:18" x14ac:dyDescent="0.25">
      <c r="I675" t="e">
        <f ca="1">SUM(I666:I674)</f>
        <v>#NAME?</v>
      </c>
      <c r="J675" t="e">
        <f ca="1">SUM(J666:J674)</f>
        <v>#NAME?</v>
      </c>
      <c r="K675" t="e">
        <f ca="1">SUM(K666:K674)</f>
        <v>#NAME?</v>
      </c>
      <c r="L675" t="e">
        <f ca="1">SUM(L666:L674)</f>
        <v>#NAME?</v>
      </c>
    </row>
    <row r="676" spans="1:18" x14ac:dyDescent="0.25">
      <c r="A676" s="47" t="s">
        <v>53</v>
      </c>
      <c r="B676">
        <f ca="1">COUNT(A666:A674)</f>
        <v>0</v>
      </c>
      <c r="I676" s="47" t="s">
        <v>462</v>
      </c>
      <c r="J676" s="47" t="s">
        <v>389</v>
      </c>
      <c r="K676" s="47" t="s">
        <v>469</v>
      </c>
      <c r="L676" s="47" t="s">
        <v>470</v>
      </c>
      <c r="N676" s="47"/>
    </row>
    <row r="678" spans="1:18" x14ac:dyDescent="0.25">
      <c r="A678">
        <v>1</v>
      </c>
      <c r="B678">
        <v>2</v>
      </c>
      <c r="C678">
        <v>3</v>
      </c>
      <c r="D678">
        <v>4</v>
      </c>
      <c r="F678">
        <v>2</v>
      </c>
      <c r="G678">
        <v>3</v>
      </c>
      <c r="I678" s="47" t="s">
        <v>207</v>
      </c>
      <c r="J678" s="47" t="s">
        <v>464</v>
      </c>
      <c r="K678" s="47" t="s">
        <v>465</v>
      </c>
      <c r="L678" s="47" t="s">
        <v>466</v>
      </c>
      <c r="Q678">
        <f>F678</f>
        <v>2</v>
      </c>
      <c r="R678">
        <f>G678</f>
        <v>3</v>
      </c>
    </row>
    <row r="679" spans="1:18" x14ac:dyDescent="0.25">
      <c r="A679" s="189" t="e">
        <f t="array" aca="1" ref="A679:A687" ca="1">IF(A678=$Q665,$Q666:$Q674,IF(A678=$R665,$R666:$R674,A666:A674))</f>
        <v>#NAME?</v>
      </c>
      <c r="B679" s="190" t="e">
        <f t="array" aca="1" ref="B679:B687" ca="1">IF(B678=$Q665,$Q666:$Q674,IF(B678=$R665,$R666:$R674,B666:B674))</f>
        <v>#NAME?</v>
      </c>
      <c r="C679" s="190" t="e">
        <f t="array" aca="1" ref="C679:C687" ca="1">IF(C678=$Q665,$Q666:$Q674,IF(C678=$R665,$R666:$R674,C666:C674))</f>
        <v>#NAME?</v>
      </c>
      <c r="D679" s="191" t="e">
        <f t="array" aca="1" ref="D679:D687" ca="1">IF(D678=$Q665,$Q666:$Q674,IF(D678=$R665,$R666:$R674,D666:D674))</f>
        <v>#NAME?</v>
      </c>
      <c r="F679" s="156" t="e">
        <f ca="1">INDEX(A679:D687,,F678)</f>
        <v>#NAME?</v>
      </c>
      <c r="G679" s="158" t="e">
        <f ca="1">INDEX(A679:D687,,G678)</f>
        <v>#NAME?</v>
      </c>
      <c r="I679" s="156" t="e">
        <f ca="1">F679^2-G679^2</f>
        <v>#NAME?</v>
      </c>
      <c r="J679" s="157" t="e">
        <f ca="1">2*F679*G679</f>
        <v>#NAME?</v>
      </c>
      <c r="K679" s="157" t="e">
        <f ca="1">I679^2-J679^2</f>
        <v>#NAME?</v>
      </c>
      <c r="L679" s="158" t="e">
        <f t="shared" ref="L679:L687" ca="1" si="216">I679*J679</f>
        <v>#NAME?</v>
      </c>
      <c r="N679" t="s">
        <v>390</v>
      </c>
      <c r="O679" s="172" t="e">
        <f ca="1">2*(L688*B689-I688*J688)</f>
        <v>#NAME?</v>
      </c>
      <c r="Q679" s="156" t="e">
        <f t="array" aca="1" ref="Q679:R687" ca="1">MMULT(F679:G687,N683:O684)</f>
        <v>#NAME?</v>
      </c>
      <c r="R679" s="158" t="e">
        <f ca="1"/>
        <v>#NAME?</v>
      </c>
    </row>
    <row r="680" spans="1:18" x14ac:dyDescent="0.25">
      <c r="A680" s="194" t="e">
        <f ca="1"/>
        <v>#NAME?</v>
      </c>
      <c r="B680" s="195" t="e">
        <f ca="1"/>
        <v>#NAME?</v>
      </c>
      <c r="C680" s="195" t="e">
        <f ca="1"/>
        <v>#NAME?</v>
      </c>
      <c r="D680" s="196" t="e">
        <f ca="1"/>
        <v>#NAME?</v>
      </c>
      <c r="F680" s="123" t="e">
        <f ca="1">INDEX(A680:D688,,F678)</f>
        <v>#NAME?</v>
      </c>
      <c r="G680" s="90" t="e">
        <f ca="1">INDEX(A679:D687,,G678)</f>
        <v>#NAME?</v>
      </c>
      <c r="I680" s="123" t="e">
        <f t="shared" ref="I680:I687" ca="1" si="217">F680^2-G680^2</f>
        <v>#NAME?</v>
      </c>
      <c r="J680" s="37" t="e">
        <f t="shared" ref="J680:J687" ca="1" si="218">2*F680*G680</f>
        <v>#NAME?</v>
      </c>
      <c r="K680" s="37" t="e">
        <f t="shared" ref="K680:K687" ca="1" si="219">I680^2-J680^2</f>
        <v>#NAME?</v>
      </c>
      <c r="L680" s="90" t="e">
        <f t="shared" ca="1" si="216"/>
        <v>#NAME?</v>
      </c>
      <c r="N680" t="s">
        <v>392</v>
      </c>
      <c r="O680" s="173" t="e">
        <f ca="1">K688*B689-(I688^2-J688^2)</f>
        <v>#NAME?</v>
      </c>
      <c r="Q680" s="123" t="e">
        <f ca="1"/>
        <v>#NAME?</v>
      </c>
      <c r="R680" s="90" t="e">
        <f ca="1"/>
        <v>#NAME?</v>
      </c>
    </row>
    <row r="681" spans="1:18" x14ac:dyDescent="0.25">
      <c r="A681" s="194" t="e">
        <f ca="1"/>
        <v>#NAME?</v>
      </c>
      <c r="B681" s="195" t="e">
        <f ca="1"/>
        <v>#NAME?</v>
      </c>
      <c r="C681" s="195" t="e">
        <f ca="1"/>
        <v>#NAME?</v>
      </c>
      <c r="D681" s="196" t="e">
        <f ca="1"/>
        <v>#NAME?</v>
      </c>
      <c r="F681" s="123" t="e">
        <f ca="1">INDEX(A681:D689,,F678)</f>
        <v>#NAME?</v>
      </c>
      <c r="G681" s="90" t="e">
        <f ca="1">INDEX(A679:D687,,G678)</f>
        <v>#NAME?</v>
      </c>
      <c r="I681" s="123" t="e">
        <f t="shared" ca="1" si="217"/>
        <v>#NAME?</v>
      </c>
      <c r="J681" s="37" t="e">
        <f t="shared" ca="1" si="218"/>
        <v>#NAME?</v>
      </c>
      <c r="K681" s="37" t="e">
        <f t="shared" ca="1" si="219"/>
        <v>#NAME?</v>
      </c>
      <c r="L681" s="90" t="e">
        <f t="shared" ca="1" si="216"/>
        <v>#NAME?</v>
      </c>
      <c r="N681" t="s">
        <v>467</v>
      </c>
      <c r="O681" s="174" t="e">
        <f ca="1">0.25*ATAN(O679/O680)</f>
        <v>#NAME?</v>
      </c>
      <c r="Q681" s="123" t="e">
        <f ca="1"/>
        <v>#NAME?</v>
      </c>
      <c r="R681" s="90" t="e">
        <f ca="1"/>
        <v>#NAME?</v>
      </c>
    </row>
    <row r="682" spans="1:18" x14ac:dyDescent="0.25">
      <c r="A682" s="194" t="e">
        <f ca="1"/>
        <v>#NAME?</v>
      </c>
      <c r="B682" s="195" t="e">
        <f ca="1"/>
        <v>#NAME?</v>
      </c>
      <c r="C682" s="195" t="e">
        <f ca="1"/>
        <v>#NAME?</v>
      </c>
      <c r="D682" s="196" t="e">
        <f ca="1"/>
        <v>#NAME?</v>
      </c>
      <c r="F682" s="123" t="e">
        <f ca="1">INDEX(A682:D690,,F678)</f>
        <v>#NAME?</v>
      </c>
      <c r="G682" s="90" t="e">
        <f ca="1">INDEX(A679:D687,,G678)</f>
        <v>#NAME?</v>
      </c>
      <c r="I682" s="123" t="e">
        <f t="shared" ca="1" si="217"/>
        <v>#NAME?</v>
      </c>
      <c r="J682" s="37" t="e">
        <f t="shared" ca="1" si="218"/>
        <v>#NAME?</v>
      </c>
      <c r="K682" s="37" t="e">
        <f t="shared" ca="1" si="219"/>
        <v>#NAME?</v>
      </c>
      <c r="L682" s="90" t="e">
        <f t="shared" ca="1" si="216"/>
        <v>#NAME?</v>
      </c>
      <c r="Q682" s="123" t="e">
        <f ca="1"/>
        <v>#NAME?</v>
      </c>
      <c r="R682" s="90" t="e">
        <f ca="1"/>
        <v>#NAME?</v>
      </c>
    </row>
    <row r="683" spans="1:18" x14ac:dyDescent="0.25">
      <c r="A683" s="194" t="e">
        <f ca="1"/>
        <v>#NAME?</v>
      </c>
      <c r="B683" s="195" t="e">
        <f ca="1"/>
        <v>#NAME?</v>
      </c>
      <c r="C683" s="195" t="e">
        <f ca="1"/>
        <v>#NAME?</v>
      </c>
      <c r="D683" s="196" t="e">
        <f ca="1"/>
        <v>#NAME?</v>
      </c>
      <c r="F683" s="123" t="e">
        <f ca="1">INDEX(A683:D691,,F678)</f>
        <v>#NAME?</v>
      </c>
      <c r="G683" s="90" t="e">
        <f ca="1">INDEX(A679:D687,,G678)</f>
        <v>#NAME?</v>
      </c>
      <c r="I683" s="123" t="e">
        <f t="shared" ca="1" si="217"/>
        <v>#NAME?</v>
      </c>
      <c r="J683" s="37" t="e">
        <f t="shared" ca="1" si="218"/>
        <v>#NAME?</v>
      </c>
      <c r="K683" s="37" t="e">
        <f t="shared" ca="1" si="219"/>
        <v>#NAME?</v>
      </c>
      <c r="L683" s="90" t="e">
        <f t="shared" ca="1" si="216"/>
        <v>#NAME?</v>
      </c>
      <c r="N683" s="156" t="e">
        <f ca="1">COS(O681)</f>
        <v>#NAME?</v>
      </c>
      <c r="O683" s="158" t="e">
        <f ca="1">-N684</f>
        <v>#NAME?</v>
      </c>
      <c r="Q683" s="123" t="e">
        <f ca="1"/>
        <v>#NAME?</v>
      </c>
      <c r="R683" s="90" t="e">
        <f ca="1"/>
        <v>#NAME?</v>
      </c>
    </row>
    <row r="684" spans="1:18" x14ac:dyDescent="0.25">
      <c r="A684" s="194" t="e">
        <f ca="1"/>
        <v>#NAME?</v>
      </c>
      <c r="B684" s="195" t="e">
        <f ca="1"/>
        <v>#NAME?</v>
      </c>
      <c r="C684" s="195" t="e">
        <f ca="1"/>
        <v>#NAME?</v>
      </c>
      <c r="D684" s="196" t="e">
        <f ca="1"/>
        <v>#NAME?</v>
      </c>
      <c r="F684" s="123" t="e">
        <f ca="1">INDEX(A684:D692,,F678)</f>
        <v>#NAME?</v>
      </c>
      <c r="G684" s="90" t="e">
        <f ca="1">INDEX(A679:D687,,G678)</f>
        <v>#NAME?</v>
      </c>
      <c r="I684" s="123" t="e">
        <f t="shared" ca="1" si="217"/>
        <v>#NAME?</v>
      </c>
      <c r="J684" s="37" t="e">
        <f t="shared" ca="1" si="218"/>
        <v>#NAME?</v>
      </c>
      <c r="K684" s="37" t="e">
        <f t="shared" ca="1" si="219"/>
        <v>#NAME?</v>
      </c>
      <c r="L684" s="90" t="e">
        <f t="shared" ca="1" si="216"/>
        <v>#NAME?</v>
      </c>
      <c r="N684" s="91" t="e">
        <f ca="1">SIN(O681)</f>
        <v>#NAME?</v>
      </c>
      <c r="O684" s="93" t="e">
        <f ca="1">N683</f>
        <v>#NAME?</v>
      </c>
      <c r="Q684" s="123" t="e">
        <f ca="1"/>
        <v>#NAME?</v>
      </c>
      <c r="R684" s="90" t="e">
        <f ca="1"/>
        <v>#NAME?</v>
      </c>
    </row>
    <row r="685" spans="1:18" x14ac:dyDescent="0.25">
      <c r="A685" s="194" t="e">
        <f ca="1"/>
        <v>#NAME?</v>
      </c>
      <c r="B685" s="195" t="e">
        <f ca="1"/>
        <v>#NAME?</v>
      </c>
      <c r="C685" s="195" t="e">
        <f ca="1"/>
        <v>#NAME?</v>
      </c>
      <c r="D685" s="196" t="e">
        <f ca="1"/>
        <v>#NAME?</v>
      </c>
      <c r="F685" s="123" t="e">
        <f ca="1">INDEX(A685:D693,,F678)</f>
        <v>#NAME?</v>
      </c>
      <c r="G685" s="90" t="e">
        <f ca="1">INDEX(A679:D687,,G678)</f>
        <v>#NAME?</v>
      </c>
      <c r="I685" s="123" t="e">
        <f t="shared" ca="1" si="217"/>
        <v>#NAME?</v>
      </c>
      <c r="J685" s="37" t="e">
        <f t="shared" ca="1" si="218"/>
        <v>#NAME?</v>
      </c>
      <c r="K685" s="37" t="e">
        <f t="shared" ca="1" si="219"/>
        <v>#NAME?</v>
      </c>
      <c r="L685" s="90" t="e">
        <f t="shared" ca="1" si="216"/>
        <v>#NAME?</v>
      </c>
      <c r="Q685" s="123" t="e">
        <f ca="1"/>
        <v>#NAME?</v>
      </c>
      <c r="R685" s="90" t="e">
        <f ca="1"/>
        <v>#NAME?</v>
      </c>
    </row>
    <row r="686" spans="1:18" x14ac:dyDescent="0.25">
      <c r="A686" s="194" t="e">
        <f ca="1"/>
        <v>#NAME?</v>
      </c>
      <c r="B686" s="195" t="e">
        <f ca="1"/>
        <v>#NAME?</v>
      </c>
      <c r="C686" s="195" t="e">
        <f ca="1"/>
        <v>#NAME?</v>
      </c>
      <c r="D686" s="196" t="e">
        <f ca="1"/>
        <v>#NAME?</v>
      </c>
      <c r="F686" s="123" t="e">
        <f ca="1">INDEX(A686:D694,,F678)</f>
        <v>#NAME?</v>
      </c>
      <c r="G686" s="90" t="e">
        <f ca="1">INDEX(A679:D687,,G678)</f>
        <v>#NAME?</v>
      </c>
      <c r="I686" s="123" t="e">
        <f t="shared" ca="1" si="217"/>
        <v>#NAME?</v>
      </c>
      <c r="J686" s="37" t="e">
        <f t="shared" ca="1" si="218"/>
        <v>#NAME?</v>
      </c>
      <c r="K686" s="37" t="e">
        <f t="shared" ca="1" si="219"/>
        <v>#NAME?</v>
      </c>
      <c r="L686" s="90" t="e">
        <f t="shared" ca="1" si="216"/>
        <v>#NAME?</v>
      </c>
      <c r="Q686" s="123" t="e">
        <f ca="1"/>
        <v>#NAME?</v>
      </c>
      <c r="R686" s="90" t="e">
        <f ca="1"/>
        <v>#NAME?</v>
      </c>
    </row>
    <row r="687" spans="1:18" x14ac:dyDescent="0.25">
      <c r="A687" s="200" t="e">
        <f ca="1"/>
        <v>#NAME?</v>
      </c>
      <c r="B687" s="201" t="e">
        <f ca="1"/>
        <v>#NAME?</v>
      </c>
      <c r="C687" s="201" t="e">
        <f ca="1"/>
        <v>#NAME?</v>
      </c>
      <c r="D687" s="202" t="e">
        <f ca="1"/>
        <v>#NAME?</v>
      </c>
      <c r="F687" s="91" t="e">
        <f ca="1">INDEX(A687:D695,,F678)</f>
        <v>#NAME?</v>
      </c>
      <c r="G687" s="93" t="e">
        <f ca="1">INDEX(A679:D687,,G678)</f>
        <v>#NAME?</v>
      </c>
      <c r="I687" s="91" t="e">
        <f t="shared" ca="1" si="217"/>
        <v>#NAME?</v>
      </c>
      <c r="J687" s="92" t="e">
        <f t="shared" ca="1" si="218"/>
        <v>#NAME?</v>
      </c>
      <c r="K687" s="92" t="e">
        <f t="shared" ca="1" si="219"/>
        <v>#NAME?</v>
      </c>
      <c r="L687" s="93" t="e">
        <f t="shared" ca="1" si="216"/>
        <v>#NAME?</v>
      </c>
      <c r="Q687" s="91" t="e">
        <f ca="1"/>
        <v>#NAME?</v>
      </c>
      <c r="R687" s="93" t="e">
        <f ca="1"/>
        <v>#NAME?</v>
      </c>
    </row>
    <row r="688" spans="1:18" x14ac:dyDescent="0.25">
      <c r="I688" t="e">
        <f ca="1">SUM(I679:I687)</f>
        <v>#NAME?</v>
      </c>
      <c r="J688" t="e">
        <f ca="1">SUM(J679:J687)</f>
        <v>#NAME?</v>
      </c>
      <c r="K688" t="e">
        <f ca="1">SUM(K679:K687)</f>
        <v>#NAME?</v>
      </c>
      <c r="L688" t="e">
        <f ca="1">SUM(L679:L687)</f>
        <v>#NAME?</v>
      </c>
    </row>
    <row r="689" spans="1:18" x14ac:dyDescent="0.25">
      <c r="A689" s="47" t="s">
        <v>53</v>
      </c>
      <c r="B689">
        <f ca="1">COUNT(A679:A687)</f>
        <v>0</v>
      </c>
      <c r="I689" s="47" t="s">
        <v>462</v>
      </c>
      <c r="J689" s="47" t="s">
        <v>389</v>
      </c>
      <c r="K689" s="47" t="s">
        <v>469</v>
      </c>
      <c r="L689" s="47" t="s">
        <v>470</v>
      </c>
      <c r="N689" s="47"/>
    </row>
    <row r="691" spans="1:18" x14ac:dyDescent="0.25">
      <c r="A691">
        <v>1</v>
      </c>
      <c r="B691">
        <v>2</v>
      </c>
      <c r="C691">
        <v>3</v>
      </c>
      <c r="D691">
        <v>4</v>
      </c>
      <c r="F691">
        <v>2</v>
      </c>
      <c r="G691">
        <v>4</v>
      </c>
      <c r="I691" s="47" t="s">
        <v>207</v>
      </c>
      <c r="J691" s="47" t="s">
        <v>464</v>
      </c>
      <c r="K691" s="47" t="s">
        <v>465</v>
      </c>
      <c r="L691" s="47" t="s">
        <v>466</v>
      </c>
      <c r="Q691">
        <f>F691</f>
        <v>2</v>
      </c>
      <c r="R691">
        <f>G691</f>
        <v>4</v>
      </c>
    </row>
    <row r="692" spans="1:18" x14ac:dyDescent="0.25">
      <c r="A692" s="189" t="e">
        <f t="array" aca="1" ref="A692:A700" ca="1">IF(A691=$Q678,$Q679:$Q687,IF(A691=$R678,$R679:$R687,A679:A687))</f>
        <v>#NAME?</v>
      </c>
      <c r="B692" s="190" t="e">
        <f t="array" aca="1" ref="B692:B700" ca="1">IF(B691=$Q678,$Q679:$Q687,IF(B691=$R678,$R679:$R687,B679:B687))</f>
        <v>#NAME?</v>
      </c>
      <c r="C692" s="190" t="e">
        <f t="array" aca="1" ref="C692:C700" ca="1">IF(C691=$Q678,$Q679:$Q687,IF(C691=$R678,$R679:$R687,C679:C687))</f>
        <v>#NAME?</v>
      </c>
      <c r="D692" s="191" t="e">
        <f t="array" aca="1" ref="D692:D700" ca="1">IF(D691=$Q678,$Q679:$Q687,IF(D691=$R678,$R679:$R687,D679:D687))</f>
        <v>#NAME?</v>
      </c>
      <c r="F692" s="156" t="e">
        <f ca="1">INDEX(A692:D700,,F691)</f>
        <v>#NAME?</v>
      </c>
      <c r="G692" s="158" t="e">
        <f ca="1">INDEX(A692:D700,,G691)</f>
        <v>#NAME?</v>
      </c>
      <c r="I692" s="156" t="e">
        <f ca="1">F692^2-G692^2</f>
        <v>#NAME?</v>
      </c>
      <c r="J692" s="157" t="e">
        <f ca="1">2*F692*G692</f>
        <v>#NAME?</v>
      </c>
      <c r="K692" s="157" t="e">
        <f ca="1">I692^2-J692^2</f>
        <v>#NAME?</v>
      </c>
      <c r="L692" s="158" t="e">
        <f t="shared" ref="L692:L700" ca="1" si="220">I692*J692</f>
        <v>#NAME?</v>
      </c>
      <c r="N692" t="s">
        <v>390</v>
      </c>
      <c r="O692" s="172" t="e">
        <f ca="1">2*(L701*B702-I701*J701)</f>
        <v>#NAME?</v>
      </c>
      <c r="Q692" s="156" t="e">
        <f t="array" aca="1" ref="Q692:R700" ca="1">MMULT(F692:G700,N696:O697)</f>
        <v>#NAME?</v>
      </c>
      <c r="R692" s="158" t="e">
        <f ca="1"/>
        <v>#NAME?</v>
      </c>
    </row>
    <row r="693" spans="1:18" x14ac:dyDescent="0.25">
      <c r="A693" s="194" t="e">
        <f ca="1"/>
        <v>#NAME?</v>
      </c>
      <c r="B693" s="195" t="e">
        <f ca="1"/>
        <v>#NAME?</v>
      </c>
      <c r="C693" s="195" t="e">
        <f ca="1"/>
        <v>#NAME?</v>
      </c>
      <c r="D693" s="196" t="e">
        <f ca="1"/>
        <v>#NAME?</v>
      </c>
      <c r="F693" s="123" t="e">
        <f ca="1">INDEX(A693:D701,,F691)</f>
        <v>#NAME?</v>
      </c>
      <c r="G693" s="90" t="e">
        <f ca="1">INDEX(A692:D700,,G691)</f>
        <v>#NAME?</v>
      </c>
      <c r="I693" s="123" t="e">
        <f t="shared" ref="I693:I700" ca="1" si="221">F693^2-G693^2</f>
        <v>#NAME?</v>
      </c>
      <c r="J693" s="37" t="e">
        <f t="shared" ref="J693:J700" ca="1" si="222">2*F693*G693</f>
        <v>#NAME?</v>
      </c>
      <c r="K693" s="37" t="e">
        <f t="shared" ref="K693:K700" ca="1" si="223">I693^2-J693^2</f>
        <v>#NAME?</v>
      </c>
      <c r="L693" s="90" t="e">
        <f t="shared" ca="1" si="220"/>
        <v>#NAME?</v>
      </c>
      <c r="N693" t="s">
        <v>392</v>
      </c>
      <c r="O693" s="173" t="e">
        <f ca="1">K701*B702-(I701^2-J701^2)</f>
        <v>#NAME?</v>
      </c>
      <c r="Q693" s="123" t="e">
        <f ca="1"/>
        <v>#NAME?</v>
      </c>
      <c r="R693" s="90" t="e">
        <f ca="1"/>
        <v>#NAME?</v>
      </c>
    </row>
    <row r="694" spans="1:18" x14ac:dyDescent="0.25">
      <c r="A694" s="194" t="e">
        <f ca="1"/>
        <v>#NAME?</v>
      </c>
      <c r="B694" s="195" t="e">
        <f ca="1"/>
        <v>#NAME?</v>
      </c>
      <c r="C694" s="195" t="e">
        <f ca="1"/>
        <v>#NAME?</v>
      </c>
      <c r="D694" s="196" t="e">
        <f ca="1"/>
        <v>#NAME?</v>
      </c>
      <c r="F694" s="123" t="e">
        <f ca="1">INDEX(A694:D702,,F691)</f>
        <v>#NAME?</v>
      </c>
      <c r="G694" s="90" t="e">
        <f ca="1">INDEX(A692:D700,,G691)</f>
        <v>#NAME?</v>
      </c>
      <c r="I694" s="123" t="e">
        <f t="shared" ca="1" si="221"/>
        <v>#NAME?</v>
      </c>
      <c r="J694" s="37" t="e">
        <f t="shared" ca="1" si="222"/>
        <v>#NAME?</v>
      </c>
      <c r="K694" s="37" t="e">
        <f t="shared" ca="1" si="223"/>
        <v>#NAME?</v>
      </c>
      <c r="L694" s="90" t="e">
        <f t="shared" ca="1" si="220"/>
        <v>#NAME?</v>
      </c>
      <c r="N694" t="s">
        <v>467</v>
      </c>
      <c r="O694" s="174" t="e">
        <f ca="1">0.25*ATAN(O692/O693)</f>
        <v>#NAME?</v>
      </c>
      <c r="Q694" s="123" t="e">
        <f ca="1"/>
        <v>#NAME?</v>
      </c>
      <c r="R694" s="90" t="e">
        <f ca="1"/>
        <v>#NAME?</v>
      </c>
    </row>
    <row r="695" spans="1:18" x14ac:dyDescent="0.25">
      <c r="A695" s="194" t="e">
        <f ca="1"/>
        <v>#NAME?</v>
      </c>
      <c r="B695" s="195" t="e">
        <f ca="1"/>
        <v>#NAME?</v>
      </c>
      <c r="C695" s="195" t="e">
        <f ca="1"/>
        <v>#NAME?</v>
      </c>
      <c r="D695" s="196" t="e">
        <f ca="1"/>
        <v>#NAME?</v>
      </c>
      <c r="F695" s="123" t="e">
        <f ca="1">INDEX(A695:D703,,F691)</f>
        <v>#NAME?</v>
      </c>
      <c r="G695" s="90" t="e">
        <f ca="1">INDEX(A692:D700,,G691)</f>
        <v>#NAME?</v>
      </c>
      <c r="I695" s="123" t="e">
        <f t="shared" ca="1" si="221"/>
        <v>#NAME?</v>
      </c>
      <c r="J695" s="37" t="e">
        <f t="shared" ca="1" si="222"/>
        <v>#NAME?</v>
      </c>
      <c r="K695" s="37" t="e">
        <f t="shared" ca="1" si="223"/>
        <v>#NAME?</v>
      </c>
      <c r="L695" s="90" t="e">
        <f t="shared" ca="1" si="220"/>
        <v>#NAME?</v>
      </c>
      <c r="Q695" s="123" t="e">
        <f ca="1"/>
        <v>#NAME?</v>
      </c>
      <c r="R695" s="90" t="e">
        <f ca="1"/>
        <v>#NAME?</v>
      </c>
    </row>
    <row r="696" spans="1:18" x14ac:dyDescent="0.25">
      <c r="A696" s="194" t="e">
        <f ca="1"/>
        <v>#NAME?</v>
      </c>
      <c r="B696" s="195" t="e">
        <f ca="1"/>
        <v>#NAME?</v>
      </c>
      <c r="C696" s="195" t="e">
        <f ca="1"/>
        <v>#NAME?</v>
      </c>
      <c r="D696" s="196" t="e">
        <f ca="1"/>
        <v>#NAME?</v>
      </c>
      <c r="F696" s="123" t="e">
        <f ca="1">INDEX(A696:D704,,F691)</f>
        <v>#NAME?</v>
      </c>
      <c r="G696" s="90" t="e">
        <f ca="1">INDEX(A692:D700,,G691)</f>
        <v>#NAME?</v>
      </c>
      <c r="I696" s="123" t="e">
        <f t="shared" ca="1" si="221"/>
        <v>#NAME?</v>
      </c>
      <c r="J696" s="37" t="e">
        <f t="shared" ca="1" si="222"/>
        <v>#NAME?</v>
      </c>
      <c r="K696" s="37" t="e">
        <f t="shared" ca="1" si="223"/>
        <v>#NAME?</v>
      </c>
      <c r="L696" s="90" t="e">
        <f t="shared" ca="1" si="220"/>
        <v>#NAME?</v>
      </c>
      <c r="N696" s="156" t="e">
        <f ca="1">COS(O694)</f>
        <v>#NAME?</v>
      </c>
      <c r="O696" s="158" t="e">
        <f ca="1">-N697</f>
        <v>#NAME?</v>
      </c>
      <c r="Q696" s="123" t="e">
        <f ca="1"/>
        <v>#NAME?</v>
      </c>
      <c r="R696" s="90" t="e">
        <f ca="1"/>
        <v>#NAME?</v>
      </c>
    </row>
    <row r="697" spans="1:18" x14ac:dyDescent="0.25">
      <c r="A697" s="194" t="e">
        <f ca="1"/>
        <v>#NAME?</v>
      </c>
      <c r="B697" s="195" t="e">
        <f ca="1"/>
        <v>#NAME?</v>
      </c>
      <c r="C697" s="195" t="e">
        <f ca="1"/>
        <v>#NAME?</v>
      </c>
      <c r="D697" s="196" t="e">
        <f ca="1"/>
        <v>#NAME?</v>
      </c>
      <c r="F697" s="123" t="e">
        <f ca="1">INDEX(A697:D705,,F691)</f>
        <v>#NAME?</v>
      </c>
      <c r="G697" s="90" t="e">
        <f ca="1">INDEX(A692:D700,,G691)</f>
        <v>#NAME?</v>
      </c>
      <c r="I697" s="123" t="e">
        <f t="shared" ca="1" si="221"/>
        <v>#NAME?</v>
      </c>
      <c r="J697" s="37" t="e">
        <f t="shared" ca="1" si="222"/>
        <v>#NAME?</v>
      </c>
      <c r="K697" s="37" t="e">
        <f t="shared" ca="1" si="223"/>
        <v>#NAME?</v>
      </c>
      <c r="L697" s="90" t="e">
        <f t="shared" ca="1" si="220"/>
        <v>#NAME?</v>
      </c>
      <c r="N697" s="91" t="e">
        <f ca="1">SIN(O694)</f>
        <v>#NAME?</v>
      </c>
      <c r="O697" s="93" t="e">
        <f ca="1">N696</f>
        <v>#NAME?</v>
      </c>
      <c r="Q697" s="123" t="e">
        <f ca="1"/>
        <v>#NAME?</v>
      </c>
      <c r="R697" s="90" t="e">
        <f ca="1"/>
        <v>#NAME?</v>
      </c>
    </row>
    <row r="698" spans="1:18" x14ac:dyDescent="0.25">
      <c r="A698" s="194" t="e">
        <f ca="1"/>
        <v>#NAME?</v>
      </c>
      <c r="B698" s="195" t="e">
        <f ca="1"/>
        <v>#NAME?</v>
      </c>
      <c r="C698" s="195" t="e">
        <f ca="1"/>
        <v>#NAME?</v>
      </c>
      <c r="D698" s="196" t="e">
        <f ca="1"/>
        <v>#NAME?</v>
      </c>
      <c r="F698" s="123" t="e">
        <f ca="1">INDEX(A698:D706,,F691)</f>
        <v>#NAME?</v>
      </c>
      <c r="G698" s="90" t="e">
        <f ca="1">INDEX(A692:D700,,G691)</f>
        <v>#NAME?</v>
      </c>
      <c r="I698" s="123" t="e">
        <f t="shared" ca="1" si="221"/>
        <v>#NAME?</v>
      </c>
      <c r="J698" s="37" t="e">
        <f t="shared" ca="1" si="222"/>
        <v>#NAME?</v>
      </c>
      <c r="K698" s="37" t="e">
        <f t="shared" ca="1" si="223"/>
        <v>#NAME?</v>
      </c>
      <c r="L698" s="90" t="e">
        <f t="shared" ca="1" si="220"/>
        <v>#NAME?</v>
      </c>
      <c r="Q698" s="123" t="e">
        <f ca="1"/>
        <v>#NAME?</v>
      </c>
      <c r="R698" s="90" t="e">
        <f ca="1"/>
        <v>#NAME?</v>
      </c>
    </row>
    <row r="699" spans="1:18" x14ac:dyDescent="0.25">
      <c r="A699" s="194" t="e">
        <f ca="1"/>
        <v>#NAME?</v>
      </c>
      <c r="B699" s="195" t="e">
        <f ca="1"/>
        <v>#NAME?</v>
      </c>
      <c r="C699" s="195" t="e">
        <f ca="1"/>
        <v>#NAME?</v>
      </c>
      <c r="D699" s="196" t="e">
        <f ca="1"/>
        <v>#NAME?</v>
      </c>
      <c r="F699" s="123" t="e">
        <f ca="1">INDEX(A699:D707,,F691)</f>
        <v>#NAME?</v>
      </c>
      <c r="G699" s="90" t="e">
        <f ca="1">INDEX(A692:D700,,G691)</f>
        <v>#NAME?</v>
      </c>
      <c r="I699" s="123" t="e">
        <f t="shared" ca="1" si="221"/>
        <v>#NAME?</v>
      </c>
      <c r="J699" s="37" t="e">
        <f t="shared" ca="1" si="222"/>
        <v>#NAME?</v>
      </c>
      <c r="K699" s="37" t="e">
        <f t="shared" ca="1" si="223"/>
        <v>#NAME?</v>
      </c>
      <c r="L699" s="90" t="e">
        <f t="shared" ca="1" si="220"/>
        <v>#NAME?</v>
      </c>
      <c r="Q699" s="123" t="e">
        <f ca="1"/>
        <v>#NAME?</v>
      </c>
      <c r="R699" s="90" t="e">
        <f ca="1"/>
        <v>#NAME?</v>
      </c>
    </row>
    <row r="700" spans="1:18" x14ac:dyDescent="0.25">
      <c r="A700" s="200" t="e">
        <f ca="1"/>
        <v>#NAME?</v>
      </c>
      <c r="B700" s="201" t="e">
        <f ca="1"/>
        <v>#NAME?</v>
      </c>
      <c r="C700" s="201" t="e">
        <f ca="1"/>
        <v>#NAME?</v>
      </c>
      <c r="D700" s="202" t="e">
        <f ca="1"/>
        <v>#NAME?</v>
      </c>
      <c r="F700" s="91" t="e">
        <f ca="1">INDEX(A700:D708,,F691)</f>
        <v>#NAME?</v>
      </c>
      <c r="G700" s="93" t="e">
        <f ca="1">INDEX(A692:D700,,G691)</f>
        <v>#NAME?</v>
      </c>
      <c r="I700" s="91" t="e">
        <f t="shared" ca="1" si="221"/>
        <v>#NAME?</v>
      </c>
      <c r="J700" s="92" t="e">
        <f t="shared" ca="1" si="222"/>
        <v>#NAME?</v>
      </c>
      <c r="K700" s="92" t="e">
        <f t="shared" ca="1" si="223"/>
        <v>#NAME?</v>
      </c>
      <c r="L700" s="93" t="e">
        <f t="shared" ca="1" si="220"/>
        <v>#NAME?</v>
      </c>
      <c r="Q700" s="91" t="e">
        <f ca="1"/>
        <v>#NAME?</v>
      </c>
      <c r="R700" s="93" t="e">
        <f ca="1"/>
        <v>#NAME?</v>
      </c>
    </row>
    <row r="701" spans="1:18" x14ac:dyDescent="0.25">
      <c r="I701" t="e">
        <f ca="1">SUM(I692:I700)</f>
        <v>#NAME?</v>
      </c>
      <c r="J701" t="e">
        <f ca="1">SUM(J692:J700)</f>
        <v>#NAME?</v>
      </c>
      <c r="K701" t="e">
        <f ca="1">SUM(K692:K700)</f>
        <v>#NAME?</v>
      </c>
      <c r="L701" t="e">
        <f ca="1">SUM(L692:L700)</f>
        <v>#NAME?</v>
      </c>
    </row>
    <row r="702" spans="1:18" x14ac:dyDescent="0.25">
      <c r="A702" s="47" t="s">
        <v>53</v>
      </c>
      <c r="B702">
        <f ca="1">COUNT(A692:A700)</f>
        <v>0</v>
      </c>
      <c r="I702" s="47" t="s">
        <v>462</v>
      </c>
      <c r="J702" s="47" t="s">
        <v>389</v>
      </c>
      <c r="K702" s="47" t="s">
        <v>469</v>
      </c>
      <c r="L702" s="47" t="s">
        <v>470</v>
      </c>
      <c r="N702" s="47"/>
    </row>
    <row r="704" spans="1:18" x14ac:dyDescent="0.25">
      <c r="A704">
        <v>1</v>
      </c>
      <c r="B704">
        <v>2</v>
      </c>
      <c r="C704">
        <v>3</v>
      </c>
      <c r="D704">
        <v>4</v>
      </c>
      <c r="F704">
        <v>3</v>
      </c>
      <c r="G704">
        <v>4</v>
      </c>
      <c r="I704" s="47" t="s">
        <v>207</v>
      </c>
      <c r="J704" s="47" t="s">
        <v>464</v>
      </c>
      <c r="K704" s="47" t="s">
        <v>465</v>
      </c>
      <c r="L704" s="47" t="s">
        <v>466</v>
      </c>
      <c r="Q704">
        <f>F704</f>
        <v>3</v>
      </c>
      <c r="R704">
        <f>G704</f>
        <v>4</v>
      </c>
    </row>
    <row r="705" spans="1:18" x14ac:dyDescent="0.25">
      <c r="A705" s="189" t="e">
        <f t="array" aca="1" ref="A705:A713" ca="1">IF(A704=$Q691,$Q692:$Q700,IF(A704=$R691,$R692:$R700,A692:A700))</f>
        <v>#NAME?</v>
      </c>
      <c r="B705" s="190" t="e">
        <f t="array" aca="1" ref="B705:B713" ca="1">IF(B704=$Q691,$Q692:$Q700,IF(B704=$R691,$R692:$R700,B692:B700))</f>
        <v>#NAME?</v>
      </c>
      <c r="C705" s="190" t="e">
        <f t="array" aca="1" ref="C705:C713" ca="1">IF(C704=$Q691,$Q692:$Q700,IF(C704=$R691,$R692:$R700,C692:C700))</f>
        <v>#NAME?</v>
      </c>
      <c r="D705" s="191" t="e">
        <f t="array" aca="1" ref="D705:D713" ca="1">IF(D704=$Q691,$Q692:$Q700,IF(D704=$R691,$R692:$R700,D692:D700))</f>
        <v>#NAME?</v>
      </c>
      <c r="F705" s="156" t="e">
        <f ca="1">INDEX(A705:D713,,F704)</f>
        <v>#NAME?</v>
      </c>
      <c r="G705" s="158" t="e">
        <f ca="1">INDEX(A705:D713,,G704)</f>
        <v>#NAME?</v>
      </c>
      <c r="I705" s="156" t="e">
        <f ca="1">F705^2-G705^2</f>
        <v>#NAME?</v>
      </c>
      <c r="J705" s="157" t="e">
        <f ca="1">2*F705*G705</f>
        <v>#NAME?</v>
      </c>
      <c r="K705" s="157" t="e">
        <f ca="1">I705^2-J705^2</f>
        <v>#NAME?</v>
      </c>
      <c r="L705" s="158" t="e">
        <f t="shared" ref="L705:L713" ca="1" si="224">I705*J705</f>
        <v>#NAME?</v>
      </c>
      <c r="N705" t="s">
        <v>390</v>
      </c>
      <c r="O705" s="172" t="e">
        <f ca="1">2*(L714*B715-I714*J714)</f>
        <v>#NAME?</v>
      </c>
      <c r="Q705" s="156" t="e">
        <f t="array" aca="1" ref="Q705:R713" ca="1">MMULT(F705:G713,N709:O710)</f>
        <v>#NAME?</v>
      </c>
      <c r="R705" s="158" t="e">
        <f ca="1"/>
        <v>#NAME?</v>
      </c>
    </row>
    <row r="706" spans="1:18" x14ac:dyDescent="0.25">
      <c r="A706" s="194" t="e">
        <f ca="1"/>
        <v>#NAME?</v>
      </c>
      <c r="B706" s="195" t="e">
        <f ca="1"/>
        <v>#NAME?</v>
      </c>
      <c r="C706" s="195" t="e">
        <f ca="1"/>
        <v>#NAME?</v>
      </c>
      <c r="D706" s="196" t="e">
        <f ca="1"/>
        <v>#NAME?</v>
      </c>
      <c r="F706" s="123" t="e">
        <f ca="1">INDEX(A706:D714,,F704)</f>
        <v>#NAME?</v>
      </c>
      <c r="G706" s="90" t="e">
        <f ca="1">INDEX(A705:D713,,G704)</f>
        <v>#NAME?</v>
      </c>
      <c r="I706" s="123" t="e">
        <f t="shared" ref="I706:I713" ca="1" si="225">F706^2-G706^2</f>
        <v>#NAME?</v>
      </c>
      <c r="J706" s="37" t="e">
        <f t="shared" ref="J706:J713" ca="1" si="226">2*F706*G706</f>
        <v>#NAME?</v>
      </c>
      <c r="K706" s="37" t="e">
        <f t="shared" ref="K706:K713" ca="1" si="227">I706^2-J706^2</f>
        <v>#NAME?</v>
      </c>
      <c r="L706" s="90" t="e">
        <f t="shared" ca="1" si="224"/>
        <v>#NAME?</v>
      </c>
      <c r="N706" t="s">
        <v>392</v>
      </c>
      <c r="O706" s="173" t="e">
        <f ca="1">K714*B715-(I714^2-J714^2)</f>
        <v>#NAME?</v>
      </c>
      <c r="Q706" s="123" t="e">
        <f ca="1"/>
        <v>#NAME?</v>
      </c>
      <c r="R706" s="90" t="e">
        <f ca="1"/>
        <v>#NAME?</v>
      </c>
    </row>
    <row r="707" spans="1:18" x14ac:dyDescent="0.25">
      <c r="A707" s="194" t="e">
        <f ca="1"/>
        <v>#NAME?</v>
      </c>
      <c r="B707" s="195" t="e">
        <f ca="1"/>
        <v>#NAME?</v>
      </c>
      <c r="C707" s="195" t="e">
        <f ca="1"/>
        <v>#NAME?</v>
      </c>
      <c r="D707" s="196" t="e">
        <f ca="1"/>
        <v>#NAME?</v>
      </c>
      <c r="F707" s="123" t="e">
        <f ca="1">INDEX(A707:D715,,F704)</f>
        <v>#NAME?</v>
      </c>
      <c r="G707" s="90" t="e">
        <f ca="1">INDEX(A705:D713,,G704)</f>
        <v>#NAME?</v>
      </c>
      <c r="I707" s="123" t="e">
        <f t="shared" ca="1" si="225"/>
        <v>#NAME?</v>
      </c>
      <c r="J707" s="37" t="e">
        <f t="shared" ca="1" si="226"/>
        <v>#NAME?</v>
      </c>
      <c r="K707" s="37" t="e">
        <f t="shared" ca="1" si="227"/>
        <v>#NAME?</v>
      </c>
      <c r="L707" s="90" t="e">
        <f t="shared" ca="1" si="224"/>
        <v>#NAME?</v>
      </c>
      <c r="N707" t="s">
        <v>467</v>
      </c>
      <c r="O707" s="174" t="e">
        <f ca="1">0.25*ATAN(O705/O706)</f>
        <v>#NAME?</v>
      </c>
      <c r="Q707" s="123" t="e">
        <f ca="1"/>
        <v>#NAME?</v>
      </c>
      <c r="R707" s="90" t="e">
        <f ca="1"/>
        <v>#NAME?</v>
      </c>
    </row>
    <row r="708" spans="1:18" x14ac:dyDescent="0.25">
      <c r="A708" s="194" t="e">
        <f ca="1"/>
        <v>#NAME?</v>
      </c>
      <c r="B708" s="195" t="e">
        <f ca="1"/>
        <v>#NAME?</v>
      </c>
      <c r="C708" s="195" t="e">
        <f ca="1"/>
        <v>#NAME?</v>
      </c>
      <c r="D708" s="196" t="e">
        <f ca="1"/>
        <v>#NAME?</v>
      </c>
      <c r="F708" s="123" t="e">
        <f ca="1">INDEX(A708:D716,,F704)</f>
        <v>#NAME?</v>
      </c>
      <c r="G708" s="90" t="e">
        <f ca="1">INDEX(A705:D713,,G704)</f>
        <v>#NAME?</v>
      </c>
      <c r="I708" s="123" t="e">
        <f t="shared" ca="1" si="225"/>
        <v>#NAME?</v>
      </c>
      <c r="J708" s="37" t="e">
        <f t="shared" ca="1" si="226"/>
        <v>#NAME?</v>
      </c>
      <c r="K708" s="37" t="e">
        <f t="shared" ca="1" si="227"/>
        <v>#NAME?</v>
      </c>
      <c r="L708" s="90" t="e">
        <f t="shared" ca="1" si="224"/>
        <v>#NAME?</v>
      </c>
      <c r="Q708" s="123" t="e">
        <f ca="1"/>
        <v>#NAME?</v>
      </c>
      <c r="R708" s="90" t="e">
        <f ca="1"/>
        <v>#NAME?</v>
      </c>
    </row>
    <row r="709" spans="1:18" x14ac:dyDescent="0.25">
      <c r="A709" s="194" t="e">
        <f ca="1"/>
        <v>#NAME?</v>
      </c>
      <c r="B709" s="195" t="e">
        <f ca="1"/>
        <v>#NAME?</v>
      </c>
      <c r="C709" s="195" t="e">
        <f ca="1"/>
        <v>#NAME?</v>
      </c>
      <c r="D709" s="196" t="e">
        <f ca="1"/>
        <v>#NAME?</v>
      </c>
      <c r="F709" s="123" t="e">
        <f ca="1">INDEX(A709:D717,,F704)</f>
        <v>#NAME?</v>
      </c>
      <c r="G709" s="90" t="e">
        <f ca="1">INDEX(A705:D713,,G704)</f>
        <v>#NAME?</v>
      </c>
      <c r="I709" s="123" t="e">
        <f t="shared" ca="1" si="225"/>
        <v>#NAME?</v>
      </c>
      <c r="J709" s="37" t="e">
        <f t="shared" ca="1" si="226"/>
        <v>#NAME?</v>
      </c>
      <c r="K709" s="37" t="e">
        <f t="shared" ca="1" si="227"/>
        <v>#NAME?</v>
      </c>
      <c r="L709" s="90" t="e">
        <f t="shared" ca="1" si="224"/>
        <v>#NAME?</v>
      </c>
      <c r="N709" s="156" t="e">
        <f ca="1">COS(O707)</f>
        <v>#NAME?</v>
      </c>
      <c r="O709" s="158" t="e">
        <f ca="1">-N710</f>
        <v>#NAME?</v>
      </c>
      <c r="Q709" s="123" t="e">
        <f ca="1"/>
        <v>#NAME?</v>
      </c>
      <c r="R709" s="90" t="e">
        <f ca="1"/>
        <v>#NAME?</v>
      </c>
    </row>
    <row r="710" spans="1:18" x14ac:dyDescent="0.25">
      <c r="A710" s="194" t="e">
        <f ca="1"/>
        <v>#NAME?</v>
      </c>
      <c r="B710" s="195" t="e">
        <f ca="1"/>
        <v>#NAME?</v>
      </c>
      <c r="C710" s="195" t="e">
        <f ca="1"/>
        <v>#NAME?</v>
      </c>
      <c r="D710" s="196" t="e">
        <f ca="1"/>
        <v>#NAME?</v>
      </c>
      <c r="F710" s="123" t="e">
        <f ca="1">INDEX(A710:D718,,F704)</f>
        <v>#NAME?</v>
      </c>
      <c r="G710" s="90" t="e">
        <f ca="1">INDEX(A705:D713,,G704)</f>
        <v>#NAME?</v>
      </c>
      <c r="I710" s="123" t="e">
        <f t="shared" ca="1" si="225"/>
        <v>#NAME?</v>
      </c>
      <c r="J710" s="37" t="e">
        <f t="shared" ca="1" si="226"/>
        <v>#NAME?</v>
      </c>
      <c r="K710" s="37" t="e">
        <f t="shared" ca="1" si="227"/>
        <v>#NAME?</v>
      </c>
      <c r="L710" s="90" t="e">
        <f t="shared" ca="1" si="224"/>
        <v>#NAME?</v>
      </c>
      <c r="N710" s="91" t="e">
        <f ca="1">SIN(O707)</f>
        <v>#NAME?</v>
      </c>
      <c r="O710" s="93" t="e">
        <f ca="1">N709</f>
        <v>#NAME?</v>
      </c>
      <c r="Q710" s="123" t="e">
        <f ca="1"/>
        <v>#NAME?</v>
      </c>
      <c r="R710" s="90" t="e">
        <f ca="1"/>
        <v>#NAME?</v>
      </c>
    </row>
    <row r="711" spans="1:18" x14ac:dyDescent="0.25">
      <c r="A711" s="194" t="e">
        <f ca="1"/>
        <v>#NAME?</v>
      </c>
      <c r="B711" s="195" t="e">
        <f ca="1"/>
        <v>#NAME?</v>
      </c>
      <c r="C711" s="195" t="e">
        <f ca="1"/>
        <v>#NAME?</v>
      </c>
      <c r="D711" s="196" t="e">
        <f ca="1"/>
        <v>#NAME?</v>
      </c>
      <c r="F711" s="123" t="e">
        <f ca="1">INDEX(A711:D719,,F704)</f>
        <v>#NAME?</v>
      </c>
      <c r="G711" s="90" t="e">
        <f ca="1">INDEX(A705:D713,,G704)</f>
        <v>#NAME?</v>
      </c>
      <c r="I711" s="123" t="e">
        <f t="shared" ca="1" si="225"/>
        <v>#NAME?</v>
      </c>
      <c r="J711" s="37" t="e">
        <f t="shared" ca="1" si="226"/>
        <v>#NAME?</v>
      </c>
      <c r="K711" s="37" t="e">
        <f t="shared" ca="1" si="227"/>
        <v>#NAME?</v>
      </c>
      <c r="L711" s="90" t="e">
        <f t="shared" ca="1" si="224"/>
        <v>#NAME?</v>
      </c>
      <c r="Q711" s="123" t="e">
        <f ca="1"/>
        <v>#NAME?</v>
      </c>
      <c r="R711" s="90" t="e">
        <f ca="1"/>
        <v>#NAME?</v>
      </c>
    </row>
    <row r="712" spans="1:18" x14ac:dyDescent="0.25">
      <c r="A712" s="194" t="e">
        <f ca="1"/>
        <v>#NAME?</v>
      </c>
      <c r="B712" s="195" t="e">
        <f ca="1"/>
        <v>#NAME?</v>
      </c>
      <c r="C712" s="195" t="e">
        <f ca="1"/>
        <v>#NAME?</v>
      </c>
      <c r="D712" s="196" t="e">
        <f ca="1"/>
        <v>#NAME?</v>
      </c>
      <c r="F712" s="123" t="e">
        <f ca="1">INDEX(A712:D720,,F704)</f>
        <v>#NAME?</v>
      </c>
      <c r="G712" s="90" t="e">
        <f ca="1">INDEX(A705:D713,,G704)</f>
        <v>#NAME?</v>
      </c>
      <c r="I712" s="123" t="e">
        <f t="shared" ca="1" si="225"/>
        <v>#NAME?</v>
      </c>
      <c r="J712" s="37" t="e">
        <f t="shared" ca="1" si="226"/>
        <v>#NAME?</v>
      </c>
      <c r="K712" s="37" t="e">
        <f t="shared" ca="1" si="227"/>
        <v>#NAME?</v>
      </c>
      <c r="L712" s="90" t="e">
        <f t="shared" ca="1" si="224"/>
        <v>#NAME?</v>
      </c>
      <c r="Q712" s="123" t="e">
        <f ca="1"/>
        <v>#NAME?</v>
      </c>
      <c r="R712" s="90" t="e">
        <f ca="1"/>
        <v>#NAME?</v>
      </c>
    </row>
    <row r="713" spans="1:18" x14ac:dyDescent="0.25">
      <c r="A713" s="200" t="e">
        <f ca="1"/>
        <v>#NAME?</v>
      </c>
      <c r="B713" s="201" t="e">
        <f ca="1"/>
        <v>#NAME?</v>
      </c>
      <c r="C713" s="201" t="e">
        <f ca="1"/>
        <v>#NAME?</v>
      </c>
      <c r="D713" s="202" t="e">
        <f ca="1"/>
        <v>#NAME?</v>
      </c>
      <c r="F713" s="91" t="e">
        <f ca="1">INDEX(A713:D721,,F704)</f>
        <v>#NAME?</v>
      </c>
      <c r="G713" s="93" t="e">
        <f ca="1">INDEX(A705:D713,,G704)</f>
        <v>#NAME?</v>
      </c>
      <c r="I713" s="91" t="e">
        <f t="shared" ca="1" si="225"/>
        <v>#NAME?</v>
      </c>
      <c r="J713" s="92" t="e">
        <f t="shared" ca="1" si="226"/>
        <v>#NAME?</v>
      </c>
      <c r="K713" s="92" t="e">
        <f t="shared" ca="1" si="227"/>
        <v>#NAME?</v>
      </c>
      <c r="L713" s="93" t="e">
        <f t="shared" ca="1" si="224"/>
        <v>#NAME?</v>
      </c>
      <c r="Q713" s="91" t="e">
        <f ca="1"/>
        <v>#NAME?</v>
      </c>
      <c r="R713" s="93" t="e">
        <f ca="1"/>
        <v>#NAME?</v>
      </c>
    </row>
    <row r="714" spans="1:18" x14ac:dyDescent="0.25">
      <c r="I714" t="e">
        <f ca="1">SUM(I705:I713)</f>
        <v>#NAME?</v>
      </c>
      <c r="J714" t="e">
        <f ca="1">SUM(J705:J713)</f>
        <v>#NAME?</v>
      </c>
      <c r="K714" t="e">
        <f ca="1">SUM(K705:K713)</f>
        <v>#NAME?</v>
      </c>
      <c r="L714" t="e">
        <f ca="1">SUM(L705:L713)</f>
        <v>#NAME?</v>
      </c>
    </row>
    <row r="715" spans="1:18" x14ac:dyDescent="0.25">
      <c r="A715" s="47" t="s">
        <v>53</v>
      </c>
      <c r="B715">
        <f ca="1">COUNT(A705:A713)</f>
        <v>0</v>
      </c>
      <c r="I715" s="47" t="s">
        <v>462</v>
      </c>
      <c r="J715" s="47" t="s">
        <v>389</v>
      </c>
      <c r="K715" s="47" t="s">
        <v>469</v>
      </c>
      <c r="L715" s="47" t="s">
        <v>470</v>
      </c>
      <c r="N715" s="47"/>
    </row>
    <row r="717" spans="1:18" x14ac:dyDescent="0.25">
      <c r="A717">
        <v>1</v>
      </c>
      <c r="B717">
        <v>2</v>
      </c>
      <c r="C717">
        <v>3</v>
      </c>
      <c r="D717">
        <v>4</v>
      </c>
      <c r="F717">
        <v>1</v>
      </c>
      <c r="G717">
        <v>2</v>
      </c>
      <c r="I717" s="47" t="s">
        <v>207</v>
      </c>
      <c r="J717" s="47" t="s">
        <v>464</v>
      </c>
      <c r="K717" s="47" t="s">
        <v>465</v>
      </c>
      <c r="L717" s="47" t="s">
        <v>466</v>
      </c>
      <c r="Q717">
        <f>F717</f>
        <v>1</v>
      </c>
      <c r="R717">
        <f>G717</f>
        <v>2</v>
      </c>
    </row>
    <row r="718" spans="1:18" x14ac:dyDescent="0.25">
      <c r="A718" s="189" t="e">
        <f t="array" aca="1" ref="A718:A726" ca="1">IF(A717=$Q704,$Q705:$Q713,IF(A717=$R704,$R705:$R713,A705:A713))</f>
        <v>#NAME?</v>
      </c>
      <c r="B718" s="190" t="e">
        <f t="array" aca="1" ref="B718:B726" ca="1">IF(B717=$Q704,$Q705:$Q713,IF(B717=$R704,$R705:$R713,B705:B713))</f>
        <v>#NAME?</v>
      </c>
      <c r="C718" s="190" t="e">
        <f t="array" aca="1" ref="C718:C726" ca="1">IF(C717=$Q704,$Q705:$Q713,IF(C717=$R704,$R705:$R713,C705:C713))</f>
        <v>#NAME?</v>
      </c>
      <c r="D718" s="191" t="e">
        <f t="array" aca="1" ref="D718:D726" ca="1">IF(D717=$Q704,$Q705:$Q713,IF(D717=$R704,$R705:$R713,D705:D713))</f>
        <v>#NAME?</v>
      </c>
      <c r="F718" s="156" t="e">
        <f ca="1">INDEX(A718:D726,,F717)</f>
        <v>#NAME?</v>
      </c>
      <c r="G718" s="158" t="e">
        <f ca="1">INDEX(A718:D726,,G717)</f>
        <v>#NAME?</v>
      </c>
      <c r="I718" s="156" t="e">
        <f ca="1">F718^2-G718^2</f>
        <v>#NAME?</v>
      </c>
      <c r="J718" s="157" t="e">
        <f ca="1">2*F718*G718</f>
        <v>#NAME?</v>
      </c>
      <c r="K718" s="157" t="e">
        <f ca="1">I718^2-J718^2</f>
        <v>#NAME?</v>
      </c>
      <c r="L718" s="158" t="e">
        <f t="shared" ref="L718:L726" ca="1" si="228">I718*J718</f>
        <v>#NAME?</v>
      </c>
      <c r="N718" t="s">
        <v>390</v>
      </c>
      <c r="O718" s="172" t="e">
        <f ca="1">2*(L727*B728-I727*J727)</f>
        <v>#NAME?</v>
      </c>
      <c r="Q718" s="156" t="e">
        <f t="array" aca="1" ref="Q718:R726" ca="1">MMULT(F718:G726,N722:O723)</f>
        <v>#NAME?</v>
      </c>
      <c r="R718" s="158" t="e">
        <f ca="1"/>
        <v>#NAME?</v>
      </c>
    </row>
    <row r="719" spans="1:18" x14ac:dyDescent="0.25">
      <c r="A719" s="194" t="e">
        <f ca="1"/>
        <v>#NAME?</v>
      </c>
      <c r="B719" s="195" t="e">
        <f ca="1"/>
        <v>#NAME?</v>
      </c>
      <c r="C719" s="195" t="e">
        <f ca="1"/>
        <v>#NAME?</v>
      </c>
      <c r="D719" s="196" t="e">
        <f ca="1"/>
        <v>#NAME?</v>
      </c>
      <c r="F719" s="123" t="e">
        <f ca="1">INDEX(A719:D727,,F717)</f>
        <v>#NAME?</v>
      </c>
      <c r="G719" s="90" t="e">
        <f ca="1">INDEX(A718:D726,,G717)</f>
        <v>#NAME?</v>
      </c>
      <c r="I719" s="123" t="e">
        <f t="shared" ref="I719:I726" ca="1" si="229">F719^2-G719^2</f>
        <v>#NAME?</v>
      </c>
      <c r="J719" s="37" t="e">
        <f t="shared" ref="J719:J726" ca="1" si="230">2*F719*G719</f>
        <v>#NAME?</v>
      </c>
      <c r="K719" s="37" t="e">
        <f t="shared" ref="K719:K726" ca="1" si="231">I719^2-J719^2</f>
        <v>#NAME?</v>
      </c>
      <c r="L719" s="90" t="e">
        <f t="shared" ca="1" si="228"/>
        <v>#NAME?</v>
      </c>
      <c r="N719" t="s">
        <v>392</v>
      </c>
      <c r="O719" s="173" t="e">
        <f ca="1">K727*B728-(I727^2-J727^2)</f>
        <v>#NAME?</v>
      </c>
      <c r="Q719" s="123" t="e">
        <f ca="1"/>
        <v>#NAME?</v>
      </c>
      <c r="R719" s="90" t="e">
        <f ca="1"/>
        <v>#NAME?</v>
      </c>
    </row>
    <row r="720" spans="1:18" x14ac:dyDescent="0.25">
      <c r="A720" s="194" t="e">
        <f ca="1"/>
        <v>#NAME?</v>
      </c>
      <c r="B720" s="195" t="e">
        <f ca="1"/>
        <v>#NAME?</v>
      </c>
      <c r="C720" s="195" t="e">
        <f ca="1"/>
        <v>#NAME?</v>
      </c>
      <c r="D720" s="196" t="e">
        <f ca="1"/>
        <v>#NAME?</v>
      </c>
      <c r="F720" s="123" t="e">
        <f ca="1">INDEX(A720:D728,,F717)</f>
        <v>#NAME?</v>
      </c>
      <c r="G720" s="90" t="e">
        <f ca="1">INDEX(A718:D726,,G717)</f>
        <v>#NAME?</v>
      </c>
      <c r="I720" s="123" t="e">
        <f t="shared" ca="1" si="229"/>
        <v>#NAME?</v>
      </c>
      <c r="J720" s="37" t="e">
        <f t="shared" ca="1" si="230"/>
        <v>#NAME?</v>
      </c>
      <c r="K720" s="37" t="e">
        <f t="shared" ca="1" si="231"/>
        <v>#NAME?</v>
      </c>
      <c r="L720" s="90" t="e">
        <f t="shared" ca="1" si="228"/>
        <v>#NAME?</v>
      </c>
      <c r="N720" t="s">
        <v>467</v>
      </c>
      <c r="O720" s="174" t="e">
        <f ca="1">0.25*ATAN(O718/O719)</f>
        <v>#NAME?</v>
      </c>
      <c r="Q720" s="123" t="e">
        <f ca="1"/>
        <v>#NAME?</v>
      </c>
      <c r="R720" s="90" t="e">
        <f ca="1"/>
        <v>#NAME?</v>
      </c>
    </row>
    <row r="721" spans="1:18" x14ac:dyDescent="0.25">
      <c r="A721" s="194" t="e">
        <f ca="1"/>
        <v>#NAME?</v>
      </c>
      <c r="B721" s="195" t="e">
        <f ca="1"/>
        <v>#NAME?</v>
      </c>
      <c r="C721" s="195" t="e">
        <f ca="1"/>
        <v>#NAME?</v>
      </c>
      <c r="D721" s="196" t="e">
        <f ca="1"/>
        <v>#NAME?</v>
      </c>
      <c r="F721" s="123" t="e">
        <f ca="1">INDEX(A721:D729,,F717)</f>
        <v>#NAME?</v>
      </c>
      <c r="G721" s="90" t="e">
        <f ca="1">INDEX(A718:D726,,G717)</f>
        <v>#NAME?</v>
      </c>
      <c r="I721" s="123" t="e">
        <f t="shared" ca="1" si="229"/>
        <v>#NAME?</v>
      </c>
      <c r="J721" s="37" t="e">
        <f t="shared" ca="1" si="230"/>
        <v>#NAME?</v>
      </c>
      <c r="K721" s="37" t="e">
        <f t="shared" ca="1" si="231"/>
        <v>#NAME?</v>
      </c>
      <c r="L721" s="90" t="e">
        <f t="shared" ca="1" si="228"/>
        <v>#NAME?</v>
      </c>
      <c r="Q721" s="123" t="e">
        <f ca="1"/>
        <v>#NAME?</v>
      </c>
      <c r="R721" s="90" t="e">
        <f ca="1"/>
        <v>#NAME?</v>
      </c>
    </row>
    <row r="722" spans="1:18" x14ac:dyDescent="0.25">
      <c r="A722" s="194" t="e">
        <f ca="1"/>
        <v>#NAME?</v>
      </c>
      <c r="B722" s="195" t="e">
        <f ca="1"/>
        <v>#NAME?</v>
      </c>
      <c r="C722" s="195" t="e">
        <f ca="1"/>
        <v>#NAME?</v>
      </c>
      <c r="D722" s="196" t="e">
        <f ca="1"/>
        <v>#NAME?</v>
      </c>
      <c r="F722" s="123" t="e">
        <f ca="1">INDEX(A722:D730,,F717)</f>
        <v>#NAME?</v>
      </c>
      <c r="G722" s="90" t="e">
        <f ca="1">INDEX(A718:D726,,G717)</f>
        <v>#NAME?</v>
      </c>
      <c r="I722" s="123" t="e">
        <f t="shared" ca="1" si="229"/>
        <v>#NAME?</v>
      </c>
      <c r="J722" s="37" t="e">
        <f t="shared" ca="1" si="230"/>
        <v>#NAME?</v>
      </c>
      <c r="K722" s="37" t="e">
        <f t="shared" ca="1" si="231"/>
        <v>#NAME?</v>
      </c>
      <c r="L722" s="90" t="e">
        <f t="shared" ca="1" si="228"/>
        <v>#NAME?</v>
      </c>
      <c r="N722" s="156" t="e">
        <f ca="1">COS(O720)</f>
        <v>#NAME?</v>
      </c>
      <c r="O722" s="158" t="e">
        <f ca="1">-N723</f>
        <v>#NAME?</v>
      </c>
      <c r="Q722" s="123" t="e">
        <f ca="1"/>
        <v>#NAME?</v>
      </c>
      <c r="R722" s="90" t="e">
        <f ca="1"/>
        <v>#NAME?</v>
      </c>
    </row>
    <row r="723" spans="1:18" x14ac:dyDescent="0.25">
      <c r="A723" s="194" t="e">
        <f ca="1"/>
        <v>#NAME?</v>
      </c>
      <c r="B723" s="195" t="e">
        <f ca="1"/>
        <v>#NAME?</v>
      </c>
      <c r="C723" s="195" t="e">
        <f ca="1"/>
        <v>#NAME?</v>
      </c>
      <c r="D723" s="196" t="e">
        <f ca="1"/>
        <v>#NAME?</v>
      </c>
      <c r="F723" s="123" t="e">
        <f ca="1">INDEX(A723:D731,,F717)</f>
        <v>#NAME?</v>
      </c>
      <c r="G723" s="90" t="e">
        <f ca="1">INDEX(A718:D726,,G717)</f>
        <v>#NAME?</v>
      </c>
      <c r="I723" s="123" t="e">
        <f t="shared" ca="1" si="229"/>
        <v>#NAME?</v>
      </c>
      <c r="J723" s="37" t="e">
        <f t="shared" ca="1" si="230"/>
        <v>#NAME?</v>
      </c>
      <c r="K723" s="37" t="e">
        <f t="shared" ca="1" si="231"/>
        <v>#NAME?</v>
      </c>
      <c r="L723" s="90" t="e">
        <f t="shared" ca="1" si="228"/>
        <v>#NAME?</v>
      </c>
      <c r="N723" s="91" t="e">
        <f ca="1">SIN(O720)</f>
        <v>#NAME?</v>
      </c>
      <c r="O723" s="93" t="e">
        <f ca="1">N722</f>
        <v>#NAME?</v>
      </c>
      <c r="Q723" s="123" t="e">
        <f ca="1"/>
        <v>#NAME?</v>
      </c>
      <c r="R723" s="90" t="e">
        <f ca="1"/>
        <v>#NAME?</v>
      </c>
    </row>
    <row r="724" spans="1:18" x14ac:dyDescent="0.25">
      <c r="A724" s="194" t="e">
        <f ca="1"/>
        <v>#NAME?</v>
      </c>
      <c r="B724" s="195" t="e">
        <f ca="1"/>
        <v>#NAME?</v>
      </c>
      <c r="C724" s="195" t="e">
        <f ca="1"/>
        <v>#NAME?</v>
      </c>
      <c r="D724" s="196" t="e">
        <f ca="1"/>
        <v>#NAME?</v>
      </c>
      <c r="F724" s="123" t="e">
        <f ca="1">INDEX(A724:D732,,F717)</f>
        <v>#NAME?</v>
      </c>
      <c r="G724" s="90" t="e">
        <f ca="1">INDEX(A718:D726,,G717)</f>
        <v>#NAME?</v>
      </c>
      <c r="I724" s="123" t="e">
        <f t="shared" ca="1" si="229"/>
        <v>#NAME?</v>
      </c>
      <c r="J724" s="37" t="e">
        <f t="shared" ca="1" si="230"/>
        <v>#NAME?</v>
      </c>
      <c r="K724" s="37" t="e">
        <f t="shared" ca="1" si="231"/>
        <v>#NAME?</v>
      </c>
      <c r="L724" s="90" t="e">
        <f t="shared" ca="1" si="228"/>
        <v>#NAME?</v>
      </c>
      <c r="Q724" s="123" t="e">
        <f ca="1"/>
        <v>#NAME?</v>
      </c>
      <c r="R724" s="90" t="e">
        <f ca="1"/>
        <v>#NAME?</v>
      </c>
    </row>
    <row r="725" spans="1:18" x14ac:dyDescent="0.25">
      <c r="A725" s="194" t="e">
        <f ca="1"/>
        <v>#NAME?</v>
      </c>
      <c r="B725" s="195" t="e">
        <f ca="1"/>
        <v>#NAME?</v>
      </c>
      <c r="C725" s="195" t="e">
        <f ca="1"/>
        <v>#NAME?</v>
      </c>
      <c r="D725" s="196" t="e">
        <f ca="1"/>
        <v>#NAME?</v>
      </c>
      <c r="F725" s="123" t="e">
        <f ca="1">INDEX(A725:D733,,F717)</f>
        <v>#NAME?</v>
      </c>
      <c r="G725" s="90" t="e">
        <f ca="1">INDEX(A718:D726,,G717)</f>
        <v>#NAME?</v>
      </c>
      <c r="I725" s="123" t="e">
        <f t="shared" ca="1" si="229"/>
        <v>#NAME?</v>
      </c>
      <c r="J725" s="37" t="e">
        <f t="shared" ca="1" si="230"/>
        <v>#NAME?</v>
      </c>
      <c r="K725" s="37" t="e">
        <f t="shared" ca="1" si="231"/>
        <v>#NAME?</v>
      </c>
      <c r="L725" s="90" t="e">
        <f t="shared" ca="1" si="228"/>
        <v>#NAME?</v>
      </c>
      <c r="Q725" s="123" t="e">
        <f ca="1"/>
        <v>#NAME?</v>
      </c>
      <c r="R725" s="90" t="e">
        <f ca="1"/>
        <v>#NAME?</v>
      </c>
    </row>
    <row r="726" spans="1:18" x14ac:dyDescent="0.25">
      <c r="A726" s="200" t="e">
        <f ca="1"/>
        <v>#NAME?</v>
      </c>
      <c r="B726" s="201" t="e">
        <f ca="1"/>
        <v>#NAME?</v>
      </c>
      <c r="C726" s="201" t="e">
        <f ca="1"/>
        <v>#NAME?</v>
      </c>
      <c r="D726" s="202" t="e">
        <f ca="1"/>
        <v>#NAME?</v>
      </c>
      <c r="F726" s="91" t="e">
        <f ca="1">INDEX(A726:D734,,F717)</f>
        <v>#NAME?</v>
      </c>
      <c r="G726" s="93" t="e">
        <f ca="1">INDEX(A718:D726,,G717)</f>
        <v>#NAME?</v>
      </c>
      <c r="I726" s="91" t="e">
        <f t="shared" ca="1" si="229"/>
        <v>#NAME?</v>
      </c>
      <c r="J726" s="92" t="e">
        <f t="shared" ca="1" si="230"/>
        <v>#NAME?</v>
      </c>
      <c r="K726" s="92" t="e">
        <f t="shared" ca="1" si="231"/>
        <v>#NAME?</v>
      </c>
      <c r="L726" s="93" t="e">
        <f t="shared" ca="1" si="228"/>
        <v>#NAME?</v>
      </c>
      <c r="Q726" s="91" t="e">
        <f ca="1"/>
        <v>#NAME?</v>
      </c>
      <c r="R726" s="93" t="e">
        <f ca="1"/>
        <v>#NAME?</v>
      </c>
    </row>
    <row r="727" spans="1:18" x14ac:dyDescent="0.25">
      <c r="I727" t="e">
        <f ca="1">SUM(I718:I726)</f>
        <v>#NAME?</v>
      </c>
      <c r="J727" t="e">
        <f ca="1">SUM(J718:J726)</f>
        <v>#NAME?</v>
      </c>
      <c r="K727" t="e">
        <f ca="1">SUM(K718:K726)</f>
        <v>#NAME?</v>
      </c>
      <c r="L727" t="e">
        <f ca="1">SUM(L718:L726)</f>
        <v>#NAME?</v>
      </c>
    </row>
    <row r="728" spans="1:18" x14ac:dyDescent="0.25">
      <c r="A728" s="47" t="s">
        <v>53</v>
      </c>
      <c r="B728">
        <f ca="1">COUNT(A718:A726)</f>
        <v>0</v>
      </c>
      <c r="I728" s="47" t="s">
        <v>462</v>
      </c>
      <c r="J728" s="47" t="s">
        <v>389</v>
      </c>
      <c r="K728" s="47" t="s">
        <v>469</v>
      </c>
      <c r="L728" s="47" t="s">
        <v>470</v>
      </c>
      <c r="N728" s="47"/>
    </row>
    <row r="730" spans="1:18" x14ac:dyDescent="0.25">
      <c r="A730">
        <v>1</v>
      </c>
      <c r="B730">
        <v>2</v>
      </c>
      <c r="C730">
        <v>3</v>
      </c>
      <c r="D730">
        <v>4</v>
      </c>
      <c r="F730">
        <v>1</v>
      </c>
      <c r="G730">
        <v>3</v>
      </c>
      <c r="I730" s="47" t="s">
        <v>207</v>
      </c>
      <c r="J730" s="47" t="s">
        <v>464</v>
      </c>
      <c r="K730" s="47" t="s">
        <v>465</v>
      </c>
      <c r="L730" s="47" t="s">
        <v>466</v>
      </c>
      <c r="Q730">
        <f>F730</f>
        <v>1</v>
      </c>
      <c r="R730">
        <f>G730</f>
        <v>3</v>
      </c>
    </row>
    <row r="731" spans="1:18" x14ac:dyDescent="0.25">
      <c r="A731" s="189" t="e">
        <f t="array" aca="1" ref="A731:A739" ca="1">IF(A730=$Q717,$Q718:$Q726,IF(A730=$R717,$R718:$R726,A718:A726))</f>
        <v>#NAME?</v>
      </c>
      <c r="B731" s="190" t="e">
        <f t="array" aca="1" ref="B731:B739" ca="1">IF(B730=$Q717,$Q718:$Q726,IF(B730=$R717,$R718:$R726,B718:B726))</f>
        <v>#NAME?</v>
      </c>
      <c r="C731" s="190" t="e">
        <f t="array" aca="1" ref="C731:C739" ca="1">IF(C730=$Q717,$Q718:$Q726,IF(C730=$R717,$R718:$R726,C718:C726))</f>
        <v>#NAME?</v>
      </c>
      <c r="D731" s="191" t="e">
        <f t="array" aca="1" ref="D731:D739" ca="1">IF(D730=$Q717,$Q718:$Q726,IF(D730=$R717,$R718:$R726,D718:D726))</f>
        <v>#NAME?</v>
      </c>
      <c r="F731" s="156" t="e">
        <f ca="1">INDEX(A731:D739,,F730)</f>
        <v>#NAME?</v>
      </c>
      <c r="G731" s="158" t="e">
        <f ca="1">INDEX(A731:D739,,G730)</f>
        <v>#NAME?</v>
      </c>
      <c r="I731" s="156" t="e">
        <f ca="1">F731^2-G731^2</f>
        <v>#NAME?</v>
      </c>
      <c r="J731" s="157" t="e">
        <f ca="1">2*F731*G731</f>
        <v>#NAME?</v>
      </c>
      <c r="K731" s="157" t="e">
        <f ca="1">I731^2-J731^2</f>
        <v>#NAME?</v>
      </c>
      <c r="L731" s="158" t="e">
        <f t="shared" ref="L731:L739" ca="1" si="232">I731*J731</f>
        <v>#NAME?</v>
      </c>
      <c r="N731" t="s">
        <v>390</v>
      </c>
      <c r="O731" s="172" t="e">
        <f ca="1">2*(L740*B741-I740*J740)</f>
        <v>#NAME?</v>
      </c>
      <c r="Q731" s="156" t="e">
        <f t="array" aca="1" ref="Q731:R739" ca="1">MMULT(F731:G739,N735:O736)</f>
        <v>#NAME?</v>
      </c>
      <c r="R731" s="158" t="e">
        <f ca="1"/>
        <v>#NAME?</v>
      </c>
    </row>
    <row r="732" spans="1:18" x14ac:dyDescent="0.25">
      <c r="A732" s="194" t="e">
        <f ca="1"/>
        <v>#NAME?</v>
      </c>
      <c r="B732" s="195" t="e">
        <f ca="1"/>
        <v>#NAME?</v>
      </c>
      <c r="C732" s="195" t="e">
        <f ca="1"/>
        <v>#NAME?</v>
      </c>
      <c r="D732" s="196" t="e">
        <f ca="1"/>
        <v>#NAME?</v>
      </c>
      <c r="F732" s="123" t="e">
        <f ca="1">INDEX(A732:D740,,F730)</f>
        <v>#NAME?</v>
      </c>
      <c r="G732" s="90" t="e">
        <f ca="1">INDEX(A731:D739,,G730)</f>
        <v>#NAME?</v>
      </c>
      <c r="I732" s="123" t="e">
        <f t="shared" ref="I732:I739" ca="1" si="233">F732^2-G732^2</f>
        <v>#NAME?</v>
      </c>
      <c r="J732" s="37" t="e">
        <f t="shared" ref="J732:J739" ca="1" si="234">2*F732*G732</f>
        <v>#NAME?</v>
      </c>
      <c r="K732" s="37" t="e">
        <f t="shared" ref="K732:K739" ca="1" si="235">I732^2-J732^2</f>
        <v>#NAME?</v>
      </c>
      <c r="L732" s="90" t="e">
        <f t="shared" ca="1" si="232"/>
        <v>#NAME?</v>
      </c>
      <c r="N732" t="s">
        <v>392</v>
      </c>
      <c r="O732" s="173" t="e">
        <f ca="1">K740*B741-(I740^2-J740^2)</f>
        <v>#NAME?</v>
      </c>
      <c r="Q732" s="123" t="e">
        <f ca="1"/>
        <v>#NAME?</v>
      </c>
      <c r="R732" s="90" t="e">
        <f ca="1"/>
        <v>#NAME?</v>
      </c>
    </row>
    <row r="733" spans="1:18" x14ac:dyDescent="0.25">
      <c r="A733" s="194" t="e">
        <f ca="1"/>
        <v>#NAME?</v>
      </c>
      <c r="B733" s="195" t="e">
        <f ca="1"/>
        <v>#NAME?</v>
      </c>
      <c r="C733" s="195" t="e">
        <f ca="1"/>
        <v>#NAME?</v>
      </c>
      <c r="D733" s="196" t="e">
        <f ca="1"/>
        <v>#NAME?</v>
      </c>
      <c r="F733" s="123" t="e">
        <f ca="1">INDEX(A733:D741,,F730)</f>
        <v>#NAME?</v>
      </c>
      <c r="G733" s="90" t="e">
        <f ca="1">INDEX(A731:D739,,G730)</f>
        <v>#NAME?</v>
      </c>
      <c r="I733" s="123" t="e">
        <f t="shared" ca="1" si="233"/>
        <v>#NAME?</v>
      </c>
      <c r="J733" s="37" t="e">
        <f t="shared" ca="1" si="234"/>
        <v>#NAME?</v>
      </c>
      <c r="K733" s="37" t="e">
        <f t="shared" ca="1" si="235"/>
        <v>#NAME?</v>
      </c>
      <c r="L733" s="90" t="e">
        <f t="shared" ca="1" si="232"/>
        <v>#NAME?</v>
      </c>
      <c r="N733" t="s">
        <v>467</v>
      </c>
      <c r="O733" s="174" t="e">
        <f ca="1">0.25*ATAN(O731/O732)</f>
        <v>#NAME?</v>
      </c>
      <c r="Q733" s="123" t="e">
        <f ca="1"/>
        <v>#NAME?</v>
      </c>
      <c r="R733" s="90" t="e">
        <f ca="1"/>
        <v>#NAME?</v>
      </c>
    </row>
    <row r="734" spans="1:18" x14ac:dyDescent="0.25">
      <c r="A734" s="194" t="e">
        <f ca="1"/>
        <v>#NAME?</v>
      </c>
      <c r="B734" s="195" t="e">
        <f ca="1"/>
        <v>#NAME?</v>
      </c>
      <c r="C734" s="195" t="e">
        <f ca="1"/>
        <v>#NAME?</v>
      </c>
      <c r="D734" s="196" t="e">
        <f ca="1"/>
        <v>#NAME?</v>
      </c>
      <c r="F734" s="123" t="e">
        <f ca="1">INDEX(A734:D742,,F730)</f>
        <v>#NAME?</v>
      </c>
      <c r="G734" s="90" t="e">
        <f ca="1">INDEX(A731:D739,,G730)</f>
        <v>#NAME?</v>
      </c>
      <c r="I734" s="123" t="e">
        <f t="shared" ca="1" si="233"/>
        <v>#NAME?</v>
      </c>
      <c r="J734" s="37" t="e">
        <f t="shared" ca="1" si="234"/>
        <v>#NAME?</v>
      </c>
      <c r="K734" s="37" t="e">
        <f t="shared" ca="1" si="235"/>
        <v>#NAME?</v>
      </c>
      <c r="L734" s="90" t="e">
        <f t="shared" ca="1" si="232"/>
        <v>#NAME?</v>
      </c>
      <c r="Q734" s="123" t="e">
        <f ca="1"/>
        <v>#NAME?</v>
      </c>
      <c r="R734" s="90" t="e">
        <f ca="1"/>
        <v>#NAME?</v>
      </c>
    </row>
    <row r="735" spans="1:18" x14ac:dyDescent="0.25">
      <c r="A735" s="194" t="e">
        <f ca="1"/>
        <v>#NAME?</v>
      </c>
      <c r="B735" s="195" t="e">
        <f ca="1"/>
        <v>#NAME?</v>
      </c>
      <c r="C735" s="195" t="e">
        <f ca="1"/>
        <v>#NAME?</v>
      </c>
      <c r="D735" s="196" t="e">
        <f ca="1"/>
        <v>#NAME?</v>
      </c>
      <c r="F735" s="123" t="e">
        <f ca="1">INDEX(A735:D743,,F730)</f>
        <v>#NAME?</v>
      </c>
      <c r="G735" s="90" t="e">
        <f ca="1">INDEX(A731:D739,,G730)</f>
        <v>#NAME?</v>
      </c>
      <c r="I735" s="123" t="e">
        <f t="shared" ca="1" si="233"/>
        <v>#NAME?</v>
      </c>
      <c r="J735" s="37" t="e">
        <f t="shared" ca="1" si="234"/>
        <v>#NAME?</v>
      </c>
      <c r="K735" s="37" t="e">
        <f t="shared" ca="1" si="235"/>
        <v>#NAME?</v>
      </c>
      <c r="L735" s="90" t="e">
        <f t="shared" ca="1" si="232"/>
        <v>#NAME?</v>
      </c>
      <c r="N735" s="156" t="e">
        <f ca="1">COS(O733)</f>
        <v>#NAME?</v>
      </c>
      <c r="O735" s="158" t="e">
        <f ca="1">-N736</f>
        <v>#NAME?</v>
      </c>
      <c r="Q735" s="123" t="e">
        <f ca="1"/>
        <v>#NAME?</v>
      </c>
      <c r="R735" s="90" t="e">
        <f ca="1"/>
        <v>#NAME?</v>
      </c>
    </row>
    <row r="736" spans="1:18" x14ac:dyDescent="0.25">
      <c r="A736" s="194" t="e">
        <f ca="1"/>
        <v>#NAME?</v>
      </c>
      <c r="B736" s="195" t="e">
        <f ca="1"/>
        <v>#NAME?</v>
      </c>
      <c r="C736" s="195" t="e">
        <f ca="1"/>
        <v>#NAME?</v>
      </c>
      <c r="D736" s="196" t="e">
        <f ca="1"/>
        <v>#NAME?</v>
      </c>
      <c r="F736" s="123" t="e">
        <f ca="1">INDEX(A736:D744,,F730)</f>
        <v>#NAME?</v>
      </c>
      <c r="G736" s="90" t="e">
        <f ca="1">INDEX(A731:D739,,G730)</f>
        <v>#NAME?</v>
      </c>
      <c r="I736" s="123" t="e">
        <f t="shared" ca="1" si="233"/>
        <v>#NAME?</v>
      </c>
      <c r="J736" s="37" t="e">
        <f t="shared" ca="1" si="234"/>
        <v>#NAME?</v>
      </c>
      <c r="K736" s="37" t="e">
        <f t="shared" ca="1" si="235"/>
        <v>#NAME?</v>
      </c>
      <c r="L736" s="90" t="e">
        <f t="shared" ca="1" si="232"/>
        <v>#NAME?</v>
      </c>
      <c r="N736" s="91" t="e">
        <f ca="1">SIN(O733)</f>
        <v>#NAME?</v>
      </c>
      <c r="O736" s="93" t="e">
        <f ca="1">N735</f>
        <v>#NAME?</v>
      </c>
      <c r="Q736" s="123" t="e">
        <f ca="1"/>
        <v>#NAME?</v>
      </c>
      <c r="R736" s="90" t="e">
        <f ca="1"/>
        <v>#NAME?</v>
      </c>
    </row>
    <row r="737" spans="1:18" x14ac:dyDescent="0.25">
      <c r="A737" s="194" t="e">
        <f ca="1"/>
        <v>#NAME?</v>
      </c>
      <c r="B737" s="195" t="e">
        <f ca="1"/>
        <v>#NAME?</v>
      </c>
      <c r="C737" s="195" t="e">
        <f ca="1"/>
        <v>#NAME?</v>
      </c>
      <c r="D737" s="196" t="e">
        <f ca="1"/>
        <v>#NAME?</v>
      </c>
      <c r="F737" s="123" t="e">
        <f ca="1">INDEX(A737:D745,,F730)</f>
        <v>#NAME?</v>
      </c>
      <c r="G737" s="90" t="e">
        <f ca="1">INDEX(A731:D739,,G730)</f>
        <v>#NAME?</v>
      </c>
      <c r="I737" s="123" t="e">
        <f t="shared" ca="1" si="233"/>
        <v>#NAME?</v>
      </c>
      <c r="J737" s="37" t="e">
        <f t="shared" ca="1" si="234"/>
        <v>#NAME?</v>
      </c>
      <c r="K737" s="37" t="e">
        <f t="shared" ca="1" si="235"/>
        <v>#NAME?</v>
      </c>
      <c r="L737" s="90" t="e">
        <f t="shared" ca="1" si="232"/>
        <v>#NAME?</v>
      </c>
      <c r="Q737" s="123" t="e">
        <f ca="1"/>
        <v>#NAME?</v>
      </c>
      <c r="R737" s="90" t="e">
        <f ca="1"/>
        <v>#NAME?</v>
      </c>
    </row>
    <row r="738" spans="1:18" x14ac:dyDescent="0.25">
      <c r="A738" s="194" t="e">
        <f ca="1"/>
        <v>#NAME?</v>
      </c>
      <c r="B738" s="195" t="e">
        <f ca="1"/>
        <v>#NAME?</v>
      </c>
      <c r="C738" s="195" t="e">
        <f ca="1"/>
        <v>#NAME?</v>
      </c>
      <c r="D738" s="196" t="e">
        <f ca="1"/>
        <v>#NAME?</v>
      </c>
      <c r="F738" s="123" t="e">
        <f ca="1">INDEX(A738:D746,,F730)</f>
        <v>#NAME?</v>
      </c>
      <c r="G738" s="90" t="e">
        <f ca="1">INDEX(A731:D739,,G730)</f>
        <v>#NAME?</v>
      </c>
      <c r="I738" s="123" t="e">
        <f t="shared" ca="1" si="233"/>
        <v>#NAME?</v>
      </c>
      <c r="J738" s="37" t="e">
        <f t="shared" ca="1" si="234"/>
        <v>#NAME?</v>
      </c>
      <c r="K738" s="37" t="e">
        <f t="shared" ca="1" si="235"/>
        <v>#NAME?</v>
      </c>
      <c r="L738" s="90" t="e">
        <f t="shared" ca="1" si="232"/>
        <v>#NAME?</v>
      </c>
      <c r="Q738" s="123" t="e">
        <f ca="1"/>
        <v>#NAME?</v>
      </c>
      <c r="R738" s="90" t="e">
        <f ca="1"/>
        <v>#NAME?</v>
      </c>
    </row>
    <row r="739" spans="1:18" x14ac:dyDescent="0.25">
      <c r="A739" s="200" t="e">
        <f ca="1"/>
        <v>#NAME?</v>
      </c>
      <c r="B739" s="201" t="e">
        <f ca="1"/>
        <v>#NAME?</v>
      </c>
      <c r="C739" s="201" t="e">
        <f ca="1"/>
        <v>#NAME?</v>
      </c>
      <c r="D739" s="202" t="e">
        <f ca="1"/>
        <v>#NAME?</v>
      </c>
      <c r="F739" s="91" t="e">
        <f ca="1">INDEX(A739:D747,,F730)</f>
        <v>#NAME?</v>
      </c>
      <c r="G739" s="93" t="e">
        <f ca="1">INDEX(A731:D739,,G730)</f>
        <v>#NAME?</v>
      </c>
      <c r="I739" s="91" t="e">
        <f t="shared" ca="1" si="233"/>
        <v>#NAME?</v>
      </c>
      <c r="J739" s="92" t="e">
        <f t="shared" ca="1" si="234"/>
        <v>#NAME?</v>
      </c>
      <c r="K739" s="92" t="e">
        <f t="shared" ca="1" si="235"/>
        <v>#NAME?</v>
      </c>
      <c r="L739" s="93" t="e">
        <f t="shared" ca="1" si="232"/>
        <v>#NAME?</v>
      </c>
      <c r="Q739" s="91" t="e">
        <f ca="1"/>
        <v>#NAME?</v>
      </c>
      <c r="R739" s="93" t="e">
        <f ca="1"/>
        <v>#NAME?</v>
      </c>
    </row>
    <row r="740" spans="1:18" x14ac:dyDescent="0.25">
      <c r="I740" t="e">
        <f ca="1">SUM(I731:I739)</f>
        <v>#NAME?</v>
      </c>
      <c r="J740" t="e">
        <f ca="1">SUM(J731:J739)</f>
        <v>#NAME?</v>
      </c>
      <c r="K740" t="e">
        <f ca="1">SUM(K731:K739)</f>
        <v>#NAME?</v>
      </c>
      <c r="L740" t="e">
        <f ca="1">SUM(L731:L739)</f>
        <v>#NAME?</v>
      </c>
    </row>
    <row r="741" spans="1:18" x14ac:dyDescent="0.25">
      <c r="A741" s="47" t="s">
        <v>53</v>
      </c>
      <c r="B741">
        <f ca="1">COUNT(A731:A739)</f>
        <v>0</v>
      </c>
      <c r="I741" s="47" t="s">
        <v>462</v>
      </c>
      <c r="J741" s="47" t="s">
        <v>389</v>
      </c>
      <c r="K741" s="47" t="s">
        <v>469</v>
      </c>
      <c r="L741" s="47" t="s">
        <v>470</v>
      </c>
      <c r="N741" s="47"/>
    </row>
    <row r="743" spans="1:18" x14ac:dyDescent="0.25">
      <c r="A743">
        <v>1</v>
      </c>
      <c r="B743">
        <v>2</v>
      </c>
      <c r="C743">
        <v>3</v>
      </c>
      <c r="D743">
        <v>4</v>
      </c>
      <c r="F743">
        <v>1</v>
      </c>
      <c r="G743">
        <v>4</v>
      </c>
      <c r="I743" s="47" t="s">
        <v>207</v>
      </c>
      <c r="J743" s="47" t="s">
        <v>464</v>
      </c>
      <c r="K743" s="47" t="s">
        <v>465</v>
      </c>
      <c r="L743" s="47" t="s">
        <v>466</v>
      </c>
      <c r="Q743">
        <f>F743</f>
        <v>1</v>
      </c>
      <c r="R743">
        <f>G743</f>
        <v>4</v>
      </c>
    </row>
    <row r="744" spans="1:18" x14ac:dyDescent="0.25">
      <c r="A744" s="189" t="e">
        <f t="array" aca="1" ref="A744:A752" ca="1">IF(A743=$Q730,$Q731:$Q739,IF(A743=$R730,$R731:$R739,A731:A739))</f>
        <v>#NAME?</v>
      </c>
      <c r="B744" s="190" t="e">
        <f t="array" aca="1" ref="B744:B752" ca="1">IF(B743=$Q730,$Q731:$Q739,IF(B743=$R730,$R731:$R739,B731:B739))</f>
        <v>#NAME?</v>
      </c>
      <c r="C744" s="190" t="e">
        <f t="array" aca="1" ref="C744:C752" ca="1">IF(C743=$Q730,$Q731:$Q739,IF(C743=$R730,$R731:$R739,C731:C739))</f>
        <v>#NAME?</v>
      </c>
      <c r="D744" s="191" t="e">
        <f t="array" aca="1" ref="D744:D752" ca="1">IF(D743=$Q730,$Q731:$Q739,IF(D743=$R730,$R731:$R739,D731:D739))</f>
        <v>#NAME?</v>
      </c>
      <c r="F744" s="156" t="e">
        <f ca="1">INDEX(A744:D752,,F743)</f>
        <v>#NAME?</v>
      </c>
      <c r="G744" s="158" t="e">
        <f ca="1">INDEX(A744:D752,,G743)</f>
        <v>#NAME?</v>
      </c>
      <c r="I744" s="156" t="e">
        <f ca="1">F744^2-G744^2</f>
        <v>#NAME?</v>
      </c>
      <c r="J744" s="157" t="e">
        <f ca="1">2*F744*G744</f>
        <v>#NAME?</v>
      </c>
      <c r="K744" s="157" t="e">
        <f ca="1">I744^2-J744^2</f>
        <v>#NAME?</v>
      </c>
      <c r="L744" s="158" t="e">
        <f t="shared" ref="L744:L752" ca="1" si="236">I744*J744</f>
        <v>#NAME?</v>
      </c>
      <c r="N744" t="s">
        <v>390</v>
      </c>
      <c r="O744" s="172" t="e">
        <f ca="1">2*(L753*B754-I753*J753)</f>
        <v>#NAME?</v>
      </c>
      <c r="Q744" s="156" t="e">
        <f t="array" aca="1" ref="Q744:R752" ca="1">MMULT(F744:G752,N748:O749)</f>
        <v>#NAME?</v>
      </c>
      <c r="R744" s="158" t="e">
        <f ca="1"/>
        <v>#NAME?</v>
      </c>
    </row>
    <row r="745" spans="1:18" x14ac:dyDescent="0.25">
      <c r="A745" s="194" t="e">
        <f ca="1"/>
        <v>#NAME?</v>
      </c>
      <c r="B745" s="195" t="e">
        <f ca="1"/>
        <v>#NAME?</v>
      </c>
      <c r="C745" s="195" t="e">
        <f ca="1"/>
        <v>#NAME?</v>
      </c>
      <c r="D745" s="196" t="e">
        <f ca="1"/>
        <v>#NAME?</v>
      </c>
      <c r="F745" s="123" t="e">
        <f ca="1">INDEX(A745:D753,,F743)</f>
        <v>#NAME?</v>
      </c>
      <c r="G745" s="90" t="e">
        <f ca="1">INDEX(A744:D752,,G743)</f>
        <v>#NAME?</v>
      </c>
      <c r="I745" s="123" t="e">
        <f t="shared" ref="I745:I752" ca="1" si="237">F745^2-G745^2</f>
        <v>#NAME?</v>
      </c>
      <c r="J745" s="37" t="e">
        <f t="shared" ref="J745:J752" ca="1" si="238">2*F745*G745</f>
        <v>#NAME?</v>
      </c>
      <c r="K745" s="37" t="e">
        <f t="shared" ref="K745:K752" ca="1" si="239">I745^2-J745^2</f>
        <v>#NAME?</v>
      </c>
      <c r="L745" s="90" t="e">
        <f t="shared" ca="1" si="236"/>
        <v>#NAME?</v>
      </c>
      <c r="N745" t="s">
        <v>392</v>
      </c>
      <c r="O745" s="173" t="e">
        <f ca="1">K753*B754-(I753^2-J753^2)</f>
        <v>#NAME?</v>
      </c>
      <c r="Q745" s="123" t="e">
        <f ca="1"/>
        <v>#NAME?</v>
      </c>
      <c r="R745" s="90" t="e">
        <f ca="1"/>
        <v>#NAME?</v>
      </c>
    </row>
    <row r="746" spans="1:18" x14ac:dyDescent="0.25">
      <c r="A746" s="194" t="e">
        <f ca="1"/>
        <v>#NAME?</v>
      </c>
      <c r="B746" s="195" t="e">
        <f ca="1"/>
        <v>#NAME?</v>
      </c>
      <c r="C746" s="195" t="e">
        <f ca="1"/>
        <v>#NAME?</v>
      </c>
      <c r="D746" s="196" t="e">
        <f ca="1"/>
        <v>#NAME?</v>
      </c>
      <c r="F746" s="123" t="e">
        <f ca="1">INDEX(A746:D754,,F743)</f>
        <v>#NAME?</v>
      </c>
      <c r="G746" s="90" t="e">
        <f ca="1">INDEX(A744:D752,,G743)</f>
        <v>#NAME?</v>
      </c>
      <c r="I746" s="123" t="e">
        <f t="shared" ca="1" si="237"/>
        <v>#NAME?</v>
      </c>
      <c r="J746" s="37" t="e">
        <f t="shared" ca="1" si="238"/>
        <v>#NAME?</v>
      </c>
      <c r="K746" s="37" t="e">
        <f t="shared" ca="1" si="239"/>
        <v>#NAME?</v>
      </c>
      <c r="L746" s="90" t="e">
        <f t="shared" ca="1" si="236"/>
        <v>#NAME?</v>
      </c>
      <c r="N746" t="s">
        <v>467</v>
      </c>
      <c r="O746" s="174" t="e">
        <f ca="1">0.25*ATAN(O744/O745)</f>
        <v>#NAME?</v>
      </c>
      <c r="Q746" s="123" t="e">
        <f ca="1"/>
        <v>#NAME?</v>
      </c>
      <c r="R746" s="90" t="e">
        <f ca="1"/>
        <v>#NAME?</v>
      </c>
    </row>
    <row r="747" spans="1:18" x14ac:dyDescent="0.25">
      <c r="A747" s="194" t="e">
        <f ca="1"/>
        <v>#NAME?</v>
      </c>
      <c r="B747" s="195" t="e">
        <f ca="1"/>
        <v>#NAME?</v>
      </c>
      <c r="C747" s="195" t="e">
        <f ca="1"/>
        <v>#NAME?</v>
      </c>
      <c r="D747" s="196" t="e">
        <f ca="1"/>
        <v>#NAME?</v>
      </c>
      <c r="F747" s="123" t="e">
        <f ca="1">INDEX(A747:D755,,F743)</f>
        <v>#NAME?</v>
      </c>
      <c r="G747" s="90" t="e">
        <f ca="1">INDEX(A744:D752,,G743)</f>
        <v>#NAME?</v>
      </c>
      <c r="I747" s="123" t="e">
        <f t="shared" ca="1" si="237"/>
        <v>#NAME?</v>
      </c>
      <c r="J747" s="37" t="e">
        <f t="shared" ca="1" si="238"/>
        <v>#NAME?</v>
      </c>
      <c r="K747" s="37" t="e">
        <f t="shared" ca="1" si="239"/>
        <v>#NAME?</v>
      </c>
      <c r="L747" s="90" t="e">
        <f t="shared" ca="1" si="236"/>
        <v>#NAME?</v>
      </c>
      <c r="Q747" s="123" t="e">
        <f ca="1"/>
        <v>#NAME?</v>
      </c>
      <c r="R747" s="90" t="e">
        <f ca="1"/>
        <v>#NAME?</v>
      </c>
    </row>
    <row r="748" spans="1:18" x14ac:dyDescent="0.25">
      <c r="A748" s="194" t="e">
        <f ca="1"/>
        <v>#NAME?</v>
      </c>
      <c r="B748" s="195" t="e">
        <f ca="1"/>
        <v>#NAME?</v>
      </c>
      <c r="C748" s="195" t="e">
        <f ca="1"/>
        <v>#NAME?</v>
      </c>
      <c r="D748" s="196" t="e">
        <f ca="1"/>
        <v>#NAME?</v>
      </c>
      <c r="F748" s="123" t="e">
        <f ca="1">INDEX(A748:D756,,F743)</f>
        <v>#NAME?</v>
      </c>
      <c r="G748" s="90" t="e">
        <f ca="1">INDEX(A744:D752,,G743)</f>
        <v>#NAME?</v>
      </c>
      <c r="I748" s="123" t="e">
        <f t="shared" ca="1" si="237"/>
        <v>#NAME?</v>
      </c>
      <c r="J748" s="37" t="e">
        <f t="shared" ca="1" si="238"/>
        <v>#NAME?</v>
      </c>
      <c r="K748" s="37" t="e">
        <f t="shared" ca="1" si="239"/>
        <v>#NAME?</v>
      </c>
      <c r="L748" s="90" t="e">
        <f t="shared" ca="1" si="236"/>
        <v>#NAME?</v>
      </c>
      <c r="N748" s="156" t="e">
        <f ca="1">COS(O746)</f>
        <v>#NAME?</v>
      </c>
      <c r="O748" s="158" t="e">
        <f ca="1">-N749</f>
        <v>#NAME?</v>
      </c>
      <c r="Q748" s="123" t="e">
        <f ca="1"/>
        <v>#NAME?</v>
      </c>
      <c r="R748" s="90" t="e">
        <f ca="1"/>
        <v>#NAME?</v>
      </c>
    </row>
    <row r="749" spans="1:18" x14ac:dyDescent="0.25">
      <c r="A749" s="194" t="e">
        <f ca="1"/>
        <v>#NAME?</v>
      </c>
      <c r="B749" s="195" t="e">
        <f ca="1"/>
        <v>#NAME?</v>
      </c>
      <c r="C749" s="195" t="e">
        <f ca="1"/>
        <v>#NAME?</v>
      </c>
      <c r="D749" s="196" t="e">
        <f ca="1"/>
        <v>#NAME?</v>
      </c>
      <c r="F749" s="123" t="e">
        <f ca="1">INDEX(A749:D757,,F743)</f>
        <v>#NAME?</v>
      </c>
      <c r="G749" s="90" t="e">
        <f ca="1">INDEX(A744:D752,,G743)</f>
        <v>#NAME?</v>
      </c>
      <c r="I749" s="123" t="e">
        <f t="shared" ca="1" si="237"/>
        <v>#NAME?</v>
      </c>
      <c r="J749" s="37" t="e">
        <f t="shared" ca="1" si="238"/>
        <v>#NAME?</v>
      </c>
      <c r="K749" s="37" t="e">
        <f t="shared" ca="1" si="239"/>
        <v>#NAME?</v>
      </c>
      <c r="L749" s="90" t="e">
        <f t="shared" ca="1" si="236"/>
        <v>#NAME?</v>
      </c>
      <c r="N749" s="91" t="e">
        <f ca="1">SIN(O746)</f>
        <v>#NAME?</v>
      </c>
      <c r="O749" s="93" t="e">
        <f ca="1">N748</f>
        <v>#NAME?</v>
      </c>
      <c r="Q749" s="123" t="e">
        <f ca="1"/>
        <v>#NAME?</v>
      </c>
      <c r="R749" s="90" t="e">
        <f ca="1"/>
        <v>#NAME?</v>
      </c>
    </row>
    <row r="750" spans="1:18" x14ac:dyDescent="0.25">
      <c r="A750" s="194" t="e">
        <f ca="1"/>
        <v>#NAME?</v>
      </c>
      <c r="B750" s="195" t="e">
        <f ca="1"/>
        <v>#NAME?</v>
      </c>
      <c r="C750" s="195" t="e">
        <f ca="1"/>
        <v>#NAME?</v>
      </c>
      <c r="D750" s="196" t="e">
        <f ca="1"/>
        <v>#NAME?</v>
      </c>
      <c r="F750" s="123" t="e">
        <f ca="1">INDEX(A750:D758,,F743)</f>
        <v>#NAME?</v>
      </c>
      <c r="G750" s="90" t="e">
        <f ca="1">INDEX(A744:D752,,G743)</f>
        <v>#NAME?</v>
      </c>
      <c r="I750" s="123" t="e">
        <f t="shared" ca="1" si="237"/>
        <v>#NAME?</v>
      </c>
      <c r="J750" s="37" t="e">
        <f t="shared" ca="1" si="238"/>
        <v>#NAME?</v>
      </c>
      <c r="K750" s="37" t="e">
        <f t="shared" ca="1" si="239"/>
        <v>#NAME?</v>
      </c>
      <c r="L750" s="90" t="e">
        <f t="shared" ca="1" si="236"/>
        <v>#NAME?</v>
      </c>
      <c r="Q750" s="123" t="e">
        <f ca="1"/>
        <v>#NAME?</v>
      </c>
      <c r="R750" s="90" t="e">
        <f ca="1"/>
        <v>#NAME?</v>
      </c>
    </row>
    <row r="751" spans="1:18" x14ac:dyDescent="0.25">
      <c r="A751" s="194" t="e">
        <f ca="1"/>
        <v>#NAME?</v>
      </c>
      <c r="B751" s="195" t="e">
        <f ca="1"/>
        <v>#NAME?</v>
      </c>
      <c r="C751" s="195" t="e">
        <f ca="1"/>
        <v>#NAME?</v>
      </c>
      <c r="D751" s="196" t="e">
        <f ca="1"/>
        <v>#NAME?</v>
      </c>
      <c r="F751" s="123" t="e">
        <f ca="1">INDEX(A751:D759,,F743)</f>
        <v>#NAME?</v>
      </c>
      <c r="G751" s="90" t="e">
        <f ca="1">INDEX(A744:D752,,G743)</f>
        <v>#NAME?</v>
      </c>
      <c r="I751" s="123" t="e">
        <f t="shared" ca="1" si="237"/>
        <v>#NAME?</v>
      </c>
      <c r="J751" s="37" t="e">
        <f t="shared" ca="1" si="238"/>
        <v>#NAME?</v>
      </c>
      <c r="K751" s="37" t="e">
        <f t="shared" ca="1" si="239"/>
        <v>#NAME?</v>
      </c>
      <c r="L751" s="90" t="e">
        <f t="shared" ca="1" si="236"/>
        <v>#NAME?</v>
      </c>
      <c r="Q751" s="123" t="e">
        <f ca="1"/>
        <v>#NAME?</v>
      </c>
      <c r="R751" s="90" t="e">
        <f ca="1"/>
        <v>#NAME?</v>
      </c>
    </row>
    <row r="752" spans="1:18" x14ac:dyDescent="0.25">
      <c r="A752" s="200" t="e">
        <f ca="1"/>
        <v>#NAME?</v>
      </c>
      <c r="B752" s="201" t="e">
        <f ca="1"/>
        <v>#NAME?</v>
      </c>
      <c r="C752" s="201" t="e">
        <f ca="1"/>
        <v>#NAME?</v>
      </c>
      <c r="D752" s="202" t="e">
        <f ca="1"/>
        <v>#NAME?</v>
      </c>
      <c r="F752" s="91" t="e">
        <f ca="1">INDEX(A752:D760,,F743)</f>
        <v>#NAME?</v>
      </c>
      <c r="G752" s="93" t="e">
        <f ca="1">INDEX(A744:D752,,G743)</f>
        <v>#NAME?</v>
      </c>
      <c r="I752" s="91" t="e">
        <f t="shared" ca="1" si="237"/>
        <v>#NAME?</v>
      </c>
      <c r="J752" s="92" t="e">
        <f t="shared" ca="1" si="238"/>
        <v>#NAME?</v>
      </c>
      <c r="K752" s="92" t="e">
        <f t="shared" ca="1" si="239"/>
        <v>#NAME?</v>
      </c>
      <c r="L752" s="93" t="e">
        <f t="shared" ca="1" si="236"/>
        <v>#NAME?</v>
      </c>
      <c r="Q752" s="91" t="e">
        <f ca="1"/>
        <v>#NAME?</v>
      </c>
      <c r="R752" s="93" t="e">
        <f ca="1"/>
        <v>#NAME?</v>
      </c>
    </row>
    <row r="753" spans="1:18" x14ac:dyDescent="0.25">
      <c r="I753" t="e">
        <f ca="1">SUM(I744:I752)</f>
        <v>#NAME?</v>
      </c>
      <c r="J753" t="e">
        <f ca="1">SUM(J744:J752)</f>
        <v>#NAME?</v>
      </c>
      <c r="K753" t="e">
        <f ca="1">SUM(K744:K752)</f>
        <v>#NAME?</v>
      </c>
      <c r="L753" t="e">
        <f ca="1">SUM(L744:L752)</f>
        <v>#NAME?</v>
      </c>
    </row>
    <row r="754" spans="1:18" x14ac:dyDescent="0.25">
      <c r="A754" s="47" t="s">
        <v>53</v>
      </c>
      <c r="B754">
        <f ca="1">COUNT(A744:A752)</f>
        <v>0</v>
      </c>
      <c r="I754" s="47" t="s">
        <v>462</v>
      </c>
      <c r="J754" s="47" t="s">
        <v>389</v>
      </c>
      <c r="K754" s="47" t="s">
        <v>469</v>
      </c>
      <c r="L754" s="47" t="s">
        <v>470</v>
      </c>
      <c r="N754" s="47"/>
    </row>
    <row r="756" spans="1:18" x14ac:dyDescent="0.25">
      <c r="A756">
        <v>1</v>
      </c>
      <c r="B756">
        <v>2</v>
      </c>
      <c r="C756">
        <v>3</v>
      </c>
      <c r="D756">
        <v>4</v>
      </c>
      <c r="F756">
        <v>2</v>
      </c>
      <c r="G756">
        <v>3</v>
      </c>
      <c r="I756" s="47" t="s">
        <v>207</v>
      </c>
      <c r="J756" s="47" t="s">
        <v>464</v>
      </c>
      <c r="K756" s="47" t="s">
        <v>465</v>
      </c>
      <c r="L756" s="47" t="s">
        <v>466</v>
      </c>
      <c r="Q756">
        <f>F756</f>
        <v>2</v>
      </c>
      <c r="R756">
        <f>G756</f>
        <v>3</v>
      </c>
    </row>
    <row r="757" spans="1:18" x14ac:dyDescent="0.25">
      <c r="A757" s="189" t="e">
        <f t="array" aca="1" ref="A757:A765" ca="1">IF(A756=$Q743,$Q744:$Q752,IF(A756=$R743,$R744:$R752,A744:A752))</f>
        <v>#NAME?</v>
      </c>
      <c r="B757" s="190" t="e">
        <f t="array" aca="1" ref="B757:B765" ca="1">IF(B756=$Q743,$Q744:$Q752,IF(B756=$R743,$R744:$R752,B744:B752))</f>
        <v>#NAME?</v>
      </c>
      <c r="C757" s="190" t="e">
        <f t="array" aca="1" ref="C757:C765" ca="1">IF(C756=$Q743,$Q744:$Q752,IF(C756=$R743,$R744:$R752,C744:C752))</f>
        <v>#NAME?</v>
      </c>
      <c r="D757" s="191" t="e">
        <f t="array" aca="1" ref="D757:D765" ca="1">IF(D756=$Q743,$Q744:$Q752,IF(D756=$R743,$R744:$R752,D744:D752))</f>
        <v>#NAME?</v>
      </c>
      <c r="F757" s="156" t="e">
        <f ca="1">INDEX(A757:D765,,F756)</f>
        <v>#NAME?</v>
      </c>
      <c r="G757" s="158" t="e">
        <f ca="1">INDEX(A757:D765,,G756)</f>
        <v>#NAME?</v>
      </c>
      <c r="I757" s="156" t="e">
        <f ca="1">F757^2-G757^2</f>
        <v>#NAME?</v>
      </c>
      <c r="J757" s="157" t="e">
        <f ca="1">2*F757*G757</f>
        <v>#NAME?</v>
      </c>
      <c r="K757" s="157" t="e">
        <f ca="1">I757^2-J757^2</f>
        <v>#NAME?</v>
      </c>
      <c r="L757" s="158" t="e">
        <f t="shared" ref="L757:L765" ca="1" si="240">I757*J757</f>
        <v>#NAME?</v>
      </c>
      <c r="N757" t="s">
        <v>390</v>
      </c>
      <c r="O757" s="172" t="e">
        <f ca="1">2*(L766*B767-I766*J766)</f>
        <v>#NAME?</v>
      </c>
      <c r="Q757" s="156" t="e">
        <f t="array" aca="1" ref="Q757:R765" ca="1">MMULT(F757:G765,N761:O762)</f>
        <v>#NAME?</v>
      </c>
      <c r="R757" s="158" t="e">
        <f ca="1"/>
        <v>#NAME?</v>
      </c>
    </row>
    <row r="758" spans="1:18" x14ac:dyDescent="0.25">
      <c r="A758" s="194" t="e">
        <f ca="1"/>
        <v>#NAME?</v>
      </c>
      <c r="B758" s="195" t="e">
        <f ca="1"/>
        <v>#NAME?</v>
      </c>
      <c r="C758" s="195" t="e">
        <f ca="1"/>
        <v>#NAME?</v>
      </c>
      <c r="D758" s="196" t="e">
        <f ca="1"/>
        <v>#NAME?</v>
      </c>
      <c r="F758" s="123" t="e">
        <f ca="1">INDEX(A758:D766,,F756)</f>
        <v>#NAME?</v>
      </c>
      <c r="G758" s="90" t="e">
        <f ca="1">INDEX(A757:D765,,G756)</f>
        <v>#NAME?</v>
      </c>
      <c r="I758" s="123" t="e">
        <f t="shared" ref="I758:I765" ca="1" si="241">F758^2-G758^2</f>
        <v>#NAME?</v>
      </c>
      <c r="J758" s="37" t="e">
        <f t="shared" ref="J758:J765" ca="1" si="242">2*F758*G758</f>
        <v>#NAME?</v>
      </c>
      <c r="K758" s="37" t="e">
        <f t="shared" ref="K758:K765" ca="1" si="243">I758^2-J758^2</f>
        <v>#NAME?</v>
      </c>
      <c r="L758" s="90" t="e">
        <f t="shared" ca="1" si="240"/>
        <v>#NAME?</v>
      </c>
      <c r="N758" t="s">
        <v>392</v>
      </c>
      <c r="O758" s="173" t="e">
        <f ca="1">K766*B767-(I766^2-J766^2)</f>
        <v>#NAME?</v>
      </c>
      <c r="Q758" s="123" t="e">
        <f ca="1"/>
        <v>#NAME?</v>
      </c>
      <c r="R758" s="90" t="e">
        <f ca="1"/>
        <v>#NAME?</v>
      </c>
    </row>
    <row r="759" spans="1:18" x14ac:dyDescent="0.25">
      <c r="A759" s="194" t="e">
        <f ca="1"/>
        <v>#NAME?</v>
      </c>
      <c r="B759" s="195" t="e">
        <f ca="1"/>
        <v>#NAME?</v>
      </c>
      <c r="C759" s="195" t="e">
        <f ca="1"/>
        <v>#NAME?</v>
      </c>
      <c r="D759" s="196" t="e">
        <f ca="1"/>
        <v>#NAME?</v>
      </c>
      <c r="F759" s="123" t="e">
        <f ca="1">INDEX(A759:D767,,F756)</f>
        <v>#NAME?</v>
      </c>
      <c r="G759" s="90" t="e">
        <f ca="1">INDEX(A757:D765,,G756)</f>
        <v>#NAME?</v>
      </c>
      <c r="I759" s="123" t="e">
        <f t="shared" ca="1" si="241"/>
        <v>#NAME?</v>
      </c>
      <c r="J759" s="37" t="e">
        <f t="shared" ca="1" si="242"/>
        <v>#NAME?</v>
      </c>
      <c r="K759" s="37" t="e">
        <f t="shared" ca="1" si="243"/>
        <v>#NAME?</v>
      </c>
      <c r="L759" s="90" t="e">
        <f t="shared" ca="1" si="240"/>
        <v>#NAME?</v>
      </c>
      <c r="N759" t="s">
        <v>467</v>
      </c>
      <c r="O759" s="174" t="e">
        <f ca="1">0.25*ATAN(O757/O758)</f>
        <v>#NAME?</v>
      </c>
      <c r="Q759" s="123" t="e">
        <f ca="1"/>
        <v>#NAME?</v>
      </c>
      <c r="R759" s="90" t="e">
        <f ca="1"/>
        <v>#NAME?</v>
      </c>
    </row>
    <row r="760" spans="1:18" x14ac:dyDescent="0.25">
      <c r="A760" s="194" t="e">
        <f ca="1"/>
        <v>#NAME?</v>
      </c>
      <c r="B760" s="195" t="e">
        <f ca="1"/>
        <v>#NAME?</v>
      </c>
      <c r="C760" s="195" t="e">
        <f ca="1"/>
        <v>#NAME?</v>
      </c>
      <c r="D760" s="196" t="e">
        <f ca="1"/>
        <v>#NAME?</v>
      </c>
      <c r="F760" s="123" t="e">
        <f ca="1">INDEX(A760:D768,,F756)</f>
        <v>#NAME?</v>
      </c>
      <c r="G760" s="90" t="e">
        <f ca="1">INDEX(A757:D765,,G756)</f>
        <v>#NAME?</v>
      </c>
      <c r="I760" s="123" t="e">
        <f t="shared" ca="1" si="241"/>
        <v>#NAME?</v>
      </c>
      <c r="J760" s="37" t="e">
        <f t="shared" ca="1" si="242"/>
        <v>#NAME?</v>
      </c>
      <c r="K760" s="37" t="e">
        <f t="shared" ca="1" si="243"/>
        <v>#NAME?</v>
      </c>
      <c r="L760" s="90" t="e">
        <f t="shared" ca="1" si="240"/>
        <v>#NAME?</v>
      </c>
      <c r="Q760" s="123" t="e">
        <f ca="1"/>
        <v>#NAME?</v>
      </c>
      <c r="R760" s="90" t="e">
        <f ca="1"/>
        <v>#NAME?</v>
      </c>
    </row>
    <row r="761" spans="1:18" x14ac:dyDescent="0.25">
      <c r="A761" s="194" t="e">
        <f ca="1"/>
        <v>#NAME?</v>
      </c>
      <c r="B761" s="195" t="e">
        <f ca="1"/>
        <v>#NAME?</v>
      </c>
      <c r="C761" s="195" t="e">
        <f ca="1"/>
        <v>#NAME?</v>
      </c>
      <c r="D761" s="196" t="e">
        <f ca="1"/>
        <v>#NAME?</v>
      </c>
      <c r="F761" s="123" t="e">
        <f ca="1">INDEX(A761:D769,,F756)</f>
        <v>#NAME?</v>
      </c>
      <c r="G761" s="90" t="e">
        <f ca="1">INDEX(A757:D765,,G756)</f>
        <v>#NAME?</v>
      </c>
      <c r="I761" s="123" t="e">
        <f t="shared" ca="1" si="241"/>
        <v>#NAME?</v>
      </c>
      <c r="J761" s="37" t="e">
        <f t="shared" ca="1" si="242"/>
        <v>#NAME?</v>
      </c>
      <c r="K761" s="37" t="e">
        <f t="shared" ca="1" si="243"/>
        <v>#NAME?</v>
      </c>
      <c r="L761" s="90" t="e">
        <f t="shared" ca="1" si="240"/>
        <v>#NAME?</v>
      </c>
      <c r="N761" s="156" t="e">
        <f ca="1">COS(O759)</f>
        <v>#NAME?</v>
      </c>
      <c r="O761" s="158" t="e">
        <f ca="1">-N762</f>
        <v>#NAME?</v>
      </c>
      <c r="Q761" s="123" t="e">
        <f ca="1"/>
        <v>#NAME?</v>
      </c>
      <c r="R761" s="90" t="e">
        <f ca="1"/>
        <v>#NAME?</v>
      </c>
    </row>
    <row r="762" spans="1:18" x14ac:dyDescent="0.25">
      <c r="A762" s="194" t="e">
        <f ca="1"/>
        <v>#NAME?</v>
      </c>
      <c r="B762" s="195" t="e">
        <f ca="1"/>
        <v>#NAME?</v>
      </c>
      <c r="C762" s="195" t="e">
        <f ca="1"/>
        <v>#NAME?</v>
      </c>
      <c r="D762" s="196" t="e">
        <f ca="1"/>
        <v>#NAME?</v>
      </c>
      <c r="F762" s="123" t="e">
        <f ca="1">INDEX(A762:D770,,F756)</f>
        <v>#NAME?</v>
      </c>
      <c r="G762" s="90" t="e">
        <f ca="1">INDEX(A757:D765,,G756)</f>
        <v>#NAME?</v>
      </c>
      <c r="I762" s="123" t="e">
        <f t="shared" ca="1" si="241"/>
        <v>#NAME?</v>
      </c>
      <c r="J762" s="37" t="e">
        <f t="shared" ca="1" si="242"/>
        <v>#NAME?</v>
      </c>
      <c r="K762" s="37" t="e">
        <f t="shared" ca="1" si="243"/>
        <v>#NAME?</v>
      </c>
      <c r="L762" s="90" t="e">
        <f t="shared" ca="1" si="240"/>
        <v>#NAME?</v>
      </c>
      <c r="N762" s="91" t="e">
        <f ca="1">SIN(O759)</f>
        <v>#NAME?</v>
      </c>
      <c r="O762" s="93" t="e">
        <f ca="1">N761</f>
        <v>#NAME?</v>
      </c>
      <c r="Q762" s="123" t="e">
        <f ca="1"/>
        <v>#NAME?</v>
      </c>
      <c r="R762" s="90" t="e">
        <f ca="1"/>
        <v>#NAME?</v>
      </c>
    </row>
    <row r="763" spans="1:18" x14ac:dyDescent="0.25">
      <c r="A763" s="194" t="e">
        <f ca="1"/>
        <v>#NAME?</v>
      </c>
      <c r="B763" s="195" t="e">
        <f ca="1"/>
        <v>#NAME?</v>
      </c>
      <c r="C763" s="195" t="e">
        <f ca="1"/>
        <v>#NAME?</v>
      </c>
      <c r="D763" s="196" t="e">
        <f ca="1"/>
        <v>#NAME?</v>
      </c>
      <c r="F763" s="123" t="e">
        <f ca="1">INDEX(A763:D771,,F756)</f>
        <v>#NAME?</v>
      </c>
      <c r="G763" s="90" t="e">
        <f ca="1">INDEX(A757:D765,,G756)</f>
        <v>#NAME?</v>
      </c>
      <c r="I763" s="123" t="e">
        <f t="shared" ca="1" si="241"/>
        <v>#NAME?</v>
      </c>
      <c r="J763" s="37" t="e">
        <f t="shared" ca="1" si="242"/>
        <v>#NAME?</v>
      </c>
      <c r="K763" s="37" t="e">
        <f t="shared" ca="1" si="243"/>
        <v>#NAME?</v>
      </c>
      <c r="L763" s="90" t="e">
        <f t="shared" ca="1" si="240"/>
        <v>#NAME?</v>
      </c>
      <c r="Q763" s="123" t="e">
        <f ca="1"/>
        <v>#NAME?</v>
      </c>
      <c r="R763" s="90" t="e">
        <f ca="1"/>
        <v>#NAME?</v>
      </c>
    </row>
    <row r="764" spans="1:18" x14ac:dyDescent="0.25">
      <c r="A764" s="194" t="e">
        <f ca="1"/>
        <v>#NAME?</v>
      </c>
      <c r="B764" s="195" t="e">
        <f ca="1"/>
        <v>#NAME?</v>
      </c>
      <c r="C764" s="195" t="e">
        <f ca="1"/>
        <v>#NAME?</v>
      </c>
      <c r="D764" s="196" t="e">
        <f ca="1"/>
        <v>#NAME?</v>
      </c>
      <c r="F764" s="123" t="e">
        <f ca="1">INDEX(A764:D772,,F756)</f>
        <v>#NAME?</v>
      </c>
      <c r="G764" s="90" t="e">
        <f ca="1">INDEX(A757:D765,,G756)</f>
        <v>#NAME?</v>
      </c>
      <c r="I764" s="123" t="e">
        <f t="shared" ca="1" si="241"/>
        <v>#NAME?</v>
      </c>
      <c r="J764" s="37" t="e">
        <f t="shared" ca="1" si="242"/>
        <v>#NAME?</v>
      </c>
      <c r="K764" s="37" t="e">
        <f t="shared" ca="1" si="243"/>
        <v>#NAME?</v>
      </c>
      <c r="L764" s="90" t="e">
        <f t="shared" ca="1" si="240"/>
        <v>#NAME?</v>
      </c>
      <c r="Q764" s="123" t="e">
        <f ca="1"/>
        <v>#NAME?</v>
      </c>
      <c r="R764" s="90" t="e">
        <f ca="1"/>
        <v>#NAME?</v>
      </c>
    </row>
    <row r="765" spans="1:18" x14ac:dyDescent="0.25">
      <c r="A765" s="200" t="e">
        <f ca="1"/>
        <v>#NAME?</v>
      </c>
      <c r="B765" s="201" t="e">
        <f ca="1"/>
        <v>#NAME?</v>
      </c>
      <c r="C765" s="201" t="e">
        <f ca="1"/>
        <v>#NAME?</v>
      </c>
      <c r="D765" s="202" t="e">
        <f ca="1"/>
        <v>#NAME?</v>
      </c>
      <c r="F765" s="91" t="e">
        <f ca="1">INDEX(A765:D773,,F756)</f>
        <v>#NAME?</v>
      </c>
      <c r="G765" s="93" t="e">
        <f ca="1">INDEX(A757:D765,,G756)</f>
        <v>#NAME?</v>
      </c>
      <c r="I765" s="91" t="e">
        <f t="shared" ca="1" si="241"/>
        <v>#NAME?</v>
      </c>
      <c r="J765" s="92" t="e">
        <f t="shared" ca="1" si="242"/>
        <v>#NAME?</v>
      </c>
      <c r="K765" s="92" t="e">
        <f t="shared" ca="1" si="243"/>
        <v>#NAME?</v>
      </c>
      <c r="L765" s="93" t="e">
        <f t="shared" ca="1" si="240"/>
        <v>#NAME?</v>
      </c>
      <c r="Q765" s="91" t="e">
        <f ca="1"/>
        <v>#NAME?</v>
      </c>
      <c r="R765" s="93" t="e">
        <f ca="1"/>
        <v>#NAME?</v>
      </c>
    </row>
    <row r="766" spans="1:18" x14ac:dyDescent="0.25">
      <c r="I766" t="e">
        <f ca="1">SUM(I757:I765)</f>
        <v>#NAME?</v>
      </c>
      <c r="J766" t="e">
        <f ca="1">SUM(J757:J765)</f>
        <v>#NAME?</v>
      </c>
      <c r="K766" t="e">
        <f ca="1">SUM(K757:K765)</f>
        <v>#NAME?</v>
      </c>
      <c r="L766" t="e">
        <f ca="1">SUM(L757:L765)</f>
        <v>#NAME?</v>
      </c>
    </row>
    <row r="767" spans="1:18" x14ac:dyDescent="0.25">
      <c r="A767" s="47" t="s">
        <v>53</v>
      </c>
      <c r="B767">
        <f ca="1">COUNT(A757:A765)</f>
        <v>0</v>
      </c>
      <c r="I767" s="47" t="s">
        <v>462</v>
      </c>
      <c r="J767" s="47" t="s">
        <v>389</v>
      </c>
      <c r="K767" s="47" t="s">
        <v>469</v>
      </c>
      <c r="L767" s="47" t="s">
        <v>470</v>
      </c>
      <c r="N767" s="47"/>
    </row>
    <row r="769" spans="1:18" x14ac:dyDescent="0.25">
      <c r="A769">
        <v>1</v>
      </c>
      <c r="B769">
        <v>2</v>
      </c>
      <c r="C769">
        <v>3</v>
      </c>
      <c r="D769">
        <v>4</v>
      </c>
      <c r="F769">
        <v>2</v>
      </c>
      <c r="G769">
        <v>4</v>
      </c>
      <c r="I769" s="47" t="s">
        <v>207</v>
      </c>
      <c r="J769" s="47" t="s">
        <v>464</v>
      </c>
      <c r="K769" s="47" t="s">
        <v>465</v>
      </c>
      <c r="L769" s="47" t="s">
        <v>466</v>
      </c>
      <c r="Q769">
        <f>F769</f>
        <v>2</v>
      </c>
      <c r="R769">
        <f>G769</f>
        <v>4</v>
      </c>
    </row>
    <row r="770" spans="1:18" x14ac:dyDescent="0.25">
      <c r="A770" s="189" t="e">
        <f t="array" aca="1" ref="A770:A778" ca="1">IF(A769=$Q756,$Q757:$Q765,IF(A769=$R756,$R757:$R765,A757:A765))</f>
        <v>#NAME?</v>
      </c>
      <c r="B770" s="190" t="e">
        <f t="array" aca="1" ref="B770:B778" ca="1">IF(B769=$Q756,$Q757:$Q765,IF(B769=$R756,$R757:$R765,B757:B765))</f>
        <v>#NAME?</v>
      </c>
      <c r="C770" s="190" t="e">
        <f t="array" aca="1" ref="C770:C778" ca="1">IF(C769=$Q756,$Q757:$Q765,IF(C769=$R756,$R757:$R765,C757:C765))</f>
        <v>#NAME?</v>
      </c>
      <c r="D770" s="191" t="e">
        <f t="array" aca="1" ref="D770:D778" ca="1">IF(D769=$Q756,$Q757:$Q765,IF(D769=$R756,$R757:$R765,D757:D765))</f>
        <v>#NAME?</v>
      </c>
      <c r="F770" s="156" t="e">
        <f ca="1">INDEX(A770:D778,,F769)</f>
        <v>#NAME?</v>
      </c>
      <c r="G770" s="158" t="e">
        <f ca="1">INDEX(A770:D778,,G769)</f>
        <v>#NAME?</v>
      </c>
      <c r="I770" s="156" t="e">
        <f ca="1">F770^2-G770^2</f>
        <v>#NAME?</v>
      </c>
      <c r="J770" s="157" t="e">
        <f ca="1">2*F770*G770</f>
        <v>#NAME?</v>
      </c>
      <c r="K770" s="157" t="e">
        <f ca="1">I770^2-J770^2</f>
        <v>#NAME?</v>
      </c>
      <c r="L770" s="158" t="e">
        <f t="shared" ref="L770:L778" ca="1" si="244">I770*J770</f>
        <v>#NAME?</v>
      </c>
      <c r="N770" t="s">
        <v>390</v>
      </c>
      <c r="O770" s="172" t="e">
        <f ca="1">2*(L779*B780-I779*J779)</f>
        <v>#NAME?</v>
      </c>
      <c r="Q770" s="156" t="e">
        <f t="array" aca="1" ref="Q770:R778" ca="1">MMULT(F770:G778,N774:O775)</f>
        <v>#NAME?</v>
      </c>
      <c r="R770" s="158" t="e">
        <f ca="1"/>
        <v>#NAME?</v>
      </c>
    </row>
    <row r="771" spans="1:18" x14ac:dyDescent="0.25">
      <c r="A771" s="194" t="e">
        <f ca="1"/>
        <v>#NAME?</v>
      </c>
      <c r="B771" s="195" t="e">
        <f ca="1"/>
        <v>#NAME?</v>
      </c>
      <c r="C771" s="195" t="e">
        <f ca="1"/>
        <v>#NAME?</v>
      </c>
      <c r="D771" s="196" t="e">
        <f ca="1"/>
        <v>#NAME?</v>
      </c>
      <c r="F771" s="123" t="e">
        <f ca="1">INDEX(A771:D779,,F769)</f>
        <v>#NAME?</v>
      </c>
      <c r="G771" s="90" t="e">
        <f ca="1">INDEX(A770:D778,,G769)</f>
        <v>#NAME?</v>
      </c>
      <c r="I771" s="123" t="e">
        <f t="shared" ref="I771:I778" ca="1" si="245">F771^2-G771^2</f>
        <v>#NAME?</v>
      </c>
      <c r="J771" s="37" t="e">
        <f t="shared" ref="J771:J778" ca="1" si="246">2*F771*G771</f>
        <v>#NAME?</v>
      </c>
      <c r="K771" s="37" t="e">
        <f t="shared" ref="K771:K778" ca="1" si="247">I771^2-J771^2</f>
        <v>#NAME?</v>
      </c>
      <c r="L771" s="90" t="e">
        <f t="shared" ca="1" si="244"/>
        <v>#NAME?</v>
      </c>
      <c r="N771" t="s">
        <v>392</v>
      </c>
      <c r="O771" s="173" t="e">
        <f ca="1">K779*B780-(I779^2-J779^2)</f>
        <v>#NAME?</v>
      </c>
      <c r="Q771" s="123" t="e">
        <f ca="1"/>
        <v>#NAME?</v>
      </c>
      <c r="R771" s="90" t="e">
        <f ca="1"/>
        <v>#NAME?</v>
      </c>
    </row>
    <row r="772" spans="1:18" x14ac:dyDescent="0.25">
      <c r="A772" s="194" t="e">
        <f ca="1"/>
        <v>#NAME?</v>
      </c>
      <c r="B772" s="195" t="e">
        <f ca="1"/>
        <v>#NAME?</v>
      </c>
      <c r="C772" s="195" t="e">
        <f ca="1"/>
        <v>#NAME?</v>
      </c>
      <c r="D772" s="196" t="e">
        <f ca="1"/>
        <v>#NAME?</v>
      </c>
      <c r="F772" s="123" t="e">
        <f ca="1">INDEX(A772:D780,,F769)</f>
        <v>#NAME?</v>
      </c>
      <c r="G772" s="90" t="e">
        <f ca="1">INDEX(A770:D778,,G769)</f>
        <v>#NAME?</v>
      </c>
      <c r="I772" s="123" t="e">
        <f t="shared" ca="1" si="245"/>
        <v>#NAME?</v>
      </c>
      <c r="J772" s="37" t="e">
        <f t="shared" ca="1" si="246"/>
        <v>#NAME?</v>
      </c>
      <c r="K772" s="37" t="e">
        <f t="shared" ca="1" si="247"/>
        <v>#NAME?</v>
      </c>
      <c r="L772" s="90" t="e">
        <f t="shared" ca="1" si="244"/>
        <v>#NAME?</v>
      </c>
      <c r="N772" t="s">
        <v>467</v>
      </c>
      <c r="O772" s="174" t="e">
        <f ca="1">0.25*ATAN(O770/O771)</f>
        <v>#NAME?</v>
      </c>
      <c r="Q772" s="123" t="e">
        <f ca="1"/>
        <v>#NAME?</v>
      </c>
      <c r="R772" s="90" t="e">
        <f ca="1"/>
        <v>#NAME?</v>
      </c>
    </row>
    <row r="773" spans="1:18" x14ac:dyDescent="0.25">
      <c r="A773" s="194" t="e">
        <f ca="1"/>
        <v>#NAME?</v>
      </c>
      <c r="B773" s="195" t="e">
        <f ca="1"/>
        <v>#NAME?</v>
      </c>
      <c r="C773" s="195" t="e">
        <f ca="1"/>
        <v>#NAME?</v>
      </c>
      <c r="D773" s="196" t="e">
        <f ca="1"/>
        <v>#NAME?</v>
      </c>
      <c r="F773" s="123" t="e">
        <f ca="1">INDEX(A773:D781,,F769)</f>
        <v>#NAME?</v>
      </c>
      <c r="G773" s="90" t="e">
        <f ca="1">INDEX(A770:D778,,G769)</f>
        <v>#NAME?</v>
      </c>
      <c r="I773" s="123" t="e">
        <f t="shared" ca="1" si="245"/>
        <v>#NAME?</v>
      </c>
      <c r="J773" s="37" t="e">
        <f t="shared" ca="1" si="246"/>
        <v>#NAME?</v>
      </c>
      <c r="K773" s="37" t="e">
        <f t="shared" ca="1" si="247"/>
        <v>#NAME?</v>
      </c>
      <c r="L773" s="90" t="e">
        <f t="shared" ca="1" si="244"/>
        <v>#NAME?</v>
      </c>
      <c r="Q773" s="123" t="e">
        <f ca="1"/>
        <v>#NAME?</v>
      </c>
      <c r="R773" s="90" t="e">
        <f ca="1"/>
        <v>#NAME?</v>
      </c>
    </row>
    <row r="774" spans="1:18" x14ac:dyDescent="0.25">
      <c r="A774" s="194" t="e">
        <f ca="1"/>
        <v>#NAME?</v>
      </c>
      <c r="B774" s="195" t="e">
        <f ca="1"/>
        <v>#NAME?</v>
      </c>
      <c r="C774" s="195" t="e">
        <f ca="1"/>
        <v>#NAME?</v>
      </c>
      <c r="D774" s="196" t="e">
        <f ca="1"/>
        <v>#NAME?</v>
      </c>
      <c r="F774" s="123" t="e">
        <f ca="1">INDEX(A774:D782,,F769)</f>
        <v>#NAME?</v>
      </c>
      <c r="G774" s="90" t="e">
        <f ca="1">INDEX(A770:D778,,G769)</f>
        <v>#NAME?</v>
      </c>
      <c r="I774" s="123" t="e">
        <f t="shared" ca="1" si="245"/>
        <v>#NAME?</v>
      </c>
      <c r="J774" s="37" t="e">
        <f t="shared" ca="1" si="246"/>
        <v>#NAME?</v>
      </c>
      <c r="K774" s="37" t="e">
        <f t="shared" ca="1" si="247"/>
        <v>#NAME?</v>
      </c>
      <c r="L774" s="90" t="e">
        <f t="shared" ca="1" si="244"/>
        <v>#NAME?</v>
      </c>
      <c r="N774" s="156" t="e">
        <f ca="1">COS(O772)</f>
        <v>#NAME?</v>
      </c>
      <c r="O774" s="158" t="e">
        <f ca="1">-N775</f>
        <v>#NAME?</v>
      </c>
      <c r="Q774" s="123" t="e">
        <f ca="1"/>
        <v>#NAME?</v>
      </c>
      <c r="R774" s="90" t="e">
        <f ca="1"/>
        <v>#NAME?</v>
      </c>
    </row>
    <row r="775" spans="1:18" x14ac:dyDescent="0.25">
      <c r="A775" s="194" t="e">
        <f ca="1"/>
        <v>#NAME?</v>
      </c>
      <c r="B775" s="195" t="e">
        <f ca="1"/>
        <v>#NAME?</v>
      </c>
      <c r="C775" s="195" t="e">
        <f ca="1"/>
        <v>#NAME?</v>
      </c>
      <c r="D775" s="196" t="e">
        <f ca="1"/>
        <v>#NAME?</v>
      </c>
      <c r="F775" s="123" t="e">
        <f ca="1">INDEX(A775:D783,,F769)</f>
        <v>#NAME?</v>
      </c>
      <c r="G775" s="90" t="e">
        <f ca="1">INDEX(A770:D778,,G769)</f>
        <v>#NAME?</v>
      </c>
      <c r="I775" s="123" t="e">
        <f t="shared" ca="1" si="245"/>
        <v>#NAME?</v>
      </c>
      <c r="J775" s="37" t="e">
        <f t="shared" ca="1" si="246"/>
        <v>#NAME?</v>
      </c>
      <c r="K775" s="37" t="e">
        <f t="shared" ca="1" si="247"/>
        <v>#NAME?</v>
      </c>
      <c r="L775" s="90" t="e">
        <f t="shared" ca="1" si="244"/>
        <v>#NAME?</v>
      </c>
      <c r="N775" s="91" t="e">
        <f ca="1">SIN(O772)</f>
        <v>#NAME?</v>
      </c>
      <c r="O775" s="93" t="e">
        <f ca="1">N774</f>
        <v>#NAME?</v>
      </c>
      <c r="Q775" s="123" t="e">
        <f ca="1"/>
        <v>#NAME?</v>
      </c>
      <c r="R775" s="90" t="e">
        <f ca="1"/>
        <v>#NAME?</v>
      </c>
    </row>
    <row r="776" spans="1:18" x14ac:dyDescent="0.25">
      <c r="A776" s="194" t="e">
        <f ca="1"/>
        <v>#NAME?</v>
      </c>
      <c r="B776" s="195" t="e">
        <f ca="1"/>
        <v>#NAME?</v>
      </c>
      <c r="C776" s="195" t="e">
        <f ca="1"/>
        <v>#NAME?</v>
      </c>
      <c r="D776" s="196" t="e">
        <f ca="1"/>
        <v>#NAME?</v>
      </c>
      <c r="F776" s="123" t="e">
        <f ca="1">INDEX(A776:D784,,F769)</f>
        <v>#NAME?</v>
      </c>
      <c r="G776" s="90" t="e">
        <f ca="1">INDEX(A770:D778,,G769)</f>
        <v>#NAME?</v>
      </c>
      <c r="I776" s="123" t="e">
        <f t="shared" ca="1" si="245"/>
        <v>#NAME?</v>
      </c>
      <c r="J776" s="37" t="e">
        <f t="shared" ca="1" si="246"/>
        <v>#NAME?</v>
      </c>
      <c r="K776" s="37" t="e">
        <f t="shared" ca="1" si="247"/>
        <v>#NAME?</v>
      </c>
      <c r="L776" s="90" t="e">
        <f t="shared" ca="1" si="244"/>
        <v>#NAME?</v>
      </c>
      <c r="Q776" s="123" t="e">
        <f ca="1"/>
        <v>#NAME?</v>
      </c>
      <c r="R776" s="90" t="e">
        <f ca="1"/>
        <v>#NAME?</v>
      </c>
    </row>
    <row r="777" spans="1:18" x14ac:dyDescent="0.25">
      <c r="A777" s="194" t="e">
        <f ca="1"/>
        <v>#NAME?</v>
      </c>
      <c r="B777" s="195" t="e">
        <f ca="1"/>
        <v>#NAME?</v>
      </c>
      <c r="C777" s="195" t="e">
        <f ca="1"/>
        <v>#NAME?</v>
      </c>
      <c r="D777" s="196" t="e">
        <f ca="1"/>
        <v>#NAME?</v>
      </c>
      <c r="F777" s="123" t="e">
        <f ca="1">INDEX(A777:D785,,F769)</f>
        <v>#NAME?</v>
      </c>
      <c r="G777" s="90" t="e">
        <f ca="1">INDEX(A770:D778,,G769)</f>
        <v>#NAME?</v>
      </c>
      <c r="I777" s="123" t="e">
        <f t="shared" ca="1" si="245"/>
        <v>#NAME?</v>
      </c>
      <c r="J777" s="37" t="e">
        <f t="shared" ca="1" si="246"/>
        <v>#NAME?</v>
      </c>
      <c r="K777" s="37" t="e">
        <f t="shared" ca="1" si="247"/>
        <v>#NAME?</v>
      </c>
      <c r="L777" s="90" t="e">
        <f t="shared" ca="1" si="244"/>
        <v>#NAME?</v>
      </c>
      <c r="Q777" s="123" t="e">
        <f ca="1"/>
        <v>#NAME?</v>
      </c>
      <c r="R777" s="90" t="e">
        <f ca="1"/>
        <v>#NAME?</v>
      </c>
    </row>
    <row r="778" spans="1:18" x14ac:dyDescent="0.25">
      <c r="A778" s="200" t="e">
        <f ca="1"/>
        <v>#NAME?</v>
      </c>
      <c r="B778" s="201" t="e">
        <f ca="1"/>
        <v>#NAME?</v>
      </c>
      <c r="C778" s="201" t="e">
        <f ca="1"/>
        <v>#NAME?</v>
      </c>
      <c r="D778" s="202" t="e">
        <f ca="1"/>
        <v>#NAME?</v>
      </c>
      <c r="F778" s="91" t="e">
        <f ca="1">INDEX(A778:D786,,F769)</f>
        <v>#NAME?</v>
      </c>
      <c r="G778" s="93" t="e">
        <f ca="1">INDEX(A770:D778,,G769)</f>
        <v>#NAME?</v>
      </c>
      <c r="I778" s="91" t="e">
        <f t="shared" ca="1" si="245"/>
        <v>#NAME?</v>
      </c>
      <c r="J778" s="92" t="e">
        <f t="shared" ca="1" si="246"/>
        <v>#NAME?</v>
      </c>
      <c r="K778" s="92" t="e">
        <f t="shared" ca="1" si="247"/>
        <v>#NAME?</v>
      </c>
      <c r="L778" s="93" t="e">
        <f t="shared" ca="1" si="244"/>
        <v>#NAME?</v>
      </c>
      <c r="Q778" s="91" t="e">
        <f ca="1"/>
        <v>#NAME?</v>
      </c>
      <c r="R778" s="93" t="e">
        <f ca="1"/>
        <v>#NAME?</v>
      </c>
    </row>
    <row r="779" spans="1:18" x14ac:dyDescent="0.25">
      <c r="I779" t="e">
        <f ca="1">SUM(I770:I778)</f>
        <v>#NAME?</v>
      </c>
      <c r="J779" t="e">
        <f ca="1">SUM(J770:J778)</f>
        <v>#NAME?</v>
      </c>
      <c r="K779" t="e">
        <f ca="1">SUM(K770:K778)</f>
        <v>#NAME?</v>
      </c>
      <c r="L779" t="e">
        <f ca="1">SUM(L770:L778)</f>
        <v>#NAME?</v>
      </c>
    </row>
    <row r="780" spans="1:18" x14ac:dyDescent="0.25">
      <c r="A780" s="47" t="s">
        <v>53</v>
      </c>
      <c r="B780">
        <f ca="1">COUNT(A770:A778)</f>
        <v>0</v>
      </c>
      <c r="I780" s="47" t="s">
        <v>462</v>
      </c>
      <c r="J780" s="47" t="s">
        <v>389</v>
      </c>
      <c r="K780" s="47" t="s">
        <v>469</v>
      </c>
      <c r="L780" s="47" t="s">
        <v>470</v>
      </c>
      <c r="N780" s="47"/>
    </row>
    <row r="782" spans="1:18" x14ac:dyDescent="0.25">
      <c r="A782">
        <v>1</v>
      </c>
      <c r="B782">
        <v>2</v>
      </c>
      <c r="C782">
        <v>3</v>
      </c>
      <c r="D782">
        <v>4</v>
      </c>
      <c r="F782">
        <v>3</v>
      </c>
      <c r="G782">
        <v>4</v>
      </c>
      <c r="I782" s="47" t="s">
        <v>207</v>
      </c>
      <c r="J782" s="47" t="s">
        <v>464</v>
      </c>
      <c r="K782" s="47" t="s">
        <v>465</v>
      </c>
      <c r="L782" s="47" t="s">
        <v>466</v>
      </c>
      <c r="Q782">
        <f>F782</f>
        <v>3</v>
      </c>
      <c r="R782">
        <f>G782</f>
        <v>4</v>
      </c>
    </row>
    <row r="783" spans="1:18" x14ac:dyDescent="0.25">
      <c r="A783" s="189" t="e">
        <f t="array" aca="1" ref="A783:A791" ca="1">IF(A782=$Q769,$Q770:$Q778,IF(A782=$R769,$R770:$R778,A770:A778))</f>
        <v>#NAME?</v>
      </c>
      <c r="B783" s="190" t="e">
        <f t="array" aca="1" ref="B783:B791" ca="1">IF(B782=$Q769,$Q770:$Q778,IF(B782=$R769,$R770:$R778,B770:B778))</f>
        <v>#NAME?</v>
      </c>
      <c r="C783" s="190" t="e">
        <f t="array" aca="1" ref="C783:C791" ca="1">IF(C782=$Q769,$Q770:$Q778,IF(C782=$R769,$R770:$R778,C770:C778))</f>
        <v>#NAME?</v>
      </c>
      <c r="D783" s="191" t="e">
        <f t="array" aca="1" ref="D783:D791" ca="1">IF(D782=$Q769,$Q770:$Q778,IF(D782=$R769,$R770:$R778,D770:D778))</f>
        <v>#NAME?</v>
      </c>
      <c r="F783" s="156" t="e">
        <f ca="1">INDEX(A783:D791,,F782)</f>
        <v>#NAME?</v>
      </c>
      <c r="G783" s="158" t="e">
        <f ca="1">INDEX(A783:D791,,G782)</f>
        <v>#NAME?</v>
      </c>
      <c r="I783" s="156" t="e">
        <f ca="1">F783^2-G783^2</f>
        <v>#NAME?</v>
      </c>
      <c r="J783" s="157" t="e">
        <f ca="1">2*F783*G783</f>
        <v>#NAME?</v>
      </c>
      <c r="K783" s="157" t="e">
        <f ca="1">I783^2-J783^2</f>
        <v>#NAME?</v>
      </c>
      <c r="L783" s="158" t="e">
        <f t="shared" ref="L783:L791" ca="1" si="248">I783*J783</f>
        <v>#NAME?</v>
      </c>
      <c r="N783" t="s">
        <v>390</v>
      </c>
      <c r="O783" s="172" t="e">
        <f ca="1">2*(L792*B793-I792*J792)</f>
        <v>#NAME?</v>
      </c>
      <c r="Q783" s="156" t="e">
        <f t="array" aca="1" ref="Q783:R791" ca="1">MMULT(F783:G791,N787:O788)</f>
        <v>#NAME?</v>
      </c>
      <c r="R783" s="158" t="e">
        <f ca="1"/>
        <v>#NAME?</v>
      </c>
    </row>
    <row r="784" spans="1:18" x14ac:dyDescent="0.25">
      <c r="A784" s="194" t="e">
        <f ca="1"/>
        <v>#NAME?</v>
      </c>
      <c r="B784" s="195" t="e">
        <f ca="1"/>
        <v>#NAME?</v>
      </c>
      <c r="C784" s="195" t="e">
        <f ca="1"/>
        <v>#NAME?</v>
      </c>
      <c r="D784" s="196" t="e">
        <f ca="1"/>
        <v>#NAME?</v>
      </c>
      <c r="F784" s="123" t="e">
        <f ca="1">INDEX(A784:D792,,F782)</f>
        <v>#NAME?</v>
      </c>
      <c r="G784" s="90" t="e">
        <f ca="1">INDEX(A783:D791,,G782)</f>
        <v>#NAME?</v>
      </c>
      <c r="I784" s="123" t="e">
        <f t="shared" ref="I784:I791" ca="1" si="249">F784^2-G784^2</f>
        <v>#NAME?</v>
      </c>
      <c r="J784" s="37" t="e">
        <f t="shared" ref="J784:J791" ca="1" si="250">2*F784*G784</f>
        <v>#NAME?</v>
      </c>
      <c r="K784" s="37" t="e">
        <f t="shared" ref="K784:K791" ca="1" si="251">I784^2-J784^2</f>
        <v>#NAME?</v>
      </c>
      <c r="L784" s="90" t="e">
        <f t="shared" ca="1" si="248"/>
        <v>#NAME?</v>
      </c>
      <c r="N784" t="s">
        <v>392</v>
      </c>
      <c r="O784" s="173" t="e">
        <f ca="1">K792*B793-(I792^2-J792^2)</f>
        <v>#NAME?</v>
      </c>
      <c r="Q784" s="123" t="e">
        <f ca="1"/>
        <v>#NAME?</v>
      </c>
      <c r="R784" s="90" t="e">
        <f ca="1"/>
        <v>#NAME?</v>
      </c>
    </row>
    <row r="785" spans="1:18" x14ac:dyDescent="0.25">
      <c r="A785" s="194" t="e">
        <f ca="1"/>
        <v>#NAME?</v>
      </c>
      <c r="B785" s="195" t="e">
        <f ca="1"/>
        <v>#NAME?</v>
      </c>
      <c r="C785" s="195" t="e">
        <f ca="1"/>
        <v>#NAME?</v>
      </c>
      <c r="D785" s="196" t="e">
        <f ca="1"/>
        <v>#NAME?</v>
      </c>
      <c r="F785" s="123" t="e">
        <f ca="1">INDEX(A785:D793,,F782)</f>
        <v>#NAME?</v>
      </c>
      <c r="G785" s="90" t="e">
        <f ca="1">INDEX(A783:D791,,G782)</f>
        <v>#NAME?</v>
      </c>
      <c r="I785" s="123" t="e">
        <f t="shared" ca="1" si="249"/>
        <v>#NAME?</v>
      </c>
      <c r="J785" s="37" t="e">
        <f t="shared" ca="1" si="250"/>
        <v>#NAME?</v>
      </c>
      <c r="K785" s="37" t="e">
        <f t="shared" ca="1" si="251"/>
        <v>#NAME?</v>
      </c>
      <c r="L785" s="90" t="e">
        <f t="shared" ca="1" si="248"/>
        <v>#NAME?</v>
      </c>
      <c r="N785" t="s">
        <v>467</v>
      </c>
      <c r="O785" s="174" t="e">
        <f ca="1">0.25*ATAN(O783/O784)</f>
        <v>#NAME?</v>
      </c>
      <c r="Q785" s="123" t="e">
        <f ca="1"/>
        <v>#NAME?</v>
      </c>
      <c r="R785" s="90" t="e">
        <f ca="1"/>
        <v>#NAME?</v>
      </c>
    </row>
    <row r="786" spans="1:18" x14ac:dyDescent="0.25">
      <c r="A786" s="194" t="e">
        <f ca="1"/>
        <v>#NAME?</v>
      </c>
      <c r="B786" s="195" t="e">
        <f ca="1"/>
        <v>#NAME?</v>
      </c>
      <c r="C786" s="195" t="e">
        <f ca="1"/>
        <v>#NAME?</v>
      </c>
      <c r="D786" s="196" t="e">
        <f ca="1"/>
        <v>#NAME?</v>
      </c>
      <c r="F786" s="123" t="e">
        <f ca="1">INDEX(A786:D794,,F782)</f>
        <v>#NAME?</v>
      </c>
      <c r="G786" s="90" t="e">
        <f ca="1">INDEX(A783:D791,,G782)</f>
        <v>#NAME?</v>
      </c>
      <c r="I786" s="123" t="e">
        <f t="shared" ca="1" si="249"/>
        <v>#NAME?</v>
      </c>
      <c r="J786" s="37" t="e">
        <f t="shared" ca="1" si="250"/>
        <v>#NAME?</v>
      </c>
      <c r="K786" s="37" t="e">
        <f t="shared" ca="1" si="251"/>
        <v>#NAME?</v>
      </c>
      <c r="L786" s="90" t="e">
        <f t="shared" ca="1" si="248"/>
        <v>#NAME?</v>
      </c>
      <c r="Q786" s="123" t="e">
        <f ca="1"/>
        <v>#NAME?</v>
      </c>
      <c r="R786" s="90" t="e">
        <f ca="1"/>
        <v>#NAME?</v>
      </c>
    </row>
    <row r="787" spans="1:18" x14ac:dyDescent="0.25">
      <c r="A787" s="194" t="e">
        <f ca="1"/>
        <v>#NAME?</v>
      </c>
      <c r="B787" s="195" t="e">
        <f ca="1"/>
        <v>#NAME?</v>
      </c>
      <c r="C787" s="195" t="e">
        <f ca="1"/>
        <v>#NAME?</v>
      </c>
      <c r="D787" s="196" t="e">
        <f ca="1"/>
        <v>#NAME?</v>
      </c>
      <c r="F787" s="123" t="e">
        <f ca="1">INDEX(A787:D795,,F782)</f>
        <v>#NAME?</v>
      </c>
      <c r="G787" s="90" t="e">
        <f ca="1">INDEX(A783:D791,,G782)</f>
        <v>#NAME?</v>
      </c>
      <c r="I787" s="123" t="e">
        <f t="shared" ca="1" si="249"/>
        <v>#NAME?</v>
      </c>
      <c r="J787" s="37" t="e">
        <f t="shared" ca="1" si="250"/>
        <v>#NAME?</v>
      </c>
      <c r="K787" s="37" t="e">
        <f t="shared" ca="1" si="251"/>
        <v>#NAME?</v>
      </c>
      <c r="L787" s="90" t="e">
        <f t="shared" ca="1" si="248"/>
        <v>#NAME?</v>
      </c>
      <c r="N787" s="156" t="e">
        <f ca="1">COS(O785)</f>
        <v>#NAME?</v>
      </c>
      <c r="O787" s="158" t="e">
        <f ca="1">-N788</f>
        <v>#NAME?</v>
      </c>
      <c r="Q787" s="123" t="e">
        <f ca="1"/>
        <v>#NAME?</v>
      </c>
      <c r="R787" s="90" t="e">
        <f ca="1"/>
        <v>#NAME?</v>
      </c>
    </row>
    <row r="788" spans="1:18" x14ac:dyDescent="0.25">
      <c r="A788" s="194" t="e">
        <f ca="1"/>
        <v>#NAME?</v>
      </c>
      <c r="B788" s="195" t="e">
        <f ca="1"/>
        <v>#NAME?</v>
      </c>
      <c r="C788" s="195" t="e">
        <f ca="1"/>
        <v>#NAME?</v>
      </c>
      <c r="D788" s="196" t="e">
        <f ca="1"/>
        <v>#NAME?</v>
      </c>
      <c r="F788" s="123" t="e">
        <f ca="1">INDEX(A788:D796,,F782)</f>
        <v>#NAME?</v>
      </c>
      <c r="G788" s="90" t="e">
        <f ca="1">INDEX(A783:D791,,G782)</f>
        <v>#NAME?</v>
      </c>
      <c r="I788" s="123" t="e">
        <f t="shared" ca="1" si="249"/>
        <v>#NAME?</v>
      </c>
      <c r="J788" s="37" t="e">
        <f t="shared" ca="1" si="250"/>
        <v>#NAME?</v>
      </c>
      <c r="K788" s="37" t="e">
        <f t="shared" ca="1" si="251"/>
        <v>#NAME?</v>
      </c>
      <c r="L788" s="90" t="e">
        <f t="shared" ca="1" si="248"/>
        <v>#NAME?</v>
      </c>
      <c r="N788" s="91" t="e">
        <f ca="1">SIN(O785)</f>
        <v>#NAME?</v>
      </c>
      <c r="O788" s="93" t="e">
        <f ca="1">N787</f>
        <v>#NAME?</v>
      </c>
      <c r="Q788" s="123" t="e">
        <f ca="1"/>
        <v>#NAME?</v>
      </c>
      <c r="R788" s="90" t="e">
        <f ca="1"/>
        <v>#NAME?</v>
      </c>
    </row>
    <row r="789" spans="1:18" x14ac:dyDescent="0.25">
      <c r="A789" s="194" t="e">
        <f ca="1"/>
        <v>#NAME?</v>
      </c>
      <c r="B789" s="195" t="e">
        <f ca="1"/>
        <v>#NAME?</v>
      </c>
      <c r="C789" s="195" t="e">
        <f ca="1"/>
        <v>#NAME?</v>
      </c>
      <c r="D789" s="196" t="e">
        <f ca="1"/>
        <v>#NAME?</v>
      </c>
      <c r="F789" s="123" t="e">
        <f ca="1">INDEX(A789:D797,,F782)</f>
        <v>#NAME?</v>
      </c>
      <c r="G789" s="90" t="e">
        <f ca="1">INDEX(A783:D791,,G782)</f>
        <v>#NAME?</v>
      </c>
      <c r="I789" s="123" t="e">
        <f t="shared" ca="1" si="249"/>
        <v>#NAME?</v>
      </c>
      <c r="J789" s="37" t="e">
        <f t="shared" ca="1" si="250"/>
        <v>#NAME?</v>
      </c>
      <c r="K789" s="37" t="e">
        <f t="shared" ca="1" si="251"/>
        <v>#NAME?</v>
      </c>
      <c r="L789" s="90" t="e">
        <f t="shared" ca="1" si="248"/>
        <v>#NAME?</v>
      </c>
      <c r="Q789" s="123" t="e">
        <f ca="1"/>
        <v>#NAME?</v>
      </c>
      <c r="R789" s="90" t="e">
        <f ca="1"/>
        <v>#NAME?</v>
      </c>
    </row>
    <row r="790" spans="1:18" x14ac:dyDescent="0.25">
      <c r="A790" s="194" t="e">
        <f ca="1"/>
        <v>#NAME?</v>
      </c>
      <c r="B790" s="195" t="e">
        <f ca="1"/>
        <v>#NAME?</v>
      </c>
      <c r="C790" s="195" t="e">
        <f ca="1"/>
        <v>#NAME?</v>
      </c>
      <c r="D790" s="196" t="e">
        <f ca="1"/>
        <v>#NAME?</v>
      </c>
      <c r="F790" s="123" t="e">
        <f ca="1">INDEX(A790:D798,,F782)</f>
        <v>#NAME?</v>
      </c>
      <c r="G790" s="90" t="e">
        <f ca="1">INDEX(A783:D791,,G782)</f>
        <v>#NAME?</v>
      </c>
      <c r="I790" s="123" t="e">
        <f t="shared" ca="1" si="249"/>
        <v>#NAME?</v>
      </c>
      <c r="J790" s="37" t="e">
        <f t="shared" ca="1" si="250"/>
        <v>#NAME?</v>
      </c>
      <c r="K790" s="37" t="e">
        <f t="shared" ca="1" si="251"/>
        <v>#NAME?</v>
      </c>
      <c r="L790" s="90" t="e">
        <f t="shared" ca="1" si="248"/>
        <v>#NAME?</v>
      </c>
      <c r="Q790" s="123" t="e">
        <f ca="1"/>
        <v>#NAME?</v>
      </c>
      <c r="R790" s="90" t="e">
        <f ca="1"/>
        <v>#NAME?</v>
      </c>
    </row>
    <row r="791" spans="1:18" x14ac:dyDescent="0.25">
      <c r="A791" s="200" t="e">
        <f ca="1"/>
        <v>#NAME?</v>
      </c>
      <c r="B791" s="201" t="e">
        <f ca="1"/>
        <v>#NAME?</v>
      </c>
      <c r="C791" s="201" t="e">
        <f ca="1"/>
        <v>#NAME?</v>
      </c>
      <c r="D791" s="202" t="e">
        <f ca="1"/>
        <v>#NAME?</v>
      </c>
      <c r="F791" s="91" t="e">
        <f ca="1">INDEX(A791:D799,,F782)</f>
        <v>#NAME?</v>
      </c>
      <c r="G791" s="93" t="e">
        <f ca="1">INDEX(A783:D791,,G782)</f>
        <v>#NAME?</v>
      </c>
      <c r="I791" s="91" t="e">
        <f t="shared" ca="1" si="249"/>
        <v>#NAME?</v>
      </c>
      <c r="J791" s="92" t="e">
        <f t="shared" ca="1" si="250"/>
        <v>#NAME?</v>
      </c>
      <c r="K791" s="92" t="e">
        <f t="shared" ca="1" si="251"/>
        <v>#NAME?</v>
      </c>
      <c r="L791" s="93" t="e">
        <f t="shared" ca="1" si="248"/>
        <v>#NAME?</v>
      </c>
      <c r="Q791" s="91" t="e">
        <f ca="1"/>
        <v>#NAME?</v>
      </c>
      <c r="R791" s="93" t="e">
        <f ca="1"/>
        <v>#NAME?</v>
      </c>
    </row>
    <row r="792" spans="1:18" x14ac:dyDescent="0.25">
      <c r="I792" t="e">
        <f ca="1">SUM(I783:I791)</f>
        <v>#NAME?</v>
      </c>
      <c r="J792" t="e">
        <f ca="1">SUM(J783:J791)</f>
        <v>#NAME?</v>
      </c>
      <c r="K792" t="e">
        <f ca="1">SUM(K783:K791)</f>
        <v>#NAME?</v>
      </c>
      <c r="L792" t="e">
        <f ca="1">SUM(L783:L791)</f>
        <v>#NAME?</v>
      </c>
    </row>
    <row r="793" spans="1:18" x14ac:dyDescent="0.25">
      <c r="A793" s="47" t="s">
        <v>53</v>
      </c>
      <c r="B793">
        <f ca="1">COUNT(A783:A791)</f>
        <v>0</v>
      </c>
      <c r="I793" s="47" t="s">
        <v>462</v>
      </c>
      <c r="J793" s="47" t="s">
        <v>389</v>
      </c>
      <c r="K793" s="47" t="s">
        <v>469</v>
      </c>
      <c r="L793" s="47" t="s">
        <v>470</v>
      </c>
      <c r="N793" s="47"/>
    </row>
    <row r="795" spans="1:18" x14ac:dyDescent="0.25">
      <c r="A795">
        <v>1</v>
      </c>
      <c r="B795">
        <v>2</v>
      </c>
      <c r="C795">
        <v>3</v>
      </c>
      <c r="D795">
        <v>4</v>
      </c>
      <c r="F795">
        <v>1</v>
      </c>
      <c r="G795">
        <v>2</v>
      </c>
      <c r="I795" s="47" t="s">
        <v>207</v>
      </c>
      <c r="J795" s="47" t="s">
        <v>464</v>
      </c>
      <c r="K795" s="47" t="s">
        <v>465</v>
      </c>
      <c r="L795" s="47" t="s">
        <v>466</v>
      </c>
      <c r="Q795">
        <f>F795</f>
        <v>1</v>
      </c>
      <c r="R795">
        <f>G795</f>
        <v>2</v>
      </c>
    </row>
    <row r="796" spans="1:18" x14ac:dyDescent="0.25">
      <c r="A796" s="189" t="e">
        <f t="array" aca="1" ref="A796:A804" ca="1">IF(A795=$Q782,$Q783:$Q791,IF(A795=$R782,$R783:$R791,A783:A791))</f>
        <v>#NAME?</v>
      </c>
      <c r="B796" s="190" t="e">
        <f t="array" aca="1" ref="B796:B804" ca="1">IF(B795=$Q782,$Q783:$Q791,IF(B795=$R782,$R783:$R791,B783:B791))</f>
        <v>#NAME?</v>
      </c>
      <c r="C796" s="190" t="e">
        <f t="array" aca="1" ref="C796:C804" ca="1">IF(C795=$Q782,$Q783:$Q791,IF(C795=$R782,$R783:$R791,C783:C791))</f>
        <v>#NAME?</v>
      </c>
      <c r="D796" s="191" t="e">
        <f t="array" aca="1" ref="D796:D804" ca="1">IF(D795=$Q782,$Q783:$Q791,IF(D795=$R782,$R783:$R791,D783:D791))</f>
        <v>#NAME?</v>
      </c>
      <c r="F796" s="156" t="e">
        <f ca="1">INDEX(A796:D804,,F795)</f>
        <v>#NAME?</v>
      </c>
      <c r="G796" s="158" t="e">
        <f ca="1">INDEX(A796:D804,,G795)</f>
        <v>#NAME?</v>
      </c>
      <c r="I796" s="156" t="e">
        <f ca="1">F796^2-G796^2</f>
        <v>#NAME?</v>
      </c>
      <c r="J796" s="157" t="e">
        <f ca="1">2*F796*G796</f>
        <v>#NAME?</v>
      </c>
      <c r="K796" s="157" t="e">
        <f ca="1">I796^2-J796^2</f>
        <v>#NAME?</v>
      </c>
      <c r="L796" s="158" t="e">
        <f t="shared" ref="L796:L804" ca="1" si="252">I796*J796</f>
        <v>#NAME?</v>
      </c>
      <c r="N796" t="s">
        <v>390</v>
      </c>
      <c r="O796" s="172" t="e">
        <f ca="1">2*(L805*B806-I805*J805)</f>
        <v>#NAME?</v>
      </c>
      <c r="Q796" s="156" t="e">
        <f t="array" aca="1" ref="Q796:R804" ca="1">MMULT(F796:G804,N800:O801)</f>
        <v>#NAME?</v>
      </c>
      <c r="R796" s="158" t="e">
        <f ca="1"/>
        <v>#NAME?</v>
      </c>
    </row>
    <row r="797" spans="1:18" x14ac:dyDescent="0.25">
      <c r="A797" s="194" t="e">
        <f ca="1"/>
        <v>#NAME?</v>
      </c>
      <c r="B797" s="195" t="e">
        <f ca="1"/>
        <v>#NAME?</v>
      </c>
      <c r="C797" s="195" t="e">
        <f ca="1"/>
        <v>#NAME?</v>
      </c>
      <c r="D797" s="196" t="e">
        <f ca="1"/>
        <v>#NAME?</v>
      </c>
      <c r="F797" s="123" t="e">
        <f ca="1">INDEX(A797:D805,,F795)</f>
        <v>#NAME?</v>
      </c>
      <c r="G797" s="90" t="e">
        <f ca="1">INDEX(A796:D804,,G795)</f>
        <v>#NAME?</v>
      </c>
      <c r="I797" s="123" t="e">
        <f t="shared" ref="I797:I804" ca="1" si="253">F797^2-G797^2</f>
        <v>#NAME?</v>
      </c>
      <c r="J797" s="37" t="e">
        <f t="shared" ref="J797:J804" ca="1" si="254">2*F797*G797</f>
        <v>#NAME?</v>
      </c>
      <c r="K797" s="37" t="e">
        <f t="shared" ref="K797:K804" ca="1" si="255">I797^2-J797^2</f>
        <v>#NAME?</v>
      </c>
      <c r="L797" s="90" t="e">
        <f t="shared" ca="1" si="252"/>
        <v>#NAME?</v>
      </c>
      <c r="N797" t="s">
        <v>392</v>
      </c>
      <c r="O797" s="173" t="e">
        <f ca="1">K805*B806-(I805^2-J805^2)</f>
        <v>#NAME?</v>
      </c>
      <c r="Q797" s="123" t="e">
        <f ca="1"/>
        <v>#NAME?</v>
      </c>
      <c r="R797" s="90" t="e">
        <f ca="1"/>
        <v>#NAME?</v>
      </c>
    </row>
    <row r="798" spans="1:18" x14ac:dyDescent="0.25">
      <c r="A798" s="194" t="e">
        <f ca="1"/>
        <v>#NAME?</v>
      </c>
      <c r="B798" s="195" t="e">
        <f ca="1"/>
        <v>#NAME?</v>
      </c>
      <c r="C798" s="195" t="e">
        <f ca="1"/>
        <v>#NAME?</v>
      </c>
      <c r="D798" s="196" t="e">
        <f ca="1"/>
        <v>#NAME?</v>
      </c>
      <c r="F798" s="123" t="e">
        <f ca="1">INDEX(A798:D806,,F795)</f>
        <v>#NAME?</v>
      </c>
      <c r="G798" s="90" t="e">
        <f ca="1">INDEX(A796:D804,,G795)</f>
        <v>#NAME?</v>
      </c>
      <c r="I798" s="123" t="e">
        <f t="shared" ca="1" si="253"/>
        <v>#NAME?</v>
      </c>
      <c r="J798" s="37" t="e">
        <f t="shared" ca="1" si="254"/>
        <v>#NAME?</v>
      </c>
      <c r="K798" s="37" t="e">
        <f t="shared" ca="1" si="255"/>
        <v>#NAME?</v>
      </c>
      <c r="L798" s="90" t="e">
        <f t="shared" ca="1" si="252"/>
        <v>#NAME?</v>
      </c>
      <c r="N798" t="s">
        <v>467</v>
      </c>
      <c r="O798" s="174" t="e">
        <f ca="1">0.25*ATAN(O796/O797)</f>
        <v>#NAME?</v>
      </c>
      <c r="Q798" s="123" t="e">
        <f ca="1"/>
        <v>#NAME?</v>
      </c>
      <c r="R798" s="90" t="e">
        <f ca="1"/>
        <v>#NAME?</v>
      </c>
    </row>
    <row r="799" spans="1:18" x14ac:dyDescent="0.25">
      <c r="A799" s="194" t="e">
        <f ca="1"/>
        <v>#NAME?</v>
      </c>
      <c r="B799" s="195" t="e">
        <f ca="1"/>
        <v>#NAME?</v>
      </c>
      <c r="C799" s="195" t="e">
        <f ca="1"/>
        <v>#NAME?</v>
      </c>
      <c r="D799" s="196" t="e">
        <f ca="1"/>
        <v>#NAME?</v>
      </c>
      <c r="F799" s="123" t="e">
        <f ca="1">INDEX(A799:D807,,F795)</f>
        <v>#NAME?</v>
      </c>
      <c r="G799" s="90" t="e">
        <f ca="1">INDEX(A796:D804,,G795)</f>
        <v>#NAME?</v>
      </c>
      <c r="I799" s="123" t="e">
        <f t="shared" ca="1" si="253"/>
        <v>#NAME?</v>
      </c>
      <c r="J799" s="37" t="e">
        <f t="shared" ca="1" si="254"/>
        <v>#NAME?</v>
      </c>
      <c r="K799" s="37" t="e">
        <f t="shared" ca="1" si="255"/>
        <v>#NAME?</v>
      </c>
      <c r="L799" s="90" t="e">
        <f t="shared" ca="1" si="252"/>
        <v>#NAME?</v>
      </c>
      <c r="Q799" s="123" t="e">
        <f ca="1"/>
        <v>#NAME?</v>
      </c>
      <c r="R799" s="90" t="e">
        <f ca="1"/>
        <v>#NAME?</v>
      </c>
    </row>
    <row r="800" spans="1:18" x14ac:dyDescent="0.25">
      <c r="A800" s="194" t="e">
        <f ca="1"/>
        <v>#NAME?</v>
      </c>
      <c r="B800" s="195" t="e">
        <f ca="1"/>
        <v>#NAME?</v>
      </c>
      <c r="C800" s="195" t="e">
        <f ca="1"/>
        <v>#NAME?</v>
      </c>
      <c r="D800" s="196" t="e">
        <f ca="1"/>
        <v>#NAME?</v>
      </c>
      <c r="F800" s="123" t="e">
        <f ca="1">INDEX(A800:D808,,F795)</f>
        <v>#NAME?</v>
      </c>
      <c r="G800" s="90" t="e">
        <f ca="1">INDEX(A796:D804,,G795)</f>
        <v>#NAME?</v>
      </c>
      <c r="I800" s="123" t="e">
        <f t="shared" ca="1" si="253"/>
        <v>#NAME?</v>
      </c>
      <c r="J800" s="37" t="e">
        <f t="shared" ca="1" si="254"/>
        <v>#NAME?</v>
      </c>
      <c r="K800" s="37" t="e">
        <f t="shared" ca="1" si="255"/>
        <v>#NAME?</v>
      </c>
      <c r="L800" s="90" t="e">
        <f t="shared" ca="1" si="252"/>
        <v>#NAME?</v>
      </c>
      <c r="N800" s="156" t="e">
        <f ca="1">COS(O798)</f>
        <v>#NAME?</v>
      </c>
      <c r="O800" s="158" t="e">
        <f ca="1">-N801</f>
        <v>#NAME?</v>
      </c>
      <c r="Q800" s="123" t="e">
        <f ca="1"/>
        <v>#NAME?</v>
      </c>
      <c r="R800" s="90" t="e">
        <f ca="1"/>
        <v>#NAME?</v>
      </c>
    </row>
    <row r="801" spans="1:18" x14ac:dyDescent="0.25">
      <c r="A801" s="194" t="e">
        <f ca="1"/>
        <v>#NAME?</v>
      </c>
      <c r="B801" s="195" t="e">
        <f ca="1"/>
        <v>#NAME?</v>
      </c>
      <c r="C801" s="195" t="e">
        <f ca="1"/>
        <v>#NAME?</v>
      </c>
      <c r="D801" s="196" t="e">
        <f ca="1"/>
        <v>#NAME?</v>
      </c>
      <c r="F801" s="123" t="e">
        <f ca="1">INDEX(A801:D809,,F795)</f>
        <v>#NAME?</v>
      </c>
      <c r="G801" s="90" t="e">
        <f ca="1">INDEX(A796:D804,,G795)</f>
        <v>#NAME?</v>
      </c>
      <c r="I801" s="123" t="e">
        <f t="shared" ca="1" si="253"/>
        <v>#NAME?</v>
      </c>
      <c r="J801" s="37" t="e">
        <f t="shared" ca="1" si="254"/>
        <v>#NAME?</v>
      </c>
      <c r="K801" s="37" t="e">
        <f t="shared" ca="1" si="255"/>
        <v>#NAME?</v>
      </c>
      <c r="L801" s="90" t="e">
        <f t="shared" ca="1" si="252"/>
        <v>#NAME?</v>
      </c>
      <c r="N801" s="91" t="e">
        <f ca="1">SIN(O798)</f>
        <v>#NAME?</v>
      </c>
      <c r="O801" s="93" t="e">
        <f ca="1">N800</f>
        <v>#NAME?</v>
      </c>
      <c r="Q801" s="123" t="e">
        <f ca="1"/>
        <v>#NAME?</v>
      </c>
      <c r="R801" s="90" t="e">
        <f ca="1"/>
        <v>#NAME?</v>
      </c>
    </row>
    <row r="802" spans="1:18" x14ac:dyDescent="0.25">
      <c r="A802" s="194" t="e">
        <f ca="1"/>
        <v>#NAME?</v>
      </c>
      <c r="B802" s="195" t="e">
        <f ca="1"/>
        <v>#NAME?</v>
      </c>
      <c r="C802" s="195" t="e">
        <f ca="1"/>
        <v>#NAME?</v>
      </c>
      <c r="D802" s="196" t="e">
        <f ca="1"/>
        <v>#NAME?</v>
      </c>
      <c r="F802" s="123" t="e">
        <f ca="1">INDEX(A802:D810,,F795)</f>
        <v>#NAME?</v>
      </c>
      <c r="G802" s="90" t="e">
        <f ca="1">INDEX(A796:D804,,G795)</f>
        <v>#NAME?</v>
      </c>
      <c r="I802" s="123" t="e">
        <f t="shared" ca="1" si="253"/>
        <v>#NAME?</v>
      </c>
      <c r="J802" s="37" t="e">
        <f t="shared" ca="1" si="254"/>
        <v>#NAME?</v>
      </c>
      <c r="K802" s="37" t="e">
        <f t="shared" ca="1" si="255"/>
        <v>#NAME?</v>
      </c>
      <c r="L802" s="90" t="e">
        <f t="shared" ca="1" si="252"/>
        <v>#NAME?</v>
      </c>
      <c r="Q802" s="123" t="e">
        <f ca="1"/>
        <v>#NAME?</v>
      </c>
      <c r="R802" s="90" t="e">
        <f ca="1"/>
        <v>#NAME?</v>
      </c>
    </row>
    <row r="803" spans="1:18" x14ac:dyDescent="0.25">
      <c r="A803" s="194" t="e">
        <f ca="1"/>
        <v>#NAME?</v>
      </c>
      <c r="B803" s="195" t="e">
        <f ca="1"/>
        <v>#NAME?</v>
      </c>
      <c r="C803" s="195" t="e">
        <f ca="1"/>
        <v>#NAME?</v>
      </c>
      <c r="D803" s="196" t="e">
        <f ca="1"/>
        <v>#NAME?</v>
      </c>
      <c r="F803" s="123" t="e">
        <f ca="1">INDEX(A803:D811,,F795)</f>
        <v>#NAME?</v>
      </c>
      <c r="G803" s="90" t="e">
        <f ca="1">INDEX(A796:D804,,G795)</f>
        <v>#NAME?</v>
      </c>
      <c r="I803" s="123" t="e">
        <f t="shared" ca="1" si="253"/>
        <v>#NAME?</v>
      </c>
      <c r="J803" s="37" t="e">
        <f t="shared" ca="1" si="254"/>
        <v>#NAME?</v>
      </c>
      <c r="K803" s="37" t="e">
        <f t="shared" ca="1" si="255"/>
        <v>#NAME?</v>
      </c>
      <c r="L803" s="90" t="e">
        <f t="shared" ca="1" si="252"/>
        <v>#NAME?</v>
      </c>
      <c r="Q803" s="123" t="e">
        <f ca="1"/>
        <v>#NAME?</v>
      </c>
      <c r="R803" s="90" t="e">
        <f ca="1"/>
        <v>#NAME?</v>
      </c>
    </row>
    <row r="804" spans="1:18" x14ac:dyDescent="0.25">
      <c r="A804" s="200" t="e">
        <f ca="1"/>
        <v>#NAME?</v>
      </c>
      <c r="B804" s="201" t="e">
        <f ca="1"/>
        <v>#NAME?</v>
      </c>
      <c r="C804" s="201" t="e">
        <f ca="1"/>
        <v>#NAME?</v>
      </c>
      <c r="D804" s="202" t="e">
        <f ca="1"/>
        <v>#NAME?</v>
      </c>
      <c r="F804" s="91" t="e">
        <f ca="1">INDEX(A804:D812,,F795)</f>
        <v>#NAME?</v>
      </c>
      <c r="G804" s="93" t="e">
        <f ca="1">INDEX(A796:D804,,G795)</f>
        <v>#NAME?</v>
      </c>
      <c r="I804" s="91" t="e">
        <f t="shared" ca="1" si="253"/>
        <v>#NAME?</v>
      </c>
      <c r="J804" s="92" t="e">
        <f t="shared" ca="1" si="254"/>
        <v>#NAME?</v>
      </c>
      <c r="K804" s="92" t="e">
        <f t="shared" ca="1" si="255"/>
        <v>#NAME?</v>
      </c>
      <c r="L804" s="93" t="e">
        <f t="shared" ca="1" si="252"/>
        <v>#NAME?</v>
      </c>
      <c r="Q804" s="91" t="e">
        <f ca="1"/>
        <v>#NAME?</v>
      </c>
      <c r="R804" s="93" t="e">
        <f ca="1"/>
        <v>#NAME?</v>
      </c>
    </row>
    <row r="805" spans="1:18" x14ac:dyDescent="0.25">
      <c r="I805" t="e">
        <f ca="1">SUM(I796:I804)</f>
        <v>#NAME?</v>
      </c>
      <c r="J805" t="e">
        <f ca="1">SUM(J796:J804)</f>
        <v>#NAME?</v>
      </c>
      <c r="K805" t="e">
        <f ca="1">SUM(K796:K804)</f>
        <v>#NAME?</v>
      </c>
      <c r="L805" t="e">
        <f ca="1">SUM(L796:L804)</f>
        <v>#NAME?</v>
      </c>
    </row>
    <row r="806" spans="1:18" x14ac:dyDescent="0.25">
      <c r="A806" s="47" t="s">
        <v>53</v>
      </c>
      <c r="B806">
        <f ca="1">COUNT(A796:A804)</f>
        <v>0</v>
      </c>
      <c r="I806" s="47" t="s">
        <v>462</v>
      </c>
      <c r="J806" s="47" t="s">
        <v>389</v>
      </c>
      <c r="K806" s="47" t="s">
        <v>469</v>
      </c>
      <c r="L806" s="47" t="s">
        <v>470</v>
      </c>
      <c r="N806" s="47"/>
    </row>
    <row r="808" spans="1:18" x14ac:dyDescent="0.25">
      <c r="A808">
        <v>1</v>
      </c>
      <c r="B808">
        <v>2</v>
      </c>
      <c r="C808">
        <v>3</v>
      </c>
      <c r="D808">
        <v>4</v>
      </c>
      <c r="F808">
        <v>1</v>
      </c>
      <c r="G808">
        <v>3</v>
      </c>
      <c r="I808" s="47" t="s">
        <v>207</v>
      </c>
      <c r="J808" s="47" t="s">
        <v>464</v>
      </c>
      <c r="K808" s="47" t="s">
        <v>465</v>
      </c>
      <c r="L808" s="47" t="s">
        <v>466</v>
      </c>
      <c r="Q808">
        <f>F808</f>
        <v>1</v>
      </c>
      <c r="R808">
        <f>G808</f>
        <v>3</v>
      </c>
    </row>
    <row r="809" spans="1:18" x14ac:dyDescent="0.25">
      <c r="A809" s="189" t="e">
        <f t="array" aca="1" ref="A809:A817" ca="1">IF(A808=$Q795,$Q796:$Q804,IF(A808=$R795,$R796:$R804,A796:A804))</f>
        <v>#NAME?</v>
      </c>
      <c r="B809" s="190" t="e">
        <f t="array" aca="1" ref="B809:B817" ca="1">IF(B808=$Q795,$Q796:$Q804,IF(B808=$R795,$R796:$R804,B796:B804))</f>
        <v>#NAME?</v>
      </c>
      <c r="C809" s="190" t="e">
        <f t="array" aca="1" ref="C809:C817" ca="1">IF(C808=$Q795,$Q796:$Q804,IF(C808=$R795,$R796:$R804,C796:C804))</f>
        <v>#NAME?</v>
      </c>
      <c r="D809" s="191" t="e">
        <f t="array" aca="1" ref="D809:D817" ca="1">IF(D808=$Q795,$Q796:$Q804,IF(D808=$R795,$R796:$R804,D796:D804))</f>
        <v>#NAME?</v>
      </c>
      <c r="F809" s="156" t="e">
        <f ca="1">INDEX(A809:D817,,F808)</f>
        <v>#NAME?</v>
      </c>
      <c r="G809" s="158" t="e">
        <f ca="1">INDEX(A809:D817,,G808)</f>
        <v>#NAME?</v>
      </c>
      <c r="I809" s="156" t="e">
        <f ca="1">F809^2-G809^2</f>
        <v>#NAME?</v>
      </c>
      <c r="J809" s="157" t="e">
        <f ca="1">2*F809*G809</f>
        <v>#NAME?</v>
      </c>
      <c r="K809" s="157" t="e">
        <f ca="1">I809^2-J809^2</f>
        <v>#NAME?</v>
      </c>
      <c r="L809" s="158" t="e">
        <f t="shared" ref="L809:L817" ca="1" si="256">I809*J809</f>
        <v>#NAME?</v>
      </c>
      <c r="N809" t="s">
        <v>390</v>
      </c>
      <c r="O809" s="172" t="e">
        <f ca="1">2*(L818*B819-I818*J818)</f>
        <v>#NAME?</v>
      </c>
      <c r="Q809" s="156" t="e">
        <f t="array" aca="1" ref="Q809:R817" ca="1">MMULT(F809:G817,N813:O814)</f>
        <v>#NAME?</v>
      </c>
      <c r="R809" s="158" t="e">
        <f ca="1"/>
        <v>#NAME?</v>
      </c>
    </row>
    <row r="810" spans="1:18" x14ac:dyDescent="0.25">
      <c r="A810" s="194" t="e">
        <f ca="1"/>
        <v>#NAME?</v>
      </c>
      <c r="B810" s="195" t="e">
        <f ca="1"/>
        <v>#NAME?</v>
      </c>
      <c r="C810" s="195" t="e">
        <f ca="1"/>
        <v>#NAME?</v>
      </c>
      <c r="D810" s="196" t="e">
        <f ca="1"/>
        <v>#NAME?</v>
      </c>
      <c r="F810" s="123" t="e">
        <f ca="1">INDEX(A810:D818,,F808)</f>
        <v>#NAME?</v>
      </c>
      <c r="G810" s="90" t="e">
        <f ca="1">INDEX(A809:D817,,G808)</f>
        <v>#NAME?</v>
      </c>
      <c r="I810" s="123" t="e">
        <f t="shared" ref="I810:I817" ca="1" si="257">F810^2-G810^2</f>
        <v>#NAME?</v>
      </c>
      <c r="J810" s="37" t="e">
        <f t="shared" ref="J810:J817" ca="1" si="258">2*F810*G810</f>
        <v>#NAME?</v>
      </c>
      <c r="K810" s="37" t="e">
        <f t="shared" ref="K810:K817" ca="1" si="259">I810^2-J810^2</f>
        <v>#NAME?</v>
      </c>
      <c r="L810" s="90" t="e">
        <f t="shared" ca="1" si="256"/>
        <v>#NAME?</v>
      </c>
      <c r="N810" t="s">
        <v>392</v>
      </c>
      <c r="O810" s="173" t="e">
        <f ca="1">K818*B819-(I818^2-J818^2)</f>
        <v>#NAME?</v>
      </c>
      <c r="Q810" s="123" t="e">
        <f ca="1"/>
        <v>#NAME?</v>
      </c>
      <c r="R810" s="90" t="e">
        <f ca="1"/>
        <v>#NAME?</v>
      </c>
    </row>
    <row r="811" spans="1:18" x14ac:dyDescent="0.25">
      <c r="A811" s="194" t="e">
        <f ca="1"/>
        <v>#NAME?</v>
      </c>
      <c r="B811" s="195" t="e">
        <f ca="1"/>
        <v>#NAME?</v>
      </c>
      <c r="C811" s="195" t="e">
        <f ca="1"/>
        <v>#NAME?</v>
      </c>
      <c r="D811" s="196" t="e">
        <f ca="1"/>
        <v>#NAME?</v>
      </c>
      <c r="F811" s="123" t="e">
        <f ca="1">INDEX(A811:D819,,F808)</f>
        <v>#NAME?</v>
      </c>
      <c r="G811" s="90" t="e">
        <f ca="1">INDEX(A809:D817,,G808)</f>
        <v>#NAME?</v>
      </c>
      <c r="I811" s="123" t="e">
        <f t="shared" ca="1" si="257"/>
        <v>#NAME?</v>
      </c>
      <c r="J811" s="37" t="e">
        <f t="shared" ca="1" si="258"/>
        <v>#NAME?</v>
      </c>
      <c r="K811" s="37" t="e">
        <f t="shared" ca="1" si="259"/>
        <v>#NAME?</v>
      </c>
      <c r="L811" s="90" t="e">
        <f t="shared" ca="1" si="256"/>
        <v>#NAME?</v>
      </c>
      <c r="N811" t="s">
        <v>467</v>
      </c>
      <c r="O811" s="174" t="e">
        <f ca="1">0.25*ATAN(O809/O810)</f>
        <v>#NAME?</v>
      </c>
      <c r="Q811" s="123" t="e">
        <f ca="1"/>
        <v>#NAME?</v>
      </c>
      <c r="R811" s="90" t="e">
        <f ca="1"/>
        <v>#NAME?</v>
      </c>
    </row>
    <row r="812" spans="1:18" x14ac:dyDescent="0.25">
      <c r="A812" s="194" t="e">
        <f ca="1"/>
        <v>#NAME?</v>
      </c>
      <c r="B812" s="195" t="e">
        <f ca="1"/>
        <v>#NAME?</v>
      </c>
      <c r="C812" s="195" t="e">
        <f ca="1"/>
        <v>#NAME?</v>
      </c>
      <c r="D812" s="196" t="e">
        <f ca="1"/>
        <v>#NAME?</v>
      </c>
      <c r="F812" s="123" t="e">
        <f ca="1">INDEX(A812:D820,,F808)</f>
        <v>#NAME?</v>
      </c>
      <c r="G812" s="90" t="e">
        <f ca="1">INDEX(A809:D817,,G808)</f>
        <v>#NAME?</v>
      </c>
      <c r="I812" s="123" t="e">
        <f t="shared" ca="1" si="257"/>
        <v>#NAME?</v>
      </c>
      <c r="J812" s="37" t="e">
        <f t="shared" ca="1" si="258"/>
        <v>#NAME?</v>
      </c>
      <c r="K812" s="37" t="e">
        <f t="shared" ca="1" si="259"/>
        <v>#NAME?</v>
      </c>
      <c r="L812" s="90" t="e">
        <f t="shared" ca="1" si="256"/>
        <v>#NAME?</v>
      </c>
      <c r="Q812" s="123" t="e">
        <f ca="1"/>
        <v>#NAME?</v>
      </c>
      <c r="R812" s="90" t="e">
        <f ca="1"/>
        <v>#NAME?</v>
      </c>
    </row>
    <row r="813" spans="1:18" x14ac:dyDescent="0.25">
      <c r="A813" s="194" t="e">
        <f ca="1"/>
        <v>#NAME?</v>
      </c>
      <c r="B813" s="195" t="e">
        <f ca="1"/>
        <v>#NAME?</v>
      </c>
      <c r="C813" s="195" t="e">
        <f ca="1"/>
        <v>#NAME?</v>
      </c>
      <c r="D813" s="196" t="e">
        <f ca="1"/>
        <v>#NAME?</v>
      </c>
      <c r="F813" s="123" t="e">
        <f ca="1">INDEX(A813:D821,,F808)</f>
        <v>#NAME?</v>
      </c>
      <c r="G813" s="90" t="e">
        <f ca="1">INDEX(A809:D817,,G808)</f>
        <v>#NAME?</v>
      </c>
      <c r="I813" s="123" t="e">
        <f t="shared" ca="1" si="257"/>
        <v>#NAME?</v>
      </c>
      <c r="J813" s="37" t="e">
        <f t="shared" ca="1" si="258"/>
        <v>#NAME?</v>
      </c>
      <c r="K813" s="37" t="e">
        <f t="shared" ca="1" si="259"/>
        <v>#NAME?</v>
      </c>
      <c r="L813" s="90" t="e">
        <f t="shared" ca="1" si="256"/>
        <v>#NAME?</v>
      </c>
      <c r="N813" s="156" t="e">
        <f ca="1">COS(O811)</f>
        <v>#NAME?</v>
      </c>
      <c r="O813" s="158" t="e">
        <f ca="1">-N814</f>
        <v>#NAME?</v>
      </c>
      <c r="Q813" s="123" t="e">
        <f ca="1"/>
        <v>#NAME?</v>
      </c>
      <c r="R813" s="90" t="e">
        <f ca="1"/>
        <v>#NAME?</v>
      </c>
    </row>
    <row r="814" spans="1:18" x14ac:dyDescent="0.25">
      <c r="A814" s="194" t="e">
        <f ca="1"/>
        <v>#NAME?</v>
      </c>
      <c r="B814" s="195" t="e">
        <f ca="1"/>
        <v>#NAME?</v>
      </c>
      <c r="C814" s="195" t="e">
        <f ca="1"/>
        <v>#NAME?</v>
      </c>
      <c r="D814" s="196" t="e">
        <f ca="1"/>
        <v>#NAME?</v>
      </c>
      <c r="F814" s="123" t="e">
        <f ca="1">INDEX(A814:D822,,F808)</f>
        <v>#NAME?</v>
      </c>
      <c r="G814" s="90" t="e">
        <f ca="1">INDEX(A809:D817,,G808)</f>
        <v>#NAME?</v>
      </c>
      <c r="I814" s="123" t="e">
        <f t="shared" ca="1" si="257"/>
        <v>#NAME?</v>
      </c>
      <c r="J814" s="37" t="e">
        <f t="shared" ca="1" si="258"/>
        <v>#NAME?</v>
      </c>
      <c r="K814" s="37" t="e">
        <f t="shared" ca="1" si="259"/>
        <v>#NAME?</v>
      </c>
      <c r="L814" s="90" t="e">
        <f t="shared" ca="1" si="256"/>
        <v>#NAME?</v>
      </c>
      <c r="N814" s="91" t="e">
        <f ca="1">SIN(O811)</f>
        <v>#NAME?</v>
      </c>
      <c r="O814" s="93" t="e">
        <f ca="1">N813</f>
        <v>#NAME?</v>
      </c>
      <c r="Q814" s="123" t="e">
        <f ca="1"/>
        <v>#NAME?</v>
      </c>
      <c r="R814" s="90" t="e">
        <f ca="1"/>
        <v>#NAME?</v>
      </c>
    </row>
    <row r="815" spans="1:18" x14ac:dyDescent="0.25">
      <c r="A815" s="194" t="e">
        <f ca="1"/>
        <v>#NAME?</v>
      </c>
      <c r="B815" s="195" t="e">
        <f ca="1"/>
        <v>#NAME?</v>
      </c>
      <c r="C815" s="195" t="e">
        <f ca="1"/>
        <v>#NAME?</v>
      </c>
      <c r="D815" s="196" t="e">
        <f ca="1"/>
        <v>#NAME?</v>
      </c>
      <c r="F815" s="123" t="e">
        <f ca="1">INDEX(A815:D823,,F808)</f>
        <v>#NAME?</v>
      </c>
      <c r="G815" s="90" t="e">
        <f ca="1">INDEX(A809:D817,,G808)</f>
        <v>#NAME?</v>
      </c>
      <c r="I815" s="123" t="e">
        <f t="shared" ca="1" si="257"/>
        <v>#NAME?</v>
      </c>
      <c r="J815" s="37" t="e">
        <f t="shared" ca="1" si="258"/>
        <v>#NAME?</v>
      </c>
      <c r="K815" s="37" t="e">
        <f t="shared" ca="1" si="259"/>
        <v>#NAME?</v>
      </c>
      <c r="L815" s="90" t="e">
        <f t="shared" ca="1" si="256"/>
        <v>#NAME?</v>
      </c>
      <c r="Q815" s="123" t="e">
        <f ca="1"/>
        <v>#NAME?</v>
      </c>
      <c r="R815" s="90" t="e">
        <f ca="1"/>
        <v>#NAME?</v>
      </c>
    </row>
    <row r="816" spans="1:18" x14ac:dyDescent="0.25">
      <c r="A816" s="194" t="e">
        <f ca="1"/>
        <v>#NAME?</v>
      </c>
      <c r="B816" s="195" t="e">
        <f ca="1"/>
        <v>#NAME?</v>
      </c>
      <c r="C816" s="195" t="e">
        <f ca="1"/>
        <v>#NAME?</v>
      </c>
      <c r="D816" s="196" t="e">
        <f ca="1"/>
        <v>#NAME?</v>
      </c>
      <c r="F816" s="123" t="e">
        <f ca="1">INDEX(A816:D824,,F808)</f>
        <v>#NAME?</v>
      </c>
      <c r="G816" s="90" t="e">
        <f ca="1">INDEX(A809:D817,,G808)</f>
        <v>#NAME?</v>
      </c>
      <c r="I816" s="123" t="e">
        <f t="shared" ca="1" si="257"/>
        <v>#NAME?</v>
      </c>
      <c r="J816" s="37" t="e">
        <f t="shared" ca="1" si="258"/>
        <v>#NAME?</v>
      </c>
      <c r="K816" s="37" t="e">
        <f t="shared" ca="1" si="259"/>
        <v>#NAME?</v>
      </c>
      <c r="L816" s="90" t="e">
        <f t="shared" ca="1" si="256"/>
        <v>#NAME?</v>
      </c>
      <c r="Q816" s="123" t="e">
        <f ca="1"/>
        <v>#NAME?</v>
      </c>
      <c r="R816" s="90" t="e">
        <f ca="1"/>
        <v>#NAME?</v>
      </c>
    </row>
    <row r="817" spans="1:18" x14ac:dyDescent="0.25">
      <c r="A817" s="200" t="e">
        <f ca="1"/>
        <v>#NAME?</v>
      </c>
      <c r="B817" s="201" t="e">
        <f ca="1"/>
        <v>#NAME?</v>
      </c>
      <c r="C817" s="201" t="e">
        <f ca="1"/>
        <v>#NAME?</v>
      </c>
      <c r="D817" s="202" t="e">
        <f ca="1"/>
        <v>#NAME?</v>
      </c>
      <c r="F817" s="91" t="e">
        <f ca="1">INDEX(A817:D825,,F808)</f>
        <v>#NAME?</v>
      </c>
      <c r="G817" s="93" t="e">
        <f ca="1">INDEX(A809:D817,,G808)</f>
        <v>#NAME?</v>
      </c>
      <c r="I817" s="91" t="e">
        <f t="shared" ca="1" si="257"/>
        <v>#NAME?</v>
      </c>
      <c r="J817" s="92" t="e">
        <f t="shared" ca="1" si="258"/>
        <v>#NAME?</v>
      </c>
      <c r="K817" s="92" t="e">
        <f t="shared" ca="1" si="259"/>
        <v>#NAME?</v>
      </c>
      <c r="L817" s="93" t="e">
        <f t="shared" ca="1" si="256"/>
        <v>#NAME?</v>
      </c>
      <c r="Q817" s="91" t="e">
        <f ca="1"/>
        <v>#NAME?</v>
      </c>
      <c r="R817" s="93" t="e">
        <f ca="1"/>
        <v>#NAME?</v>
      </c>
    </row>
    <row r="818" spans="1:18" x14ac:dyDescent="0.25">
      <c r="I818" t="e">
        <f ca="1">SUM(I809:I817)</f>
        <v>#NAME?</v>
      </c>
      <c r="J818" t="e">
        <f ca="1">SUM(J809:J817)</f>
        <v>#NAME?</v>
      </c>
      <c r="K818" t="e">
        <f ca="1">SUM(K809:K817)</f>
        <v>#NAME?</v>
      </c>
      <c r="L818" t="e">
        <f ca="1">SUM(L809:L817)</f>
        <v>#NAME?</v>
      </c>
    </row>
    <row r="819" spans="1:18" x14ac:dyDescent="0.25">
      <c r="A819" s="47" t="s">
        <v>53</v>
      </c>
      <c r="B819">
        <f ca="1">COUNT(A809:A817)</f>
        <v>0</v>
      </c>
      <c r="I819" s="47" t="s">
        <v>462</v>
      </c>
      <c r="J819" s="47" t="s">
        <v>389</v>
      </c>
      <c r="K819" s="47" t="s">
        <v>469</v>
      </c>
      <c r="L819" s="47" t="s">
        <v>470</v>
      </c>
      <c r="N819" s="47"/>
    </row>
    <row r="821" spans="1:18" x14ac:dyDescent="0.25">
      <c r="A821">
        <v>1</v>
      </c>
      <c r="B821">
        <v>2</v>
      </c>
      <c r="C821">
        <v>3</v>
      </c>
      <c r="D821">
        <v>4</v>
      </c>
      <c r="F821">
        <v>1</v>
      </c>
      <c r="G821">
        <v>4</v>
      </c>
      <c r="I821" s="47" t="s">
        <v>207</v>
      </c>
      <c r="J821" s="47" t="s">
        <v>464</v>
      </c>
      <c r="K821" s="47" t="s">
        <v>465</v>
      </c>
      <c r="L821" s="47" t="s">
        <v>466</v>
      </c>
      <c r="Q821">
        <f>F821</f>
        <v>1</v>
      </c>
      <c r="R821">
        <f>G821</f>
        <v>4</v>
      </c>
    </row>
    <row r="822" spans="1:18" x14ac:dyDescent="0.25">
      <c r="A822" s="189" t="e">
        <f t="array" aca="1" ref="A822:A830" ca="1">IF(A821=$Q808,$Q809:$Q817,IF(A821=$R808,$R809:$R817,A809:A817))</f>
        <v>#NAME?</v>
      </c>
      <c r="B822" s="190" t="e">
        <f t="array" aca="1" ref="B822:B830" ca="1">IF(B821=$Q808,$Q809:$Q817,IF(B821=$R808,$R809:$R817,B809:B817))</f>
        <v>#NAME?</v>
      </c>
      <c r="C822" s="190" t="e">
        <f t="array" aca="1" ref="C822:C830" ca="1">IF(C821=$Q808,$Q809:$Q817,IF(C821=$R808,$R809:$R817,C809:C817))</f>
        <v>#NAME?</v>
      </c>
      <c r="D822" s="191" t="e">
        <f t="array" aca="1" ref="D822:D830" ca="1">IF(D821=$Q808,$Q809:$Q817,IF(D821=$R808,$R809:$R817,D809:D817))</f>
        <v>#NAME?</v>
      </c>
      <c r="F822" s="156" t="e">
        <f ca="1">INDEX(A822:D830,,F821)</f>
        <v>#NAME?</v>
      </c>
      <c r="G822" s="158" t="e">
        <f ca="1">INDEX(A822:D830,,G821)</f>
        <v>#NAME?</v>
      </c>
      <c r="I822" s="156" t="e">
        <f ca="1">F822^2-G822^2</f>
        <v>#NAME?</v>
      </c>
      <c r="J822" s="157" t="e">
        <f ca="1">2*F822*G822</f>
        <v>#NAME?</v>
      </c>
      <c r="K822" s="157" t="e">
        <f ca="1">I822^2-J822^2</f>
        <v>#NAME?</v>
      </c>
      <c r="L822" s="158" t="e">
        <f t="shared" ref="L822:L830" ca="1" si="260">I822*J822</f>
        <v>#NAME?</v>
      </c>
      <c r="N822" t="s">
        <v>390</v>
      </c>
      <c r="O822" s="172" t="e">
        <f ca="1">2*(L831*B832-I831*J831)</f>
        <v>#NAME?</v>
      </c>
      <c r="Q822" s="156" t="e">
        <f t="array" aca="1" ref="Q822:R830" ca="1">MMULT(F822:G830,N826:O827)</f>
        <v>#NAME?</v>
      </c>
      <c r="R822" s="158" t="e">
        <f ca="1"/>
        <v>#NAME?</v>
      </c>
    </row>
    <row r="823" spans="1:18" x14ac:dyDescent="0.25">
      <c r="A823" s="194" t="e">
        <f ca="1"/>
        <v>#NAME?</v>
      </c>
      <c r="B823" s="195" t="e">
        <f ca="1"/>
        <v>#NAME?</v>
      </c>
      <c r="C823" s="195" t="e">
        <f ca="1"/>
        <v>#NAME?</v>
      </c>
      <c r="D823" s="196" t="e">
        <f ca="1"/>
        <v>#NAME?</v>
      </c>
      <c r="F823" s="123" t="e">
        <f ca="1">INDEX(A823:D831,,F821)</f>
        <v>#NAME?</v>
      </c>
      <c r="G823" s="90" t="e">
        <f ca="1">INDEX(A822:D830,,G821)</f>
        <v>#NAME?</v>
      </c>
      <c r="I823" s="123" t="e">
        <f t="shared" ref="I823:I830" ca="1" si="261">F823^2-G823^2</f>
        <v>#NAME?</v>
      </c>
      <c r="J823" s="37" t="e">
        <f t="shared" ref="J823:J830" ca="1" si="262">2*F823*G823</f>
        <v>#NAME?</v>
      </c>
      <c r="K823" s="37" t="e">
        <f t="shared" ref="K823:K830" ca="1" si="263">I823^2-J823^2</f>
        <v>#NAME?</v>
      </c>
      <c r="L823" s="90" t="e">
        <f t="shared" ca="1" si="260"/>
        <v>#NAME?</v>
      </c>
      <c r="N823" t="s">
        <v>392</v>
      </c>
      <c r="O823" s="173" t="e">
        <f ca="1">K831*B832-(I831^2-J831^2)</f>
        <v>#NAME?</v>
      </c>
      <c r="Q823" s="123" t="e">
        <f ca="1"/>
        <v>#NAME?</v>
      </c>
      <c r="R823" s="90" t="e">
        <f ca="1"/>
        <v>#NAME?</v>
      </c>
    </row>
    <row r="824" spans="1:18" x14ac:dyDescent="0.25">
      <c r="A824" s="194" t="e">
        <f ca="1"/>
        <v>#NAME?</v>
      </c>
      <c r="B824" s="195" t="e">
        <f ca="1"/>
        <v>#NAME?</v>
      </c>
      <c r="C824" s="195" t="e">
        <f ca="1"/>
        <v>#NAME?</v>
      </c>
      <c r="D824" s="196" t="e">
        <f ca="1"/>
        <v>#NAME?</v>
      </c>
      <c r="F824" s="123" t="e">
        <f ca="1">INDEX(A824:D832,,F821)</f>
        <v>#NAME?</v>
      </c>
      <c r="G824" s="90" t="e">
        <f ca="1">INDEX(A822:D830,,G821)</f>
        <v>#NAME?</v>
      </c>
      <c r="I824" s="123" t="e">
        <f t="shared" ca="1" si="261"/>
        <v>#NAME?</v>
      </c>
      <c r="J824" s="37" t="e">
        <f t="shared" ca="1" si="262"/>
        <v>#NAME?</v>
      </c>
      <c r="K824" s="37" t="e">
        <f t="shared" ca="1" si="263"/>
        <v>#NAME?</v>
      </c>
      <c r="L824" s="90" t="e">
        <f t="shared" ca="1" si="260"/>
        <v>#NAME?</v>
      </c>
      <c r="N824" t="s">
        <v>467</v>
      </c>
      <c r="O824" s="174" t="e">
        <f ca="1">0.25*ATAN(O822/O823)</f>
        <v>#NAME?</v>
      </c>
      <c r="Q824" s="123" t="e">
        <f ca="1"/>
        <v>#NAME?</v>
      </c>
      <c r="R824" s="90" t="e">
        <f ca="1"/>
        <v>#NAME?</v>
      </c>
    </row>
    <row r="825" spans="1:18" x14ac:dyDescent="0.25">
      <c r="A825" s="194" t="e">
        <f ca="1"/>
        <v>#NAME?</v>
      </c>
      <c r="B825" s="195" t="e">
        <f ca="1"/>
        <v>#NAME?</v>
      </c>
      <c r="C825" s="195" t="e">
        <f ca="1"/>
        <v>#NAME?</v>
      </c>
      <c r="D825" s="196" t="e">
        <f ca="1"/>
        <v>#NAME?</v>
      </c>
      <c r="F825" s="123" t="e">
        <f ca="1">INDEX(A825:D833,,F821)</f>
        <v>#NAME?</v>
      </c>
      <c r="G825" s="90" t="e">
        <f ca="1">INDEX(A822:D830,,G821)</f>
        <v>#NAME?</v>
      </c>
      <c r="I825" s="123" t="e">
        <f t="shared" ca="1" si="261"/>
        <v>#NAME?</v>
      </c>
      <c r="J825" s="37" t="e">
        <f t="shared" ca="1" si="262"/>
        <v>#NAME?</v>
      </c>
      <c r="K825" s="37" t="e">
        <f t="shared" ca="1" si="263"/>
        <v>#NAME?</v>
      </c>
      <c r="L825" s="90" t="e">
        <f t="shared" ca="1" si="260"/>
        <v>#NAME?</v>
      </c>
      <c r="Q825" s="123" t="e">
        <f ca="1"/>
        <v>#NAME?</v>
      </c>
      <c r="R825" s="90" t="e">
        <f ca="1"/>
        <v>#NAME?</v>
      </c>
    </row>
    <row r="826" spans="1:18" x14ac:dyDescent="0.25">
      <c r="A826" s="194" t="e">
        <f ca="1"/>
        <v>#NAME?</v>
      </c>
      <c r="B826" s="195" t="e">
        <f ca="1"/>
        <v>#NAME?</v>
      </c>
      <c r="C826" s="195" t="e">
        <f ca="1"/>
        <v>#NAME?</v>
      </c>
      <c r="D826" s="196" t="e">
        <f ca="1"/>
        <v>#NAME?</v>
      </c>
      <c r="F826" s="123" t="e">
        <f ca="1">INDEX(A826:D834,,F821)</f>
        <v>#NAME?</v>
      </c>
      <c r="G826" s="90" t="e">
        <f ca="1">INDEX(A822:D830,,G821)</f>
        <v>#NAME?</v>
      </c>
      <c r="I826" s="123" t="e">
        <f t="shared" ca="1" si="261"/>
        <v>#NAME?</v>
      </c>
      <c r="J826" s="37" t="e">
        <f t="shared" ca="1" si="262"/>
        <v>#NAME?</v>
      </c>
      <c r="K826" s="37" t="e">
        <f t="shared" ca="1" si="263"/>
        <v>#NAME?</v>
      </c>
      <c r="L826" s="90" t="e">
        <f t="shared" ca="1" si="260"/>
        <v>#NAME?</v>
      </c>
      <c r="N826" s="156" t="e">
        <f ca="1">COS(O824)</f>
        <v>#NAME?</v>
      </c>
      <c r="O826" s="158" t="e">
        <f ca="1">-N827</f>
        <v>#NAME?</v>
      </c>
      <c r="Q826" s="123" t="e">
        <f ca="1"/>
        <v>#NAME?</v>
      </c>
      <c r="R826" s="90" t="e">
        <f ca="1"/>
        <v>#NAME?</v>
      </c>
    </row>
    <row r="827" spans="1:18" x14ac:dyDescent="0.25">
      <c r="A827" s="194" t="e">
        <f ca="1"/>
        <v>#NAME?</v>
      </c>
      <c r="B827" s="195" t="e">
        <f ca="1"/>
        <v>#NAME?</v>
      </c>
      <c r="C827" s="195" t="e">
        <f ca="1"/>
        <v>#NAME?</v>
      </c>
      <c r="D827" s="196" t="e">
        <f ca="1"/>
        <v>#NAME?</v>
      </c>
      <c r="F827" s="123" t="e">
        <f ca="1">INDEX(A827:D835,,F821)</f>
        <v>#NAME?</v>
      </c>
      <c r="G827" s="90" t="e">
        <f ca="1">INDEX(A822:D830,,G821)</f>
        <v>#NAME?</v>
      </c>
      <c r="I827" s="123" t="e">
        <f t="shared" ca="1" si="261"/>
        <v>#NAME?</v>
      </c>
      <c r="J827" s="37" t="e">
        <f t="shared" ca="1" si="262"/>
        <v>#NAME?</v>
      </c>
      <c r="K827" s="37" t="e">
        <f t="shared" ca="1" si="263"/>
        <v>#NAME?</v>
      </c>
      <c r="L827" s="90" t="e">
        <f t="shared" ca="1" si="260"/>
        <v>#NAME?</v>
      </c>
      <c r="N827" s="91" t="e">
        <f ca="1">SIN(O824)</f>
        <v>#NAME?</v>
      </c>
      <c r="O827" s="93" t="e">
        <f ca="1">N826</f>
        <v>#NAME?</v>
      </c>
      <c r="Q827" s="123" t="e">
        <f ca="1"/>
        <v>#NAME?</v>
      </c>
      <c r="R827" s="90" t="e">
        <f ca="1"/>
        <v>#NAME?</v>
      </c>
    </row>
    <row r="828" spans="1:18" x14ac:dyDescent="0.25">
      <c r="A828" s="194" t="e">
        <f ca="1"/>
        <v>#NAME?</v>
      </c>
      <c r="B828" s="195" t="e">
        <f ca="1"/>
        <v>#NAME?</v>
      </c>
      <c r="C828" s="195" t="e">
        <f ca="1"/>
        <v>#NAME?</v>
      </c>
      <c r="D828" s="196" t="e">
        <f ca="1"/>
        <v>#NAME?</v>
      </c>
      <c r="F828" s="123" t="e">
        <f ca="1">INDEX(A828:D836,,F821)</f>
        <v>#NAME?</v>
      </c>
      <c r="G828" s="90" t="e">
        <f ca="1">INDEX(A822:D830,,G821)</f>
        <v>#NAME?</v>
      </c>
      <c r="I828" s="123" t="e">
        <f t="shared" ca="1" si="261"/>
        <v>#NAME?</v>
      </c>
      <c r="J828" s="37" t="e">
        <f t="shared" ca="1" si="262"/>
        <v>#NAME?</v>
      </c>
      <c r="K828" s="37" t="e">
        <f t="shared" ca="1" si="263"/>
        <v>#NAME?</v>
      </c>
      <c r="L828" s="90" t="e">
        <f t="shared" ca="1" si="260"/>
        <v>#NAME?</v>
      </c>
      <c r="Q828" s="123" t="e">
        <f ca="1"/>
        <v>#NAME?</v>
      </c>
      <c r="R828" s="90" t="e">
        <f ca="1"/>
        <v>#NAME?</v>
      </c>
    </row>
    <row r="829" spans="1:18" x14ac:dyDescent="0.25">
      <c r="A829" s="194" t="e">
        <f ca="1"/>
        <v>#NAME?</v>
      </c>
      <c r="B829" s="195" t="e">
        <f ca="1"/>
        <v>#NAME?</v>
      </c>
      <c r="C829" s="195" t="e">
        <f ca="1"/>
        <v>#NAME?</v>
      </c>
      <c r="D829" s="196" t="e">
        <f ca="1"/>
        <v>#NAME?</v>
      </c>
      <c r="F829" s="123" t="e">
        <f ca="1">INDEX(A829:D837,,F821)</f>
        <v>#NAME?</v>
      </c>
      <c r="G829" s="90" t="e">
        <f ca="1">INDEX(A822:D830,,G821)</f>
        <v>#NAME?</v>
      </c>
      <c r="I829" s="123" t="e">
        <f t="shared" ca="1" si="261"/>
        <v>#NAME?</v>
      </c>
      <c r="J829" s="37" t="e">
        <f t="shared" ca="1" si="262"/>
        <v>#NAME?</v>
      </c>
      <c r="K829" s="37" t="e">
        <f t="shared" ca="1" si="263"/>
        <v>#NAME?</v>
      </c>
      <c r="L829" s="90" t="e">
        <f t="shared" ca="1" si="260"/>
        <v>#NAME?</v>
      </c>
      <c r="Q829" s="123" t="e">
        <f ca="1"/>
        <v>#NAME?</v>
      </c>
      <c r="R829" s="90" t="e">
        <f ca="1"/>
        <v>#NAME?</v>
      </c>
    </row>
    <row r="830" spans="1:18" x14ac:dyDescent="0.25">
      <c r="A830" s="200" t="e">
        <f ca="1"/>
        <v>#NAME?</v>
      </c>
      <c r="B830" s="201" t="e">
        <f ca="1"/>
        <v>#NAME?</v>
      </c>
      <c r="C830" s="201" t="e">
        <f ca="1"/>
        <v>#NAME?</v>
      </c>
      <c r="D830" s="202" t="e">
        <f ca="1"/>
        <v>#NAME?</v>
      </c>
      <c r="F830" s="91" t="e">
        <f ca="1">INDEX(A830:D838,,F821)</f>
        <v>#NAME?</v>
      </c>
      <c r="G830" s="93" t="e">
        <f ca="1">INDEX(A822:D830,,G821)</f>
        <v>#NAME?</v>
      </c>
      <c r="I830" s="91" t="e">
        <f t="shared" ca="1" si="261"/>
        <v>#NAME?</v>
      </c>
      <c r="J830" s="92" t="e">
        <f t="shared" ca="1" si="262"/>
        <v>#NAME?</v>
      </c>
      <c r="K830" s="92" t="e">
        <f t="shared" ca="1" si="263"/>
        <v>#NAME?</v>
      </c>
      <c r="L830" s="93" t="e">
        <f t="shared" ca="1" si="260"/>
        <v>#NAME?</v>
      </c>
      <c r="Q830" s="91" t="e">
        <f ca="1"/>
        <v>#NAME?</v>
      </c>
      <c r="R830" s="93" t="e">
        <f ca="1"/>
        <v>#NAME?</v>
      </c>
    </row>
    <row r="831" spans="1:18" x14ac:dyDescent="0.25">
      <c r="I831" t="e">
        <f ca="1">SUM(I822:I830)</f>
        <v>#NAME?</v>
      </c>
      <c r="J831" t="e">
        <f ca="1">SUM(J822:J830)</f>
        <v>#NAME?</v>
      </c>
      <c r="K831" t="e">
        <f ca="1">SUM(K822:K830)</f>
        <v>#NAME?</v>
      </c>
      <c r="L831" t="e">
        <f ca="1">SUM(L822:L830)</f>
        <v>#NAME?</v>
      </c>
    </row>
    <row r="832" spans="1:18" x14ac:dyDescent="0.25">
      <c r="A832" s="47" t="s">
        <v>53</v>
      </c>
      <c r="B832">
        <f ca="1">COUNT(A822:A830)</f>
        <v>0</v>
      </c>
      <c r="I832" s="47" t="s">
        <v>462</v>
      </c>
      <c r="J832" s="47" t="s">
        <v>389</v>
      </c>
      <c r="K832" s="47" t="s">
        <v>469</v>
      </c>
      <c r="L832" s="47" t="s">
        <v>470</v>
      </c>
      <c r="N832" s="47"/>
    </row>
    <row r="834" spans="1:18" x14ac:dyDescent="0.25">
      <c r="A834">
        <v>1</v>
      </c>
      <c r="B834">
        <v>2</v>
      </c>
      <c r="C834">
        <v>3</v>
      </c>
      <c r="D834">
        <v>4</v>
      </c>
      <c r="F834">
        <v>2</v>
      </c>
      <c r="G834">
        <v>3</v>
      </c>
      <c r="I834" s="47" t="s">
        <v>207</v>
      </c>
      <c r="J834" s="47" t="s">
        <v>464</v>
      </c>
      <c r="K834" s="47" t="s">
        <v>465</v>
      </c>
      <c r="L834" s="47" t="s">
        <v>466</v>
      </c>
      <c r="Q834">
        <f>F834</f>
        <v>2</v>
      </c>
      <c r="R834">
        <f>G834</f>
        <v>3</v>
      </c>
    </row>
    <row r="835" spans="1:18" x14ac:dyDescent="0.25">
      <c r="A835" s="189" t="e">
        <f t="array" aca="1" ref="A835:A843" ca="1">IF(A834=$Q821,$Q822:$Q830,IF(A834=$R821,$R822:$R830,A822:A830))</f>
        <v>#NAME?</v>
      </c>
      <c r="B835" s="190" t="e">
        <f t="array" aca="1" ref="B835:B843" ca="1">IF(B834=$Q821,$Q822:$Q830,IF(B834=$R821,$R822:$R830,B822:B830))</f>
        <v>#NAME?</v>
      </c>
      <c r="C835" s="190" t="e">
        <f t="array" aca="1" ref="C835:C843" ca="1">IF(C834=$Q821,$Q822:$Q830,IF(C834=$R821,$R822:$R830,C822:C830))</f>
        <v>#NAME?</v>
      </c>
      <c r="D835" s="191" t="e">
        <f t="array" aca="1" ref="D835:D843" ca="1">IF(D834=$Q821,$Q822:$Q830,IF(D834=$R821,$R822:$R830,D822:D830))</f>
        <v>#NAME?</v>
      </c>
      <c r="F835" s="156" t="e">
        <f ca="1">INDEX(A835:D843,,F834)</f>
        <v>#NAME?</v>
      </c>
      <c r="G835" s="158" t="e">
        <f ca="1">INDEX(A835:D843,,G834)</f>
        <v>#NAME?</v>
      </c>
      <c r="I835" s="156" t="e">
        <f ca="1">F835^2-G835^2</f>
        <v>#NAME?</v>
      </c>
      <c r="J835" s="157" t="e">
        <f ca="1">2*F835*G835</f>
        <v>#NAME?</v>
      </c>
      <c r="K835" s="157" t="e">
        <f ca="1">I835^2-J835^2</f>
        <v>#NAME?</v>
      </c>
      <c r="L835" s="158" t="e">
        <f t="shared" ref="L835:L843" ca="1" si="264">I835*J835</f>
        <v>#NAME?</v>
      </c>
      <c r="N835" t="s">
        <v>390</v>
      </c>
      <c r="O835" s="172" t="e">
        <f ca="1">2*(L844*B845-I844*J844)</f>
        <v>#NAME?</v>
      </c>
      <c r="Q835" s="156" t="e">
        <f t="array" aca="1" ref="Q835:R843" ca="1">MMULT(F835:G843,N839:O840)</f>
        <v>#NAME?</v>
      </c>
      <c r="R835" s="158" t="e">
        <f ca="1"/>
        <v>#NAME?</v>
      </c>
    </row>
    <row r="836" spans="1:18" x14ac:dyDescent="0.25">
      <c r="A836" s="194" t="e">
        <f ca="1"/>
        <v>#NAME?</v>
      </c>
      <c r="B836" s="195" t="e">
        <f ca="1"/>
        <v>#NAME?</v>
      </c>
      <c r="C836" s="195" t="e">
        <f ca="1"/>
        <v>#NAME?</v>
      </c>
      <c r="D836" s="196" t="e">
        <f ca="1"/>
        <v>#NAME?</v>
      </c>
      <c r="F836" s="123" t="e">
        <f ca="1">INDEX(A836:D844,,F834)</f>
        <v>#NAME?</v>
      </c>
      <c r="G836" s="90" t="e">
        <f ca="1">INDEX(A835:D843,,G834)</f>
        <v>#NAME?</v>
      </c>
      <c r="I836" s="123" t="e">
        <f t="shared" ref="I836:I843" ca="1" si="265">F836^2-G836^2</f>
        <v>#NAME?</v>
      </c>
      <c r="J836" s="37" t="e">
        <f t="shared" ref="J836:J843" ca="1" si="266">2*F836*G836</f>
        <v>#NAME?</v>
      </c>
      <c r="K836" s="37" t="e">
        <f t="shared" ref="K836:K843" ca="1" si="267">I836^2-J836^2</f>
        <v>#NAME?</v>
      </c>
      <c r="L836" s="90" t="e">
        <f t="shared" ca="1" si="264"/>
        <v>#NAME?</v>
      </c>
      <c r="N836" t="s">
        <v>392</v>
      </c>
      <c r="O836" s="173" t="e">
        <f ca="1">K844*B845-(I844^2-J844^2)</f>
        <v>#NAME?</v>
      </c>
      <c r="Q836" s="123" t="e">
        <f ca="1"/>
        <v>#NAME?</v>
      </c>
      <c r="R836" s="90" t="e">
        <f ca="1"/>
        <v>#NAME?</v>
      </c>
    </row>
    <row r="837" spans="1:18" x14ac:dyDescent="0.25">
      <c r="A837" s="194" t="e">
        <f ca="1"/>
        <v>#NAME?</v>
      </c>
      <c r="B837" s="195" t="e">
        <f ca="1"/>
        <v>#NAME?</v>
      </c>
      <c r="C837" s="195" t="e">
        <f ca="1"/>
        <v>#NAME?</v>
      </c>
      <c r="D837" s="196" t="e">
        <f ca="1"/>
        <v>#NAME?</v>
      </c>
      <c r="F837" s="123" t="e">
        <f ca="1">INDEX(A837:D845,,F834)</f>
        <v>#NAME?</v>
      </c>
      <c r="G837" s="90" t="e">
        <f ca="1">INDEX(A835:D843,,G834)</f>
        <v>#NAME?</v>
      </c>
      <c r="I837" s="123" t="e">
        <f t="shared" ca="1" si="265"/>
        <v>#NAME?</v>
      </c>
      <c r="J837" s="37" t="e">
        <f t="shared" ca="1" si="266"/>
        <v>#NAME?</v>
      </c>
      <c r="K837" s="37" t="e">
        <f t="shared" ca="1" si="267"/>
        <v>#NAME?</v>
      </c>
      <c r="L837" s="90" t="e">
        <f t="shared" ca="1" si="264"/>
        <v>#NAME?</v>
      </c>
      <c r="N837" t="s">
        <v>467</v>
      </c>
      <c r="O837" s="174" t="e">
        <f ca="1">0.25*ATAN(O835/O836)</f>
        <v>#NAME?</v>
      </c>
      <c r="Q837" s="123" t="e">
        <f ca="1"/>
        <v>#NAME?</v>
      </c>
      <c r="R837" s="90" t="e">
        <f ca="1"/>
        <v>#NAME?</v>
      </c>
    </row>
    <row r="838" spans="1:18" x14ac:dyDescent="0.25">
      <c r="A838" s="194" t="e">
        <f ca="1"/>
        <v>#NAME?</v>
      </c>
      <c r="B838" s="195" t="e">
        <f ca="1"/>
        <v>#NAME?</v>
      </c>
      <c r="C838" s="195" t="e">
        <f ca="1"/>
        <v>#NAME?</v>
      </c>
      <c r="D838" s="196" t="e">
        <f ca="1"/>
        <v>#NAME?</v>
      </c>
      <c r="F838" s="123" t="e">
        <f ca="1">INDEX(A838:D846,,F834)</f>
        <v>#NAME?</v>
      </c>
      <c r="G838" s="90" t="e">
        <f ca="1">INDEX(A835:D843,,G834)</f>
        <v>#NAME?</v>
      </c>
      <c r="I838" s="123" t="e">
        <f t="shared" ca="1" si="265"/>
        <v>#NAME?</v>
      </c>
      <c r="J838" s="37" t="e">
        <f t="shared" ca="1" si="266"/>
        <v>#NAME?</v>
      </c>
      <c r="K838" s="37" t="e">
        <f t="shared" ca="1" si="267"/>
        <v>#NAME?</v>
      </c>
      <c r="L838" s="90" t="e">
        <f t="shared" ca="1" si="264"/>
        <v>#NAME?</v>
      </c>
      <c r="Q838" s="123" t="e">
        <f ca="1"/>
        <v>#NAME?</v>
      </c>
      <c r="R838" s="90" t="e">
        <f ca="1"/>
        <v>#NAME?</v>
      </c>
    </row>
    <row r="839" spans="1:18" x14ac:dyDescent="0.25">
      <c r="A839" s="194" t="e">
        <f ca="1"/>
        <v>#NAME?</v>
      </c>
      <c r="B839" s="195" t="e">
        <f ca="1"/>
        <v>#NAME?</v>
      </c>
      <c r="C839" s="195" t="e">
        <f ca="1"/>
        <v>#NAME?</v>
      </c>
      <c r="D839" s="196" t="e">
        <f ca="1"/>
        <v>#NAME?</v>
      </c>
      <c r="F839" s="123" t="e">
        <f ca="1">INDEX(A839:D847,,F834)</f>
        <v>#NAME?</v>
      </c>
      <c r="G839" s="90" t="e">
        <f ca="1">INDEX(A835:D843,,G834)</f>
        <v>#NAME?</v>
      </c>
      <c r="I839" s="123" t="e">
        <f t="shared" ca="1" si="265"/>
        <v>#NAME?</v>
      </c>
      <c r="J839" s="37" t="e">
        <f t="shared" ca="1" si="266"/>
        <v>#NAME?</v>
      </c>
      <c r="K839" s="37" t="e">
        <f t="shared" ca="1" si="267"/>
        <v>#NAME?</v>
      </c>
      <c r="L839" s="90" t="e">
        <f t="shared" ca="1" si="264"/>
        <v>#NAME?</v>
      </c>
      <c r="N839" s="156" t="e">
        <f ca="1">COS(O837)</f>
        <v>#NAME?</v>
      </c>
      <c r="O839" s="158" t="e">
        <f ca="1">-N840</f>
        <v>#NAME?</v>
      </c>
      <c r="Q839" s="123" t="e">
        <f ca="1"/>
        <v>#NAME?</v>
      </c>
      <c r="R839" s="90" t="e">
        <f ca="1"/>
        <v>#NAME?</v>
      </c>
    </row>
    <row r="840" spans="1:18" x14ac:dyDescent="0.25">
      <c r="A840" s="194" t="e">
        <f ca="1"/>
        <v>#NAME?</v>
      </c>
      <c r="B840" s="195" t="e">
        <f ca="1"/>
        <v>#NAME?</v>
      </c>
      <c r="C840" s="195" t="e">
        <f ca="1"/>
        <v>#NAME?</v>
      </c>
      <c r="D840" s="196" t="e">
        <f ca="1"/>
        <v>#NAME?</v>
      </c>
      <c r="F840" s="123" t="e">
        <f ca="1">INDEX(A840:D848,,F834)</f>
        <v>#NAME?</v>
      </c>
      <c r="G840" s="90" t="e">
        <f ca="1">INDEX(A835:D843,,G834)</f>
        <v>#NAME?</v>
      </c>
      <c r="I840" s="123" t="e">
        <f t="shared" ca="1" si="265"/>
        <v>#NAME?</v>
      </c>
      <c r="J840" s="37" t="e">
        <f t="shared" ca="1" si="266"/>
        <v>#NAME?</v>
      </c>
      <c r="K840" s="37" t="e">
        <f t="shared" ca="1" si="267"/>
        <v>#NAME?</v>
      </c>
      <c r="L840" s="90" t="e">
        <f t="shared" ca="1" si="264"/>
        <v>#NAME?</v>
      </c>
      <c r="N840" s="91" t="e">
        <f ca="1">SIN(O837)</f>
        <v>#NAME?</v>
      </c>
      <c r="O840" s="93" t="e">
        <f ca="1">N839</f>
        <v>#NAME?</v>
      </c>
      <c r="Q840" s="123" t="e">
        <f ca="1"/>
        <v>#NAME?</v>
      </c>
      <c r="R840" s="90" t="e">
        <f ca="1"/>
        <v>#NAME?</v>
      </c>
    </row>
    <row r="841" spans="1:18" x14ac:dyDescent="0.25">
      <c r="A841" s="194" t="e">
        <f ca="1"/>
        <v>#NAME?</v>
      </c>
      <c r="B841" s="195" t="e">
        <f ca="1"/>
        <v>#NAME?</v>
      </c>
      <c r="C841" s="195" t="e">
        <f ca="1"/>
        <v>#NAME?</v>
      </c>
      <c r="D841" s="196" t="e">
        <f ca="1"/>
        <v>#NAME?</v>
      </c>
      <c r="F841" s="123" t="e">
        <f ca="1">INDEX(A841:D849,,F834)</f>
        <v>#NAME?</v>
      </c>
      <c r="G841" s="90" t="e">
        <f ca="1">INDEX(A835:D843,,G834)</f>
        <v>#NAME?</v>
      </c>
      <c r="I841" s="123" t="e">
        <f t="shared" ca="1" si="265"/>
        <v>#NAME?</v>
      </c>
      <c r="J841" s="37" t="e">
        <f t="shared" ca="1" si="266"/>
        <v>#NAME?</v>
      </c>
      <c r="K841" s="37" t="e">
        <f t="shared" ca="1" si="267"/>
        <v>#NAME?</v>
      </c>
      <c r="L841" s="90" t="e">
        <f t="shared" ca="1" si="264"/>
        <v>#NAME?</v>
      </c>
      <c r="Q841" s="123" t="e">
        <f ca="1"/>
        <v>#NAME?</v>
      </c>
      <c r="R841" s="90" t="e">
        <f ca="1"/>
        <v>#NAME?</v>
      </c>
    </row>
    <row r="842" spans="1:18" x14ac:dyDescent="0.25">
      <c r="A842" s="194" t="e">
        <f ca="1"/>
        <v>#NAME?</v>
      </c>
      <c r="B842" s="195" t="e">
        <f ca="1"/>
        <v>#NAME?</v>
      </c>
      <c r="C842" s="195" t="e">
        <f ca="1"/>
        <v>#NAME?</v>
      </c>
      <c r="D842" s="196" t="e">
        <f ca="1"/>
        <v>#NAME?</v>
      </c>
      <c r="F842" s="123" t="e">
        <f ca="1">INDEX(A842:D850,,F834)</f>
        <v>#NAME?</v>
      </c>
      <c r="G842" s="90" t="e">
        <f ca="1">INDEX(A835:D843,,G834)</f>
        <v>#NAME?</v>
      </c>
      <c r="I842" s="123" t="e">
        <f t="shared" ca="1" si="265"/>
        <v>#NAME?</v>
      </c>
      <c r="J842" s="37" t="e">
        <f t="shared" ca="1" si="266"/>
        <v>#NAME?</v>
      </c>
      <c r="K842" s="37" t="e">
        <f t="shared" ca="1" si="267"/>
        <v>#NAME?</v>
      </c>
      <c r="L842" s="90" t="e">
        <f t="shared" ca="1" si="264"/>
        <v>#NAME?</v>
      </c>
      <c r="Q842" s="123" t="e">
        <f ca="1"/>
        <v>#NAME?</v>
      </c>
      <c r="R842" s="90" t="e">
        <f ca="1"/>
        <v>#NAME?</v>
      </c>
    </row>
    <row r="843" spans="1:18" x14ac:dyDescent="0.25">
      <c r="A843" s="200" t="e">
        <f ca="1"/>
        <v>#NAME?</v>
      </c>
      <c r="B843" s="201" t="e">
        <f ca="1"/>
        <v>#NAME?</v>
      </c>
      <c r="C843" s="201" t="e">
        <f ca="1"/>
        <v>#NAME?</v>
      </c>
      <c r="D843" s="202" t="e">
        <f ca="1"/>
        <v>#NAME?</v>
      </c>
      <c r="F843" s="91" t="e">
        <f ca="1">INDEX(A843:D851,,F834)</f>
        <v>#NAME?</v>
      </c>
      <c r="G843" s="93" t="e">
        <f ca="1">INDEX(A835:D843,,G834)</f>
        <v>#NAME?</v>
      </c>
      <c r="I843" s="91" t="e">
        <f t="shared" ca="1" si="265"/>
        <v>#NAME?</v>
      </c>
      <c r="J843" s="92" t="e">
        <f t="shared" ca="1" si="266"/>
        <v>#NAME?</v>
      </c>
      <c r="K843" s="92" t="e">
        <f t="shared" ca="1" si="267"/>
        <v>#NAME?</v>
      </c>
      <c r="L843" s="93" t="e">
        <f t="shared" ca="1" si="264"/>
        <v>#NAME?</v>
      </c>
      <c r="Q843" s="91" t="e">
        <f ca="1"/>
        <v>#NAME?</v>
      </c>
      <c r="R843" s="93" t="e">
        <f ca="1"/>
        <v>#NAME?</v>
      </c>
    </row>
    <row r="844" spans="1:18" x14ac:dyDescent="0.25">
      <c r="I844" t="e">
        <f ca="1">SUM(I835:I843)</f>
        <v>#NAME?</v>
      </c>
      <c r="J844" t="e">
        <f ca="1">SUM(J835:J843)</f>
        <v>#NAME?</v>
      </c>
      <c r="K844" t="e">
        <f ca="1">SUM(K835:K843)</f>
        <v>#NAME?</v>
      </c>
      <c r="L844" t="e">
        <f ca="1">SUM(L835:L843)</f>
        <v>#NAME?</v>
      </c>
    </row>
    <row r="845" spans="1:18" x14ac:dyDescent="0.25">
      <c r="A845" s="47" t="s">
        <v>53</v>
      </c>
      <c r="B845">
        <f ca="1">COUNT(A835:A843)</f>
        <v>0</v>
      </c>
      <c r="I845" s="47" t="s">
        <v>462</v>
      </c>
      <c r="J845" s="47" t="s">
        <v>389</v>
      </c>
      <c r="K845" s="47" t="s">
        <v>469</v>
      </c>
      <c r="L845" s="47" t="s">
        <v>470</v>
      </c>
      <c r="N845" s="47"/>
    </row>
    <row r="847" spans="1:18" x14ac:dyDescent="0.25">
      <c r="A847">
        <v>1</v>
      </c>
      <c r="B847">
        <v>2</v>
      </c>
      <c r="C847">
        <v>3</v>
      </c>
      <c r="D847">
        <v>4</v>
      </c>
      <c r="F847">
        <v>2</v>
      </c>
      <c r="G847">
        <v>4</v>
      </c>
      <c r="I847" s="47" t="s">
        <v>207</v>
      </c>
      <c r="J847" s="47" t="s">
        <v>464</v>
      </c>
      <c r="K847" s="47" t="s">
        <v>465</v>
      </c>
      <c r="L847" s="47" t="s">
        <v>466</v>
      </c>
      <c r="Q847">
        <f>F847</f>
        <v>2</v>
      </c>
      <c r="R847">
        <f>G847</f>
        <v>4</v>
      </c>
    </row>
    <row r="848" spans="1:18" x14ac:dyDescent="0.25">
      <c r="A848" s="189" t="e">
        <f t="array" aca="1" ref="A848:A856" ca="1">IF(A847=$Q834,$Q835:$Q843,IF(A847=$R834,$R835:$R843,A835:A843))</f>
        <v>#NAME?</v>
      </c>
      <c r="B848" s="190" t="e">
        <f t="array" aca="1" ref="B848:B856" ca="1">IF(B847=$Q834,$Q835:$Q843,IF(B847=$R834,$R835:$R843,B835:B843))</f>
        <v>#NAME?</v>
      </c>
      <c r="C848" s="190" t="e">
        <f t="array" aca="1" ref="C848:C856" ca="1">IF(C847=$Q834,$Q835:$Q843,IF(C847=$R834,$R835:$R843,C835:C843))</f>
        <v>#NAME?</v>
      </c>
      <c r="D848" s="191" t="e">
        <f t="array" aca="1" ref="D848:D856" ca="1">IF(D847=$Q834,$Q835:$Q843,IF(D847=$R834,$R835:$R843,D835:D843))</f>
        <v>#NAME?</v>
      </c>
      <c r="F848" s="156" t="e">
        <f ca="1">INDEX(A848:D856,,F847)</f>
        <v>#NAME?</v>
      </c>
      <c r="G848" s="158" t="e">
        <f ca="1">INDEX(A848:D856,,G847)</f>
        <v>#NAME?</v>
      </c>
      <c r="I848" s="156" t="e">
        <f ca="1">F848^2-G848^2</f>
        <v>#NAME?</v>
      </c>
      <c r="J848" s="157" t="e">
        <f ca="1">2*F848*G848</f>
        <v>#NAME?</v>
      </c>
      <c r="K848" s="157" t="e">
        <f ca="1">I848^2-J848^2</f>
        <v>#NAME?</v>
      </c>
      <c r="L848" s="158" t="e">
        <f t="shared" ref="L848:L856" ca="1" si="268">I848*J848</f>
        <v>#NAME?</v>
      </c>
      <c r="N848" t="s">
        <v>390</v>
      </c>
      <c r="O848" s="172" t="e">
        <f ca="1">2*(L857*B858-I857*J857)</f>
        <v>#NAME?</v>
      </c>
      <c r="Q848" s="156" t="e">
        <f t="array" aca="1" ref="Q848:R856" ca="1">MMULT(F848:G856,N852:O853)</f>
        <v>#NAME?</v>
      </c>
      <c r="R848" s="158" t="e">
        <f ca="1"/>
        <v>#NAME?</v>
      </c>
    </row>
    <row r="849" spans="1:18" x14ac:dyDescent="0.25">
      <c r="A849" s="194" t="e">
        <f ca="1"/>
        <v>#NAME?</v>
      </c>
      <c r="B849" s="195" t="e">
        <f ca="1"/>
        <v>#NAME?</v>
      </c>
      <c r="C849" s="195" t="e">
        <f ca="1"/>
        <v>#NAME?</v>
      </c>
      <c r="D849" s="196" t="e">
        <f ca="1"/>
        <v>#NAME?</v>
      </c>
      <c r="F849" s="123" t="e">
        <f ca="1">INDEX(A849:D857,,F847)</f>
        <v>#NAME?</v>
      </c>
      <c r="G849" s="90" t="e">
        <f ca="1">INDEX(A848:D856,,G847)</f>
        <v>#NAME?</v>
      </c>
      <c r="I849" s="123" t="e">
        <f t="shared" ref="I849:I856" ca="1" si="269">F849^2-G849^2</f>
        <v>#NAME?</v>
      </c>
      <c r="J849" s="37" t="e">
        <f t="shared" ref="J849:J856" ca="1" si="270">2*F849*G849</f>
        <v>#NAME?</v>
      </c>
      <c r="K849" s="37" t="e">
        <f t="shared" ref="K849:K856" ca="1" si="271">I849^2-J849^2</f>
        <v>#NAME?</v>
      </c>
      <c r="L849" s="90" t="e">
        <f t="shared" ca="1" si="268"/>
        <v>#NAME?</v>
      </c>
      <c r="N849" t="s">
        <v>392</v>
      </c>
      <c r="O849" s="173" t="e">
        <f ca="1">K857*B858-(I857^2-J857^2)</f>
        <v>#NAME?</v>
      </c>
      <c r="Q849" s="123" t="e">
        <f ca="1"/>
        <v>#NAME?</v>
      </c>
      <c r="R849" s="90" t="e">
        <f ca="1"/>
        <v>#NAME?</v>
      </c>
    </row>
    <row r="850" spans="1:18" x14ac:dyDescent="0.25">
      <c r="A850" s="194" t="e">
        <f ca="1"/>
        <v>#NAME?</v>
      </c>
      <c r="B850" s="195" t="e">
        <f ca="1"/>
        <v>#NAME?</v>
      </c>
      <c r="C850" s="195" t="e">
        <f ca="1"/>
        <v>#NAME?</v>
      </c>
      <c r="D850" s="196" t="e">
        <f ca="1"/>
        <v>#NAME?</v>
      </c>
      <c r="F850" s="123" t="e">
        <f ca="1">INDEX(A850:D858,,F847)</f>
        <v>#NAME?</v>
      </c>
      <c r="G850" s="90" t="e">
        <f ca="1">INDEX(A848:D856,,G847)</f>
        <v>#NAME?</v>
      </c>
      <c r="I850" s="123" t="e">
        <f t="shared" ca="1" si="269"/>
        <v>#NAME?</v>
      </c>
      <c r="J850" s="37" t="e">
        <f t="shared" ca="1" si="270"/>
        <v>#NAME?</v>
      </c>
      <c r="K850" s="37" t="e">
        <f t="shared" ca="1" si="271"/>
        <v>#NAME?</v>
      </c>
      <c r="L850" s="90" t="e">
        <f t="shared" ca="1" si="268"/>
        <v>#NAME?</v>
      </c>
      <c r="N850" t="s">
        <v>467</v>
      </c>
      <c r="O850" s="174" t="e">
        <f ca="1">0.25*ATAN(O848/O849)</f>
        <v>#NAME?</v>
      </c>
      <c r="Q850" s="123" t="e">
        <f ca="1"/>
        <v>#NAME?</v>
      </c>
      <c r="R850" s="90" t="e">
        <f ca="1"/>
        <v>#NAME?</v>
      </c>
    </row>
    <row r="851" spans="1:18" x14ac:dyDescent="0.25">
      <c r="A851" s="194" t="e">
        <f ca="1"/>
        <v>#NAME?</v>
      </c>
      <c r="B851" s="195" t="e">
        <f ca="1"/>
        <v>#NAME?</v>
      </c>
      <c r="C851" s="195" t="e">
        <f ca="1"/>
        <v>#NAME?</v>
      </c>
      <c r="D851" s="196" t="e">
        <f ca="1"/>
        <v>#NAME?</v>
      </c>
      <c r="F851" s="123" t="e">
        <f ca="1">INDEX(A851:D859,,F847)</f>
        <v>#NAME?</v>
      </c>
      <c r="G851" s="90" t="e">
        <f ca="1">INDEX(A848:D856,,G847)</f>
        <v>#NAME?</v>
      </c>
      <c r="I851" s="123" t="e">
        <f t="shared" ca="1" si="269"/>
        <v>#NAME?</v>
      </c>
      <c r="J851" s="37" t="e">
        <f t="shared" ca="1" si="270"/>
        <v>#NAME?</v>
      </c>
      <c r="K851" s="37" t="e">
        <f t="shared" ca="1" si="271"/>
        <v>#NAME?</v>
      </c>
      <c r="L851" s="90" t="e">
        <f t="shared" ca="1" si="268"/>
        <v>#NAME?</v>
      </c>
      <c r="Q851" s="123" t="e">
        <f ca="1"/>
        <v>#NAME?</v>
      </c>
      <c r="R851" s="90" t="e">
        <f ca="1"/>
        <v>#NAME?</v>
      </c>
    </row>
    <row r="852" spans="1:18" x14ac:dyDescent="0.25">
      <c r="A852" s="194" t="e">
        <f ca="1"/>
        <v>#NAME?</v>
      </c>
      <c r="B852" s="195" t="e">
        <f ca="1"/>
        <v>#NAME?</v>
      </c>
      <c r="C852" s="195" t="e">
        <f ca="1"/>
        <v>#NAME?</v>
      </c>
      <c r="D852" s="196" t="e">
        <f ca="1"/>
        <v>#NAME?</v>
      </c>
      <c r="F852" s="123" t="e">
        <f ca="1">INDEX(A852:D860,,F847)</f>
        <v>#NAME?</v>
      </c>
      <c r="G852" s="90" t="e">
        <f ca="1">INDEX(A848:D856,,G847)</f>
        <v>#NAME?</v>
      </c>
      <c r="I852" s="123" t="e">
        <f t="shared" ca="1" si="269"/>
        <v>#NAME?</v>
      </c>
      <c r="J852" s="37" t="e">
        <f t="shared" ca="1" si="270"/>
        <v>#NAME?</v>
      </c>
      <c r="K852" s="37" t="e">
        <f t="shared" ca="1" si="271"/>
        <v>#NAME?</v>
      </c>
      <c r="L852" s="90" t="e">
        <f t="shared" ca="1" si="268"/>
        <v>#NAME?</v>
      </c>
      <c r="N852" s="156" t="e">
        <f ca="1">COS(O850)</f>
        <v>#NAME?</v>
      </c>
      <c r="O852" s="158" t="e">
        <f ca="1">-N853</f>
        <v>#NAME?</v>
      </c>
      <c r="Q852" s="123" t="e">
        <f ca="1"/>
        <v>#NAME?</v>
      </c>
      <c r="R852" s="90" t="e">
        <f ca="1"/>
        <v>#NAME?</v>
      </c>
    </row>
    <row r="853" spans="1:18" x14ac:dyDescent="0.25">
      <c r="A853" s="194" t="e">
        <f ca="1"/>
        <v>#NAME?</v>
      </c>
      <c r="B853" s="195" t="e">
        <f ca="1"/>
        <v>#NAME?</v>
      </c>
      <c r="C853" s="195" t="e">
        <f ca="1"/>
        <v>#NAME?</v>
      </c>
      <c r="D853" s="196" t="e">
        <f ca="1"/>
        <v>#NAME?</v>
      </c>
      <c r="F853" s="123" t="e">
        <f ca="1">INDEX(A853:D861,,F847)</f>
        <v>#NAME?</v>
      </c>
      <c r="G853" s="90" t="e">
        <f ca="1">INDEX(A848:D856,,G847)</f>
        <v>#NAME?</v>
      </c>
      <c r="I853" s="123" t="e">
        <f t="shared" ca="1" si="269"/>
        <v>#NAME?</v>
      </c>
      <c r="J853" s="37" t="e">
        <f t="shared" ca="1" si="270"/>
        <v>#NAME?</v>
      </c>
      <c r="K853" s="37" t="e">
        <f t="shared" ca="1" si="271"/>
        <v>#NAME?</v>
      </c>
      <c r="L853" s="90" t="e">
        <f t="shared" ca="1" si="268"/>
        <v>#NAME?</v>
      </c>
      <c r="N853" s="91" t="e">
        <f ca="1">SIN(O850)</f>
        <v>#NAME?</v>
      </c>
      <c r="O853" s="93" t="e">
        <f ca="1">N852</f>
        <v>#NAME?</v>
      </c>
      <c r="Q853" s="123" t="e">
        <f ca="1"/>
        <v>#NAME?</v>
      </c>
      <c r="R853" s="90" t="e">
        <f ca="1"/>
        <v>#NAME?</v>
      </c>
    </row>
    <row r="854" spans="1:18" x14ac:dyDescent="0.25">
      <c r="A854" s="194" t="e">
        <f ca="1"/>
        <v>#NAME?</v>
      </c>
      <c r="B854" s="195" t="e">
        <f ca="1"/>
        <v>#NAME?</v>
      </c>
      <c r="C854" s="195" t="e">
        <f ca="1"/>
        <v>#NAME?</v>
      </c>
      <c r="D854" s="196" t="e">
        <f ca="1"/>
        <v>#NAME?</v>
      </c>
      <c r="F854" s="123" t="e">
        <f ca="1">INDEX(A854:D862,,F847)</f>
        <v>#NAME?</v>
      </c>
      <c r="G854" s="90" t="e">
        <f ca="1">INDEX(A848:D856,,G847)</f>
        <v>#NAME?</v>
      </c>
      <c r="I854" s="123" t="e">
        <f t="shared" ca="1" si="269"/>
        <v>#NAME?</v>
      </c>
      <c r="J854" s="37" t="e">
        <f t="shared" ca="1" si="270"/>
        <v>#NAME?</v>
      </c>
      <c r="K854" s="37" t="e">
        <f t="shared" ca="1" si="271"/>
        <v>#NAME?</v>
      </c>
      <c r="L854" s="90" t="e">
        <f t="shared" ca="1" si="268"/>
        <v>#NAME?</v>
      </c>
      <c r="Q854" s="123" t="e">
        <f ca="1"/>
        <v>#NAME?</v>
      </c>
      <c r="R854" s="90" t="e">
        <f ca="1"/>
        <v>#NAME?</v>
      </c>
    </row>
    <row r="855" spans="1:18" x14ac:dyDescent="0.25">
      <c r="A855" s="194" t="e">
        <f ca="1"/>
        <v>#NAME?</v>
      </c>
      <c r="B855" s="195" t="e">
        <f ca="1"/>
        <v>#NAME?</v>
      </c>
      <c r="C855" s="195" t="e">
        <f ca="1"/>
        <v>#NAME?</v>
      </c>
      <c r="D855" s="196" t="e">
        <f ca="1"/>
        <v>#NAME?</v>
      </c>
      <c r="F855" s="123" t="e">
        <f ca="1">INDEX(A855:D863,,F847)</f>
        <v>#NAME?</v>
      </c>
      <c r="G855" s="90" t="e">
        <f ca="1">INDEX(A848:D856,,G847)</f>
        <v>#NAME?</v>
      </c>
      <c r="I855" s="123" t="e">
        <f t="shared" ca="1" si="269"/>
        <v>#NAME?</v>
      </c>
      <c r="J855" s="37" t="e">
        <f t="shared" ca="1" si="270"/>
        <v>#NAME?</v>
      </c>
      <c r="K855" s="37" t="e">
        <f t="shared" ca="1" si="271"/>
        <v>#NAME?</v>
      </c>
      <c r="L855" s="90" t="e">
        <f t="shared" ca="1" si="268"/>
        <v>#NAME?</v>
      </c>
      <c r="Q855" s="123" t="e">
        <f ca="1"/>
        <v>#NAME?</v>
      </c>
      <c r="R855" s="90" t="e">
        <f ca="1"/>
        <v>#NAME?</v>
      </c>
    </row>
    <row r="856" spans="1:18" x14ac:dyDescent="0.25">
      <c r="A856" s="200" t="e">
        <f ca="1"/>
        <v>#NAME?</v>
      </c>
      <c r="B856" s="201" t="e">
        <f ca="1"/>
        <v>#NAME?</v>
      </c>
      <c r="C856" s="201" t="e">
        <f ca="1"/>
        <v>#NAME?</v>
      </c>
      <c r="D856" s="202" t="e">
        <f ca="1"/>
        <v>#NAME?</v>
      </c>
      <c r="F856" s="91" t="e">
        <f ca="1">INDEX(A856:D864,,F847)</f>
        <v>#NAME?</v>
      </c>
      <c r="G856" s="93" t="e">
        <f ca="1">INDEX(A848:D856,,G847)</f>
        <v>#NAME?</v>
      </c>
      <c r="I856" s="91" t="e">
        <f t="shared" ca="1" si="269"/>
        <v>#NAME?</v>
      </c>
      <c r="J856" s="92" t="e">
        <f t="shared" ca="1" si="270"/>
        <v>#NAME?</v>
      </c>
      <c r="K856" s="92" t="e">
        <f t="shared" ca="1" si="271"/>
        <v>#NAME?</v>
      </c>
      <c r="L856" s="93" t="e">
        <f t="shared" ca="1" si="268"/>
        <v>#NAME?</v>
      </c>
      <c r="Q856" s="91" t="e">
        <f ca="1"/>
        <v>#NAME?</v>
      </c>
      <c r="R856" s="93" t="e">
        <f ca="1"/>
        <v>#NAME?</v>
      </c>
    </row>
    <row r="857" spans="1:18" x14ac:dyDescent="0.25">
      <c r="I857" t="e">
        <f ca="1">SUM(I848:I856)</f>
        <v>#NAME?</v>
      </c>
      <c r="J857" t="e">
        <f ca="1">SUM(J848:J856)</f>
        <v>#NAME?</v>
      </c>
      <c r="K857" t="e">
        <f ca="1">SUM(K848:K856)</f>
        <v>#NAME?</v>
      </c>
      <c r="L857" t="e">
        <f ca="1">SUM(L848:L856)</f>
        <v>#NAME?</v>
      </c>
    </row>
    <row r="858" spans="1:18" x14ac:dyDescent="0.25">
      <c r="A858" s="47" t="s">
        <v>53</v>
      </c>
      <c r="B858">
        <f ca="1">COUNT(A848:A856)</f>
        <v>0</v>
      </c>
      <c r="I858" s="47" t="s">
        <v>462</v>
      </c>
      <c r="J858" s="47" t="s">
        <v>389</v>
      </c>
      <c r="K858" s="47" t="s">
        <v>469</v>
      </c>
      <c r="L858" s="47" t="s">
        <v>470</v>
      </c>
      <c r="N858" s="47"/>
    </row>
    <row r="860" spans="1:18" x14ac:dyDescent="0.25">
      <c r="A860">
        <v>1</v>
      </c>
      <c r="B860">
        <v>2</v>
      </c>
      <c r="C860">
        <v>3</v>
      </c>
      <c r="D860">
        <v>4</v>
      </c>
      <c r="F860">
        <v>3</v>
      </c>
      <c r="G860">
        <v>4</v>
      </c>
      <c r="I860" s="47" t="s">
        <v>207</v>
      </c>
      <c r="J860" s="47" t="s">
        <v>464</v>
      </c>
      <c r="K860" s="47" t="s">
        <v>465</v>
      </c>
      <c r="L860" s="47" t="s">
        <v>466</v>
      </c>
      <c r="Q860">
        <f>F860</f>
        <v>3</v>
      </c>
      <c r="R860">
        <f>G860</f>
        <v>4</v>
      </c>
    </row>
    <row r="861" spans="1:18" x14ac:dyDescent="0.25">
      <c r="A861" s="189" t="e">
        <f t="array" aca="1" ref="A861:A869" ca="1">IF(A860=$Q847,$Q848:$Q856,IF(A860=$R847,$R848:$R856,A848:A856))</f>
        <v>#NAME?</v>
      </c>
      <c r="B861" s="190" t="e">
        <f t="array" aca="1" ref="B861:B869" ca="1">IF(B860=$Q847,$Q848:$Q856,IF(B860=$R847,$R848:$R856,B848:B856))</f>
        <v>#NAME?</v>
      </c>
      <c r="C861" s="190" t="e">
        <f t="array" aca="1" ref="C861:C869" ca="1">IF(C860=$Q847,$Q848:$Q856,IF(C860=$R847,$R848:$R856,C848:C856))</f>
        <v>#NAME?</v>
      </c>
      <c r="D861" s="191" t="e">
        <f t="array" aca="1" ref="D861:D869" ca="1">IF(D860=$Q847,$Q848:$Q856,IF(D860=$R847,$R848:$R856,D848:D856))</f>
        <v>#NAME?</v>
      </c>
      <c r="F861" s="156" t="e">
        <f ca="1">INDEX(A861:D869,,F860)</f>
        <v>#NAME?</v>
      </c>
      <c r="G861" s="158" t="e">
        <f ca="1">INDEX(A861:D869,,G860)</f>
        <v>#NAME?</v>
      </c>
      <c r="I861" s="156" t="e">
        <f ca="1">F861^2-G861^2</f>
        <v>#NAME?</v>
      </c>
      <c r="J861" s="157" t="e">
        <f ca="1">2*F861*G861</f>
        <v>#NAME?</v>
      </c>
      <c r="K861" s="157" t="e">
        <f ca="1">I861^2-J861^2</f>
        <v>#NAME?</v>
      </c>
      <c r="L861" s="158" t="e">
        <f t="shared" ref="L861:L869" ca="1" si="272">I861*J861</f>
        <v>#NAME?</v>
      </c>
      <c r="N861" t="s">
        <v>390</v>
      </c>
      <c r="O861" s="172" t="e">
        <f ca="1">2*(L870*B871-I870*J870)</f>
        <v>#NAME?</v>
      </c>
      <c r="Q861" s="156" t="e">
        <f t="array" aca="1" ref="Q861:R869" ca="1">MMULT(F861:G869,N865:O866)</f>
        <v>#NAME?</v>
      </c>
      <c r="R861" s="158" t="e">
        <f ca="1"/>
        <v>#NAME?</v>
      </c>
    </row>
    <row r="862" spans="1:18" x14ac:dyDescent="0.25">
      <c r="A862" s="194" t="e">
        <f ca="1"/>
        <v>#NAME?</v>
      </c>
      <c r="B862" s="195" t="e">
        <f ca="1"/>
        <v>#NAME?</v>
      </c>
      <c r="C862" s="195" t="e">
        <f ca="1"/>
        <v>#NAME?</v>
      </c>
      <c r="D862" s="196" t="e">
        <f ca="1"/>
        <v>#NAME?</v>
      </c>
      <c r="F862" s="123" t="e">
        <f ca="1">INDEX(A862:D870,,F860)</f>
        <v>#NAME?</v>
      </c>
      <c r="G862" s="90" t="e">
        <f ca="1">INDEX(A861:D869,,G860)</f>
        <v>#NAME?</v>
      </c>
      <c r="I862" s="123" t="e">
        <f t="shared" ref="I862:I869" ca="1" si="273">F862^2-G862^2</f>
        <v>#NAME?</v>
      </c>
      <c r="J862" s="37" t="e">
        <f t="shared" ref="J862:J869" ca="1" si="274">2*F862*G862</f>
        <v>#NAME?</v>
      </c>
      <c r="K862" s="37" t="e">
        <f t="shared" ref="K862:K869" ca="1" si="275">I862^2-J862^2</f>
        <v>#NAME?</v>
      </c>
      <c r="L862" s="90" t="e">
        <f t="shared" ca="1" si="272"/>
        <v>#NAME?</v>
      </c>
      <c r="N862" t="s">
        <v>392</v>
      </c>
      <c r="O862" s="173" t="e">
        <f ca="1">K870*B871-(I870^2-J870^2)</f>
        <v>#NAME?</v>
      </c>
      <c r="Q862" s="123" t="e">
        <f ca="1"/>
        <v>#NAME?</v>
      </c>
      <c r="R862" s="90" t="e">
        <f ca="1"/>
        <v>#NAME?</v>
      </c>
    </row>
    <row r="863" spans="1:18" x14ac:dyDescent="0.25">
      <c r="A863" s="194" t="e">
        <f ca="1"/>
        <v>#NAME?</v>
      </c>
      <c r="B863" s="195" t="e">
        <f ca="1"/>
        <v>#NAME?</v>
      </c>
      <c r="C863" s="195" t="e">
        <f ca="1"/>
        <v>#NAME?</v>
      </c>
      <c r="D863" s="196" t="e">
        <f ca="1"/>
        <v>#NAME?</v>
      </c>
      <c r="F863" s="123" t="e">
        <f ca="1">INDEX(A863:D871,,F860)</f>
        <v>#NAME?</v>
      </c>
      <c r="G863" s="90" t="e">
        <f ca="1">INDEX(A861:D869,,G860)</f>
        <v>#NAME?</v>
      </c>
      <c r="I863" s="123" t="e">
        <f t="shared" ca="1" si="273"/>
        <v>#NAME?</v>
      </c>
      <c r="J863" s="37" t="e">
        <f t="shared" ca="1" si="274"/>
        <v>#NAME?</v>
      </c>
      <c r="K863" s="37" t="e">
        <f t="shared" ca="1" si="275"/>
        <v>#NAME?</v>
      </c>
      <c r="L863" s="90" t="e">
        <f t="shared" ca="1" si="272"/>
        <v>#NAME?</v>
      </c>
      <c r="N863" t="s">
        <v>467</v>
      </c>
      <c r="O863" s="174" t="e">
        <f ca="1">0.25*ATAN(O861/O862)</f>
        <v>#NAME?</v>
      </c>
      <c r="Q863" s="123" t="e">
        <f ca="1"/>
        <v>#NAME?</v>
      </c>
      <c r="R863" s="90" t="e">
        <f ca="1"/>
        <v>#NAME?</v>
      </c>
    </row>
    <row r="864" spans="1:18" x14ac:dyDescent="0.25">
      <c r="A864" s="194" t="e">
        <f ca="1"/>
        <v>#NAME?</v>
      </c>
      <c r="B864" s="195" t="e">
        <f ca="1"/>
        <v>#NAME?</v>
      </c>
      <c r="C864" s="195" t="e">
        <f ca="1"/>
        <v>#NAME?</v>
      </c>
      <c r="D864" s="196" t="e">
        <f ca="1"/>
        <v>#NAME?</v>
      </c>
      <c r="F864" s="123" t="e">
        <f ca="1">INDEX(A864:D872,,F860)</f>
        <v>#NAME?</v>
      </c>
      <c r="G864" s="90" t="e">
        <f ca="1">INDEX(A861:D869,,G860)</f>
        <v>#NAME?</v>
      </c>
      <c r="I864" s="123" t="e">
        <f t="shared" ca="1" si="273"/>
        <v>#NAME?</v>
      </c>
      <c r="J864" s="37" t="e">
        <f t="shared" ca="1" si="274"/>
        <v>#NAME?</v>
      </c>
      <c r="K864" s="37" t="e">
        <f t="shared" ca="1" si="275"/>
        <v>#NAME?</v>
      </c>
      <c r="L864" s="90" t="e">
        <f t="shared" ca="1" si="272"/>
        <v>#NAME?</v>
      </c>
      <c r="Q864" s="123" t="e">
        <f ca="1"/>
        <v>#NAME?</v>
      </c>
      <c r="R864" s="90" t="e">
        <f ca="1"/>
        <v>#NAME?</v>
      </c>
    </row>
    <row r="865" spans="1:18" x14ac:dyDescent="0.25">
      <c r="A865" s="194" t="e">
        <f ca="1"/>
        <v>#NAME?</v>
      </c>
      <c r="B865" s="195" t="e">
        <f ca="1"/>
        <v>#NAME?</v>
      </c>
      <c r="C865" s="195" t="e">
        <f ca="1"/>
        <v>#NAME?</v>
      </c>
      <c r="D865" s="196" t="e">
        <f ca="1"/>
        <v>#NAME?</v>
      </c>
      <c r="F865" s="123" t="e">
        <f ca="1">INDEX(A865:D873,,F860)</f>
        <v>#NAME?</v>
      </c>
      <c r="G865" s="90" t="e">
        <f ca="1">INDEX(A861:D869,,G860)</f>
        <v>#NAME?</v>
      </c>
      <c r="I865" s="123" t="e">
        <f t="shared" ca="1" si="273"/>
        <v>#NAME?</v>
      </c>
      <c r="J865" s="37" t="e">
        <f t="shared" ca="1" si="274"/>
        <v>#NAME?</v>
      </c>
      <c r="K865" s="37" t="e">
        <f t="shared" ca="1" si="275"/>
        <v>#NAME?</v>
      </c>
      <c r="L865" s="90" t="e">
        <f t="shared" ca="1" si="272"/>
        <v>#NAME?</v>
      </c>
      <c r="N865" s="156" t="e">
        <f ca="1">COS(O863)</f>
        <v>#NAME?</v>
      </c>
      <c r="O865" s="158" t="e">
        <f ca="1">-N866</f>
        <v>#NAME?</v>
      </c>
      <c r="Q865" s="123" t="e">
        <f ca="1"/>
        <v>#NAME?</v>
      </c>
      <c r="R865" s="90" t="e">
        <f ca="1"/>
        <v>#NAME?</v>
      </c>
    </row>
    <row r="866" spans="1:18" x14ac:dyDescent="0.25">
      <c r="A866" s="194" t="e">
        <f ca="1"/>
        <v>#NAME?</v>
      </c>
      <c r="B866" s="195" t="e">
        <f ca="1"/>
        <v>#NAME?</v>
      </c>
      <c r="C866" s="195" t="e">
        <f ca="1"/>
        <v>#NAME?</v>
      </c>
      <c r="D866" s="196" t="e">
        <f ca="1"/>
        <v>#NAME?</v>
      </c>
      <c r="F866" s="123" t="e">
        <f ca="1">INDEX(A866:D874,,F860)</f>
        <v>#NAME?</v>
      </c>
      <c r="G866" s="90" t="e">
        <f ca="1">INDEX(A861:D869,,G860)</f>
        <v>#NAME?</v>
      </c>
      <c r="I866" s="123" t="e">
        <f t="shared" ca="1" si="273"/>
        <v>#NAME?</v>
      </c>
      <c r="J866" s="37" t="e">
        <f t="shared" ca="1" si="274"/>
        <v>#NAME?</v>
      </c>
      <c r="K866" s="37" t="e">
        <f t="shared" ca="1" si="275"/>
        <v>#NAME?</v>
      </c>
      <c r="L866" s="90" t="e">
        <f t="shared" ca="1" si="272"/>
        <v>#NAME?</v>
      </c>
      <c r="N866" s="91" t="e">
        <f ca="1">SIN(O863)</f>
        <v>#NAME?</v>
      </c>
      <c r="O866" s="93" t="e">
        <f ca="1">N865</f>
        <v>#NAME?</v>
      </c>
      <c r="Q866" s="123" t="e">
        <f ca="1"/>
        <v>#NAME?</v>
      </c>
      <c r="R866" s="90" t="e">
        <f ca="1"/>
        <v>#NAME?</v>
      </c>
    </row>
    <row r="867" spans="1:18" x14ac:dyDescent="0.25">
      <c r="A867" s="194" t="e">
        <f ca="1"/>
        <v>#NAME?</v>
      </c>
      <c r="B867" s="195" t="e">
        <f ca="1"/>
        <v>#NAME?</v>
      </c>
      <c r="C867" s="195" t="e">
        <f ca="1"/>
        <v>#NAME?</v>
      </c>
      <c r="D867" s="196" t="e">
        <f ca="1"/>
        <v>#NAME?</v>
      </c>
      <c r="F867" s="123" t="e">
        <f ca="1">INDEX(A867:D875,,F860)</f>
        <v>#NAME?</v>
      </c>
      <c r="G867" s="90" t="e">
        <f ca="1">INDEX(A861:D869,,G860)</f>
        <v>#NAME?</v>
      </c>
      <c r="I867" s="123" t="e">
        <f t="shared" ca="1" si="273"/>
        <v>#NAME?</v>
      </c>
      <c r="J867" s="37" t="e">
        <f t="shared" ca="1" si="274"/>
        <v>#NAME?</v>
      </c>
      <c r="K867" s="37" t="e">
        <f t="shared" ca="1" si="275"/>
        <v>#NAME?</v>
      </c>
      <c r="L867" s="90" t="e">
        <f t="shared" ca="1" si="272"/>
        <v>#NAME?</v>
      </c>
      <c r="Q867" s="123" t="e">
        <f ca="1"/>
        <v>#NAME?</v>
      </c>
      <c r="R867" s="90" t="e">
        <f ca="1"/>
        <v>#NAME?</v>
      </c>
    </row>
    <row r="868" spans="1:18" x14ac:dyDescent="0.25">
      <c r="A868" s="194" t="e">
        <f ca="1"/>
        <v>#NAME?</v>
      </c>
      <c r="B868" s="195" t="e">
        <f ca="1"/>
        <v>#NAME?</v>
      </c>
      <c r="C868" s="195" t="e">
        <f ca="1"/>
        <v>#NAME?</v>
      </c>
      <c r="D868" s="196" t="e">
        <f ca="1"/>
        <v>#NAME?</v>
      </c>
      <c r="F868" s="123" t="e">
        <f ca="1">INDEX(A868:D876,,F860)</f>
        <v>#NAME?</v>
      </c>
      <c r="G868" s="90" t="e">
        <f ca="1">INDEX(A861:D869,,G860)</f>
        <v>#NAME?</v>
      </c>
      <c r="I868" s="123" t="e">
        <f t="shared" ca="1" si="273"/>
        <v>#NAME?</v>
      </c>
      <c r="J868" s="37" t="e">
        <f t="shared" ca="1" si="274"/>
        <v>#NAME?</v>
      </c>
      <c r="K868" s="37" t="e">
        <f t="shared" ca="1" si="275"/>
        <v>#NAME?</v>
      </c>
      <c r="L868" s="90" t="e">
        <f t="shared" ca="1" si="272"/>
        <v>#NAME?</v>
      </c>
      <c r="Q868" s="123" t="e">
        <f ca="1"/>
        <v>#NAME?</v>
      </c>
      <c r="R868" s="90" t="e">
        <f ca="1"/>
        <v>#NAME?</v>
      </c>
    </row>
    <row r="869" spans="1:18" x14ac:dyDescent="0.25">
      <c r="A869" s="200" t="e">
        <f ca="1"/>
        <v>#NAME?</v>
      </c>
      <c r="B869" s="201" t="e">
        <f ca="1"/>
        <v>#NAME?</v>
      </c>
      <c r="C869" s="201" t="e">
        <f ca="1"/>
        <v>#NAME?</v>
      </c>
      <c r="D869" s="202" t="e">
        <f ca="1"/>
        <v>#NAME?</v>
      </c>
      <c r="F869" s="91" t="e">
        <f ca="1">INDEX(A869:D877,,F860)</f>
        <v>#NAME?</v>
      </c>
      <c r="G869" s="93" t="e">
        <f ca="1">INDEX(A861:D869,,G860)</f>
        <v>#NAME?</v>
      </c>
      <c r="I869" s="91" t="e">
        <f t="shared" ca="1" si="273"/>
        <v>#NAME?</v>
      </c>
      <c r="J869" s="92" t="e">
        <f t="shared" ca="1" si="274"/>
        <v>#NAME?</v>
      </c>
      <c r="K869" s="92" t="e">
        <f t="shared" ca="1" si="275"/>
        <v>#NAME?</v>
      </c>
      <c r="L869" s="93" t="e">
        <f t="shared" ca="1" si="272"/>
        <v>#NAME?</v>
      </c>
      <c r="Q869" s="91" t="e">
        <f ca="1"/>
        <v>#NAME?</v>
      </c>
      <c r="R869" s="93" t="e">
        <f ca="1"/>
        <v>#NAME?</v>
      </c>
    </row>
    <row r="870" spans="1:18" x14ac:dyDescent="0.25">
      <c r="I870" t="e">
        <f ca="1">SUM(I861:I869)</f>
        <v>#NAME?</v>
      </c>
      <c r="J870" t="e">
        <f ca="1">SUM(J861:J869)</f>
        <v>#NAME?</v>
      </c>
      <c r="K870" t="e">
        <f ca="1">SUM(K861:K869)</f>
        <v>#NAME?</v>
      </c>
      <c r="L870" t="e">
        <f ca="1">SUM(L861:L869)</f>
        <v>#NAME?</v>
      </c>
    </row>
    <row r="871" spans="1:18" x14ac:dyDescent="0.25">
      <c r="A871" s="47" t="s">
        <v>53</v>
      </c>
      <c r="B871">
        <f ca="1">COUNT(A861:A869)</f>
        <v>0</v>
      </c>
      <c r="I871" s="47" t="s">
        <v>462</v>
      </c>
      <c r="J871" s="47" t="s">
        <v>389</v>
      </c>
      <c r="K871" s="47" t="s">
        <v>469</v>
      </c>
      <c r="L871" s="47" t="s">
        <v>470</v>
      </c>
      <c r="N871" s="47"/>
    </row>
    <row r="873" spans="1:18" x14ac:dyDescent="0.25">
      <c r="A873">
        <v>1</v>
      </c>
      <c r="B873">
        <v>2</v>
      </c>
      <c r="C873">
        <v>3</v>
      </c>
      <c r="D873">
        <v>4</v>
      </c>
      <c r="F873">
        <v>1</v>
      </c>
      <c r="G873">
        <v>2</v>
      </c>
      <c r="I873" s="47" t="s">
        <v>207</v>
      </c>
      <c r="J873" s="47" t="s">
        <v>464</v>
      </c>
      <c r="K873" s="47" t="s">
        <v>465</v>
      </c>
      <c r="L873" s="47" t="s">
        <v>466</v>
      </c>
      <c r="Q873">
        <f>F873</f>
        <v>1</v>
      </c>
      <c r="R873">
        <f>G873</f>
        <v>2</v>
      </c>
    </row>
    <row r="874" spans="1:18" x14ac:dyDescent="0.25">
      <c r="A874" s="189" t="e">
        <f t="array" aca="1" ref="A874:A882" ca="1">IF(A873=$Q860,$Q861:$Q869,IF(A873=$R860,$R861:$R869,A861:A869))</f>
        <v>#NAME?</v>
      </c>
      <c r="B874" s="190" t="e">
        <f t="array" aca="1" ref="B874:B882" ca="1">IF(B873=$Q860,$Q861:$Q869,IF(B873=$R860,$R861:$R869,B861:B869))</f>
        <v>#NAME?</v>
      </c>
      <c r="C874" s="190" t="e">
        <f t="array" aca="1" ref="C874:C882" ca="1">IF(C873=$Q860,$Q861:$Q869,IF(C873=$R860,$R861:$R869,C861:C869))</f>
        <v>#NAME?</v>
      </c>
      <c r="D874" s="191" t="e">
        <f t="array" aca="1" ref="D874:D882" ca="1">IF(D873=$Q860,$Q861:$Q869,IF(D873=$R860,$R861:$R869,D861:D869))</f>
        <v>#NAME?</v>
      </c>
      <c r="F874" s="156" t="e">
        <f ca="1">INDEX(A874:D882,,F873)</f>
        <v>#NAME?</v>
      </c>
      <c r="G874" s="158" t="e">
        <f ca="1">INDEX(A874:D882,,G873)</f>
        <v>#NAME?</v>
      </c>
      <c r="I874" s="156" t="e">
        <f ca="1">F874^2-G874^2</f>
        <v>#NAME?</v>
      </c>
      <c r="J874" s="157" t="e">
        <f ca="1">2*F874*G874</f>
        <v>#NAME?</v>
      </c>
      <c r="K874" s="157" t="e">
        <f ca="1">I874^2-J874^2</f>
        <v>#NAME?</v>
      </c>
      <c r="L874" s="158" t="e">
        <f t="shared" ref="L874:L882" ca="1" si="276">I874*J874</f>
        <v>#NAME?</v>
      </c>
      <c r="N874" t="s">
        <v>390</v>
      </c>
      <c r="O874" s="172" t="e">
        <f ca="1">2*(L883*B884-I883*J883)</f>
        <v>#NAME?</v>
      </c>
      <c r="Q874" s="156" t="e">
        <f t="array" aca="1" ref="Q874:R882" ca="1">MMULT(F874:G882,N878:O879)</f>
        <v>#NAME?</v>
      </c>
      <c r="R874" s="158" t="e">
        <f ca="1"/>
        <v>#NAME?</v>
      </c>
    </row>
    <row r="875" spans="1:18" x14ac:dyDescent="0.25">
      <c r="A875" s="194" t="e">
        <f ca="1"/>
        <v>#NAME?</v>
      </c>
      <c r="B875" s="195" t="e">
        <f ca="1"/>
        <v>#NAME?</v>
      </c>
      <c r="C875" s="195" t="e">
        <f ca="1"/>
        <v>#NAME?</v>
      </c>
      <c r="D875" s="196" t="e">
        <f ca="1"/>
        <v>#NAME?</v>
      </c>
      <c r="F875" s="123" t="e">
        <f ca="1">INDEX(A875:D883,,F873)</f>
        <v>#NAME?</v>
      </c>
      <c r="G875" s="90" t="e">
        <f ca="1">INDEX(A874:D882,,G873)</f>
        <v>#NAME?</v>
      </c>
      <c r="I875" s="123" t="e">
        <f t="shared" ref="I875:I882" ca="1" si="277">F875^2-G875^2</f>
        <v>#NAME?</v>
      </c>
      <c r="J875" s="37" t="e">
        <f t="shared" ref="J875:J882" ca="1" si="278">2*F875*G875</f>
        <v>#NAME?</v>
      </c>
      <c r="K875" s="37" t="e">
        <f t="shared" ref="K875:K882" ca="1" si="279">I875^2-J875^2</f>
        <v>#NAME?</v>
      </c>
      <c r="L875" s="90" t="e">
        <f t="shared" ca="1" si="276"/>
        <v>#NAME?</v>
      </c>
      <c r="N875" t="s">
        <v>392</v>
      </c>
      <c r="O875" s="173" t="e">
        <f ca="1">K883*B884-(I883^2-J883^2)</f>
        <v>#NAME?</v>
      </c>
      <c r="Q875" s="123" t="e">
        <f ca="1"/>
        <v>#NAME?</v>
      </c>
      <c r="R875" s="90" t="e">
        <f ca="1"/>
        <v>#NAME?</v>
      </c>
    </row>
    <row r="876" spans="1:18" x14ac:dyDescent="0.25">
      <c r="A876" s="194" t="e">
        <f ca="1"/>
        <v>#NAME?</v>
      </c>
      <c r="B876" s="195" t="e">
        <f ca="1"/>
        <v>#NAME?</v>
      </c>
      <c r="C876" s="195" t="e">
        <f ca="1"/>
        <v>#NAME?</v>
      </c>
      <c r="D876" s="196" t="e">
        <f ca="1"/>
        <v>#NAME?</v>
      </c>
      <c r="F876" s="123" t="e">
        <f ca="1">INDEX(A876:D884,,F873)</f>
        <v>#NAME?</v>
      </c>
      <c r="G876" s="90" t="e">
        <f ca="1">INDEX(A874:D882,,G873)</f>
        <v>#NAME?</v>
      </c>
      <c r="I876" s="123" t="e">
        <f t="shared" ca="1" si="277"/>
        <v>#NAME?</v>
      </c>
      <c r="J876" s="37" t="e">
        <f t="shared" ca="1" si="278"/>
        <v>#NAME?</v>
      </c>
      <c r="K876" s="37" t="e">
        <f t="shared" ca="1" si="279"/>
        <v>#NAME?</v>
      </c>
      <c r="L876" s="90" t="e">
        <f t="shared" ca="1" si="276"/>
        <v>#NAME?</v>
      </c>
      <c r="N876" t="s">
        <v>467</v>
      </c>
      <c r="O876" s="174" t="e">
        <f ca="1">0.25*ATAN(O874/O875)</f>
        <v>#NAME?</v>
      </c>
      <c r="Q876" s="123" t="e">
        <f ca="1"/>
        <v>#NAME?</v>
      </c>
      <c r="R876" s="90" t="e">
        <f ca="1"/>
        <v>#NAME?</v>
      </c>
    </row>
    <row r="877" spans="1:18" x14ac:dyDescent="0.25">
      <c r="A877" s="194" t="e">
        <f ca="1"/>
        <v>#NAME?</v>
      </c>
      <c r="B877" s="195" t="e">
        <f ca="1"/>
        <v>#NAME?</v>
      </c>
      <c r="C877" s="195" t="e">
        <f ca="1"/>
        <v>#NAME?</v>
      </c>
      <c r="D877" s="196" t="e">
        <f ca="1"/>
        <v>#NAME?</v>
      </c>
      <c r="F877" s="123" t="e">
        <f ca="1">INDEX(A877:D885,,F873)</f>
        <v>#NAME?</v>
      </c>
      <c r="G877" s="90" t="e">
        <f ca="1">INDEX(A874:D882,,G873)</f>
        <v>#NAME?</v>
      </c>
      <c r="I877" s="123" t="e">
        <f t="shared" ca="1" si="277"/>
        <v>#NAME?</v>
      </c>
      <c r="J877" s="37" t="e">
        <f t="shared" ca="1" si="278"/>
        <v>#NAME?</v>
      </c>
      <c r="K877" s="37" t="e">
        <f t="shared" ca="1" si="279"/>
        <v>#NAME?</v>
      </c>
      <c r="L877" s="90" t="e">
        <f t="shared" ca="1" si="276"/>
        <v>#NAME?</v>
      </c>
      <c r="Q877" s="123" t="e">
        <f ca="1"/>
        <v>#NAME?</v>
      </c>
      <c r="R877" s="90" t="e">
        <f ca="1"/>
        <v>#NAME?</v>
      </c>
    </row>
    <row r="878" spans="1:18" x14ac:dyDescent="0.25">
      <c r="A878" s="194" t="e">
        <f ca="1"/>
        <v>#NAME?</v>
      </c>
      <c r="B878" s="195" t="e">
        <f ca="1"/>
        <v>#NAME?</v>
      </c>
      <c r="C878" s="195" t="e">
        <f ca="1"/>
        <v>#NAME?</v>
      </c>
      <c r="D878" s="196" t="e">
        <f ca="1"/>
        <v>#NAME?</v>
      </c>
      <c r="F878" s="123" t="e">
        <f ca="1">INDEX(A878:D886,,F873)</f>
        <v>#NAME?</v>
      </c>
      <c r="G878" s="90" t="e">
        <f ca="1">INDEX(A874:D882,,G873)</f>
        <v>#NAME?</v>
      </c>
      <c r="I878" s="123" t="e">
        <f t="shared" ca="1" si="277"/>
        <v>#NAME?</v>
      </c>
      <c r="J878" s="37" t="e">
        <f t="shared" ca="1" si="278"/>
        <v>#NAME?</v>
      </c>
      <c r="K878" s="37" t="e">
        <f t="shared" ca="1" si="279"/>
        <v>#NAME?</v>
      </c>
      <c r="L878" s="90" t="e">
        <f t="shared" ca="1" si="276"/>
        <v>#NAME?</v>
      </c>
      <c r="N878" s="156" t="e">
        <f ca="1">COS(O876)</f>
        <v>#NAME?</v>
      </c>
      <c r="O878" s="158" t="e">
        <f ca="1">-N879</f>
        <v>#NAME?</v>
      </c>
      <c r="Q878" s="123" t="e">
        <f ca="1"/>
        <v>#NAME?</v>
      </c>
      <c r="R878" s="90" t="e">
        <f ca="1"/>
        <v>#NAME?</v>
      </c>
    </row>
    <row r="879" spans="1:18" x14ac:dyDescent="0.25">
      <c r="A879" s="194" t="e">
        <f ca="1"/>
        <v>#NAME?</v>
      </c>
      <c r="B879" s="195" t="e">
        <f ca="1"/>
        <v>#NAME?</v>
      </c>
      <c r="C879" s="195" t="e">
        <f ca="1"/>
        <v>#NAME?</v>
      </c>
      <c r="D879" s="196" t="e">
        <f ca="1"/>
        <v>#NAME?</v>
      </c>
      <c r="F879" s="123" t="e">
        <f ca="1">INDEX(A879:D887,,F873)</f>
        <v>#NAME?</v>
      </c>
      <c r="G879" s="90" t="e">
        <f ca="1">INDEX(A874:D882,,G873)</f>
        <v>#NAME?</v>
      </c>
      <c r="I879" s="123" t="e">
        <f t="shared" ca="1" si="277"/>
        <v>#NAME?</v>
      </c>
      <c r="J879" s="37" t="e">
        <f t="shared" ca="1" si="278"/>
        <v>#NAME?</v>
      </c>
      <c r="K879" s="37" t="e">
        <f t="shared" ca="1" si="279"/>
        <v>#NAME?</v>
      </c>
      <c r="L879" s="90" t="e">
        <f t="shared" ca="1" si="276"/>
        <v>#NAME?</v>
      </c>
      <c r="N879" s="91" t="e">
        <f ca="1">SIN(O876)</f>
        <v>#NAME?</v>
      </c>
      <c r="O879" s="93" t="e">
        <f ca="1">N878</f>
        <v>#NAME?</v>
      </c>
      <c r="Q879" s="123" t="e">
        <f ca="1"/>
        <v>#NAME?</v>
      </c>
      <c r="R879" s="90" t="e">
        <f ca="1"/>
        <v>#NAME?</v>
      </c>
    </row>
    <row r="880" spans="1:18" x14ac:dyDescent="0.25">
      <c r="A880" s="194" t="e">
        <f ca="1"/>
        <v>#NAME?</v>
      </c>
      <c r="B880" s="195" t="e">
        <f ca="1"/>
        <v>#NAME?</v>
      </c>
      <c r="C880" s="195" t="e">
        <f ca="1"/>
        <v>#NAME?</v>
      </c>
      <c r="D880" s="196" t="e">
        <f ca="1"/>
        <v>#NAME?</v>
      </c>
      <c r="F880" s="123" t="e">
        <f ca="1">INDEX(A880:D888,,F873)</f>
        <v>#NAME?</v>
      </c>
      <c r="G880" s="90" t="e">
        <f ca="1">INDEX(A874:D882,,G873)</f>
        <v>#NAME?</v>
      </c>
      <c r="I880" s="123" t="e">
        <f t="shared" ca="1" si="277"/>
        <v>#NAME?</v>
      </c>
      <c r="J880" s="37" t="e">
        <f t="shared" ca="1" si="278"/>
        <v>#NAME?</v>
      </c>
      <c r="K880" s="37" t="e">
        <f t="shared" ca="1" si="279"/>
        <v>#NAME?</v>
      </c>
      <c r="L880" s="90" t="e">
        <f t="shared" ca="1" si="276"/>
        <v>#NAME?</v>
      </c>
      <c r="Q880" s="123" t="e">
        <f ca="1"/>
        <v>#NAME?</v>
      </c>
      <c r="R880" s="90" t="e">
        <f ca="1"/>
        <v>#NAME?</v>
      </c>
    </row>
    <row r="881" spans="1:18" x14ac:dyDescent="0.25">
      <c r="A881" s="194" t="e">
        <f ca="1"/>
        <v>#NAME?</v>
      </c>
      <c r="B881" s="195" t="e">
        <f ca="1"/>
        <v>#NAME?</v>
      </c>
      <c r="C881" s="195" t="e">
        <f ca="1"/>
        <v>#NAME?</v>
      </c>
      <c r="D881" s="196" t="e">
        <f ca="1"/>
        <v>#NAME?</v>
      </c>
      <c r="F881" s="123" t="e">
        <f ca="1">INDEX(A881:D889,,F873)</f>
        <v>#NAME?</v>
      </c>
      <c r="G881" s="90" t="e">
        <f ca="1">INDEX(A874:D882,,G873)</f>
        <v>#NAME?</v>
      </c>
      <c r="I881" s="123" t="e">
        <f t="shared" ca="1" si="277"/>
        <v>#NAME?</v>
      </c>
      <c r="J881" s="37" t="e">
        <f t="shared" ca="1" si="278"/>
        <v>#NAME?</v>
      </c>
      <c r="K881" s="37" t="e">
        <f t="shared" ca="1" si="279"/>
        <v>#NAME?</v>
      </c>
      <c r="L881" s="90" t="e">
        <f t="shared" ca="1" si="276"/>
        <v>#NAME?</v>
      </c>
      <c r="Q881" s="123" t="e">
        <f ca="1"/>
        <v>#NAME?</v>
      </c>
      <c r="R881" s="90" t="e">
        <f ca="1"/>
        <v>#NAME?</v>
      </c>
    </row>
    <row r="882" spans="1:18" x14ac:dyDescent="0.25">
      <c r="A882" s="200" t="e">
        <f ca="1"/>
        <v>#NAME?</v>
      </c>
      <c r="B882" s="201" t="e">
        <f ca="1"/>
        <v>#NAME?</v>
      </c>
      <c r="C882" s="201" t="e">
        <f ca="1"/>
        <v>#NAME?</v>
      </c>
      <c r="D882" s="202" t="e">
        <f ca="1"/>
        <v>#NAME?</v>
      </c>
      <c r="F882" s="91" t="e">
        <f ca="1">INDEX(A882:D890,,F873)</f>
        <v>#NAME?</v>
      </c>
      <c r="G882" s="93" t="e">
        <f ca="1">INDEX(A874:D882,,G873)</f>
        <v>#NAME?</v>
      </c>
      <c r="I882" s="91" t="e">
        <f t="shared" ca="1" si="277"/>
        <v>#NAME?</v>
      </c>
      <c r="J882" s="92" t="e">
        <f t="shared" ca="1" si="278"/>
        <v>#NAME?</v>
      </c>
      <c r="K882" s="92" t="e">
        <f t="shared" ca="1" si="279"/>
        <v>#NAME?</v>
      </c>
      <c r="L882" s="93" t="e">
        <f t="shared" ca="1" si="276"/>
        <v>#NAME?</v>
      </c>
      <c r="Q882" s="91" t="e">
        <f ca="1"/>
        <v>#NAME?</v>
      </c>
      <c r="R882" s="93" t="e">
        <f ca="1"/>
        <v>#NAME?</v>
      </c>
    </row>
    <row r="883" spans="1:18" x14ac:dyDescent="0.25">
      <c r="I883" t="e">
        <f ca="1">SUM(I874:I882)</f>
        <v>#NAME?</v>
      </c>
      <c r="J883" t="e">
        <f ca="1">SUM(J874:J882)</f>
        <v>#NAME?</v>
      </c>
      <c r="K883" t="e">
        <f ca="1">SUM(K874:K882)</f>
        <v>#NAME?</v>
      </c>
      <c r="L883" t="e">
        <f ca="1">SUM(L874:L882)</f>
        <v>#NAME?</v>
      </c>
    </row>
    <row r="884" spans="1:18" x14ac:dyDescent="0.25">
      <c r="A884" s="47" t="s">
        <v>53</v>
      </c>
      <c r="B884">
        <f ca="1">COUNT(A874:A882)</f>
        <v>0</v>
      </c>
      <c r="I884" s="47" t="s">
        <v>462</v>
      </c>
      <c r="J884" s="47" t="s">
        <v>389</v>
      </c>
      <c r="K884" s="47" t="s">
        <v>469</v>
      </c>
      <c r="L884" s="47" t="s">
        <v>470</v>
      </c>
      <c r="N884" s="47"/>
    </row>
    <row r="886" spans="1:18" x14ac:dyDescent="0.25">
      <c r="A886">
        <v>1</v>
      </c>
      <c r="B886">
        <v>2</v>
      </c>
      <c r="C886">
        <v>3</v>
      </c>
      <c r="D886">
        <v>4</v>
      </c>
      <c r="F886">
        <v>1</v>
      </c>
      <c r="G886">
        <v>3</v>
      </c>
      <c r="I886" s="47" t="s">
        <v>207</v>
      </c>
      <c r="J886" s="47" t="s">
        <v>464</v>
      </c>
      <c r="K886" s="47" t="s">
        <v>465</v>
      </c>
      <c r="L886" s="47" t="s">
        <v>466</v>
      </c>
      <c r="Q886">
        <f>F886</f>
        <v>1</v>
      </c>
      <c r="R886">
        <f>G886</f>
        <v>3</v>
      </c>
    </row>
    <row r="887" spans="1:18" x14ac:dyDescent="0.25">
      <c r="A887" s="189" t="e">
        <f t="array" aca="1" ref="A887:A895" ca="1">IF(A886=$Q873,$Q874:$Q882,IF(A886=$R873,$R874:$R882,A874:A882))</f>
        <v>#NAME?</v>
      </c>
      <c r="B887" s="190" t="e">
        <f t="array" aca="1" ref="B887:B895" ca="1">IF(B886=$Q873,$Q874:$Q882,IF(B886=$R873,$R874:$R882,B874:B882))</f>
        <v>#NAME?</v>
      </c>
      <c r="C887" s="190" t="e">
        <f t="array" aca="1" ref="C887:C895" ca="1">IF(C886=$Q873,$Q874:$Q882,IF(C886=$R873,$R874:$R882,C874:C882))</f>
        <v>#NAME?</v>
      </c>
      <c r="D887" s="191" t="e">
        <f t="array" aca="1" ref="D887:D895" ca="1">IF(D886=$Q873,$Q874:$Q882,IF(D886=$R873,$R874:$R882,D874:D882))</f>
        <v>#NAME?</v>
      </c>
      <c r="F887" s="156" t="e">
        <f ca="1">INDEX(A887:D895,,F886)</f>
        <v>#NAME?</v>
      </c>
      <c r="G887" s="158" t="e">
        <f ca="1">INDEX(A887:D895,,G886)</f>
        <v>#NAME?</v>
      </c>
      <c r="I887" s="156" t="e">
        <f ca="1">F887^2-G887^2</f>
        <v>#NAME?</v>
      </c>
      <c r="J887" s="157" t="e">
        <f ca="1">2*F887*G887</f>
        <v>#NAME?</v>
      </c>
      <c r="K887" s="157" t="e">
        <f ca="1">I887^2-J887^2</f>
        <v>#NAME?</v>
      </c>
      <c r="L887" s="158" t="e">
        <f t="shared" ref="L887:L895" ca="1" si="280">I887*J887</f>
        <v>#NAME?</v>
      </c>
      <c r="N887" t="s">
        <v>390</v>
      </c>
      <c r="O887" s="172" t="e">
        <f ca="1">2*(L896*B897-I896*J896)</f>
        <v>#NAME?</v>
      </c>
      <c r="Q887" s="156" t="e">
        <f t="array" aca="1" ref="Q887:R895" ca="1">MMULT(F887:G895,N891:O892)</f>
        <v>#NAME?</v>
      </c>
      <c r="R887" s="158" t="e">
        <f ca="1"/>
        <v>#NAME?</v>
      </c>
    </row>
    <row r="888" spans="1:18" x14ac:dyDescent="0.25">
      <c r="A888" s="194" t="e">
        <f ca="1"/>
        <v>#NAME?</v>
      </c>
      <c r="B888" s="195" t="e">
        <f ca="1"/>
        <v>#NAME?</v>
      </c>
      <c r="C888" s="195" t="e">
        <f ca="1"/>
        <v>#NAME?</v>
      </c>
      <c r="D888" s="196" t="e">
        <f ca="1"/>
        <v>#NAME?</v>
      </c>
      <c r="F888" s="123" t="e">
        <f ca="1">INDEX(A888:D896,,F886)</f>
        <v>#NAME?</v>
      </c>
      <c r="G888" s="90" t="e">
        <f ca="1">INDEX(A887:D895,,G886)</f>
        <v>#NAME?</v>
      </c>
      <c r="I888" s="123" t="e">
        <f t="shared" ref="I888:I895" ca="1" si="281">F888^2-G888^2</f>
        <v>#NAME?</v>
      </c>
      <c r="J888" s="37" t="e">
        <f t="shared" ref="J888:J895" ca="1" si="282">2*F888*G888</f>
        <v>#NAME?</v>
      </c>
      <c r="K888" s="37" t="e">
        <f t="shared" ref="K888:K895" ca="1" si="283">I888^2-J888^2</f>
        <v>#NAME?</v>
      </c>
      <c r="L888" s="90" t="e">
        <f t="shared" ca="1" si="280"/>
        <v>#NAME?</v>
      </c>
      <c r="N888" t="s">
        <v>392</v>
      </c>
      <c r="O888" s="173" t="e">
        <f ca="1">K896*B897-(I896^2-J896^2)</f>
        <v>#NAME?</v>
      </c>
      <c r="Q888" s="123" t="e">
        <f ca="1"/>
        <v>#NAME?</v>
      </c>
      <c r="R888" s="90" t="e">
        <f ca="1"/>
        <v>#NAME?</v>
      </c>
    </row>
    <row r="889" spans="1:18" x14ac:dyDescent="0.25">
      <c r="A889" s="194" t="e">
        <f ca="1"/>
        <v>#NAME?</v>
      </c>
      <c r="B889" s="195" t="e">
        <f ca="1"/>
        <v>#NAME?</v>
      </c>
      <c r="C889" s="195" t="e">
        <f ca="1"/>
        <v>#NAME?</v>
      </c>
      <c r="D889" s="196" t="e">
        <f ca="1"/>
        <v>#NAME?</v>
      </c>
      <c r="F889" s="123" t="e">
        <f ca="1">INDEX(A889:D897,,F886)</f>
        <v>#NAME?</v>
      </c>
      <c r="G889" s="90" t="e">
        <f ca="1">INDEX(A887:D895,,G886)</f>
        <v>#NAME?</v>
      </c>
      <c r="I889" s="123" t="e">
        <f t="shared" ca="1" si="281"/>
        <v>#NAME?</v>
      </c>
      <c r="J889" s="37" t="e">
        <f t="shared" ca="1" si="282"/>
        <v>#NAME?</v>
      </c>
      <c r="K889" s="37" t="e">
        <f t="shared" ca="1" si="283"/>
        <v>#NAME?</v>
      </c>
      <c r="L889" s="90" t="e">
        <f t="shared" ca="1" si="280"/>
        <v>#NAME?</v>
      </c>
      <c r="N889" t="s">
        <v>467</v>
      </c>
      <c r="O889" s="174" t="e">
        <f ca="1">0.25*ATAN(O887/O888)</f>
        <v>#NAME?</v>
      </c>
      <c r="Q889" s="123" t="e">
        <f ca="1"/>
        <v>#NAME?</v>
      </c>
      <c r="R889" s="90" t="e">
        <f ca="1"/>
        <v>#NAME?</v>
      </c>
    </row>
    <row r="890" spans="1:18" x14ac:dyDescent="0.25">
      <c r="A890" s="194" t="e">
        <f ca="1"/>
        <v>#NAME?</v>
      </c>
      <c r="B890" s="195" t="e">
        <f ca="1"/>
        <v>#NAME?</v>
      </c>
      <c r="C890" s="195" t="e">
        <f ca="1"/>
        <v>#NAME?</v>
      </c>
      <c r="D890" s="196" t="e">
        <f ca="1"/>
        <v>#NAME?</v>
      </c>
      <c r="F890" s="123" t="e">
        <f ca="1">INDEX(A890:D898,,F886)</f>
        <v>#NAME?</v>
      </c>
      <c r="G890" s="90" t="e">
        <f ca="1">INDEX(A887:D895,,G886)</f>
        <v>#NAME?</v>
      </c>
      <c r="I890" s="123" t="e">
        <f t="shared" ca="1" si="281"/>
        <v>#NAME?</v>
      </c>
      <c r="J890" s="37" t="e">
        <f t="shared" ca="1" si="282"/>
        <v>#NAME?</v>
      </c>
      <c r="K890" s="37" t="e">
        <f t="shared" ca="1" si="283"/>
        <v>#NAME?</v>
      </c>
      <c r="L890" s="90" t="e">
        <f t="shared" ca="1" si="280"/>
        <v>#NAME?</v>
      </c>
      <c r="Q890" s="123" t="e">
        <f ca="1"/>
        <v>#NAME?</v>
      </c>
      <c r="R890" s="90" t="e">
        <f ca="1"/>
        <v>#NAME?</v>
      </c>
    </row>
    <row r="891" spans="1:18" x14ac:dyDescent="0.25">
      <c r="A891" s="194" t="e">
        <f ca="1"/>
        <v>#NAME?</v>
      </c>
      <c r="B891" s="195" t="e">
        <f ca="1"/>
        <v>#NAME?</v>
      </c>
      <c r="C891" s="195" t="e">
        <f ca="1"/>
        <v>#NAME?</v>
      </c>
      <c r="D891" s="196" t="e">
        <f ca="1"/>
        <v>#NAME?</v>
      </c>
      <c r="F891" s="123" t="e">
        <f ca="1">INDEX(A891:D899,,F886)</f>
        <v>#NAME?</v>
      </c>
      <c r="G891" s="90" t="e">
        <f ca="1">INDEX(A887:D895,,G886)</f>
        <v>#NAME?</v>
      </c>
      <c r="I891" s="123" t="e">
        <f t="shared" ca="1" si="281"/>
        <v>#NAME?</v>
      </c>
      <c r="J891" s="37" t="e">
        <f t="shared" ca="1" si="282"/>
        <v>#NAME?</v>
      </c>
      <c r="K891" s="37" t="e">
        <f t="shared" ca="1" si="283"/>
        <v>#NAME?</v>
      </c>
      <c r="L891" s="90" t="e">
        <f t="shared" ca="1" si="280"/>
        <v>#NAME?</v>
      </c>
      <c r="N891" s="156" t="e">
        <f ca="1">COS(O889)</f>
        <v>#NAME?</v>
      </c>
      <c r="O891" s="158" t="e">
        <f ca="1">-N892</f>
        <v>#NAME?</v>
      </c>
      <c r="Q891" s="123" t="e">
        <f ca="1"/>
        <v>#NAME?</v>
      </c>
      <c r="R891" s="90" t="e">
        <f ca="1"/>
        <v>#NAME?</v>
      </c>
    </row>
    <row r="892" spans="1:18" x14ac:dyDescent="0.25">
      <c r="A892" s="194" t="e">
        <f ca="1"/>
        <v>#NAME?</v>
      </c>
      <c r="B892" s="195" t="e">
        <f ca="1"/>
        <v>#NAME?</v>
      </c>
      <c r="C892" s="195" t="e">
        <f ca="1"/>
        <v>#NAME?</v>
      </c>
      <c r="D892" s="196" t="e">
        <f ca="1"/>
        <v>#NAME?</v>
      </c>
      <c r="F892" s="123" t="e">
        <f ca="1">INDEX(A892:D900,,F886)</f>
        <v>#NAME?</v>
      </c>
      <c r="G892" s="90" t="e">
        <f ca="1">INDEX(A887:D895,,G886)</f>
        <v>#NAME?</v>
      </c>
      <c r="I892" s="123" t="e">
        <f t="shared" ca="1" si="281"/>
        <v>#NAME?</v>
      </c>
      <c r="J892" s="37" t="e">
        <f t="shared" ca="1" si="282"/>
        <v>#NAME?</v>
      </c>
      <c r="K892" s="37" t="e">
        <f t="shared" ca="1" si="283"/>
        <v>#NAME?</v>
      </c>
      <c r="L892" s="90" t="e">
        <f t="shared" ca="1" si="280"/>
        <v>#NAME?</v>
      </c>
      <c r="N892" s="91" t="e">
        <f ca="1">SIN(O889)</f>
        <v>#NAME?</v>
      </c>
      <c r="O892" s="93" t="e">
        <f ca="1">N891</f>
        <v>#NAME?</v>
      </c>
      <c r="Q892" s="123" t="e">
        <f ca="1"/>
        <v>#NAME?</v>
      </c>
      <c r="R892" s="90" t="e">
        <f ca="1"/>
        <v>#NAME?</v>
      </c>
    </row>
    <row r="893" spans="1:18" x14ac:dyDescent="0.25">
      <c r="A893" s="194" t="e">
        <f ca="1"/>
        <v>#NAME?</v>
      </c>
      <c r="B893" s="195" t="e">
        <f ca="1"/>
        <v>#NAME?</v>
      </c>
      <c r="C893" s="195" t="e">
        <f ca="1"/>
        <v>#NAME?</v>
      </c>
      <c r="D893" s="196" t="e">
        <f ca="1"/>
        <v>#NAME?</v>
      </c>
      <c r="F893" s="123" t="e">
        <f ca="1">INDEX(A893:D901,,F886)</f>
        <v>#NAME?</v>
      </c>
      <c r="G893" s="90" t="e">
        <f ca="1">INDEX(A887:D895,,G886)</f>
        <v>#NAME?</v>
      </c>
      <c r="I893" s="123" t="e">
        <f t="shared" ca="1" si="281"/>
        <v>#NAME?</v>
      </c>
      <c r="J893" s="37" t="e">
        <f t="shared" ca="1" si="282"/>
        <v>#NAME?</v>
      </c>
      <c r="K893" s="37" t="e">
        <f t="shared" ca="1" si="283"/>
        <v>#NAME?</v>
      </c>
      <c r="L893" s="90" t="e">
        <f t="shared" ca="1" si="280"/>
        <v>#NAME?</v>
      </c>
      <c r="Q893" s="123" t="e">
        <f ca="1"/>
        <v>#NAME?</v>
      </c>
      <c r="R893" s="90" t="e">
        <f ca="1"/>
        <v>#NAME?</v>
      </c>
    </row>
    <row r="894" spans="1:18" x14ac:dyDescent="0.25">
      <c r="A894" s="194" t="e">
        <f ca="1"/>
        <v>#NAME?</v>
      </c>
      <c r="B894" s="195" t="e">
        <f ca="1"/>
        <v>#NAME?</v>
      </c>
      <c r="C894" s="195" t="e">
        <f ca="1"/>
        <v>#NAME?</v>
      </c>
      <c r="D894" s="196" t="e">
        <f ca="1"/>
        <v>#NAME?</v>
      </c>
      <c r="F894" s="123" t="e">
        <f ca="1">INDEX(A894:D902,,F886)</f>
        <v>#NAME?</v>
      </c>
      <c r="G894" s="90" t="e">
        <f ca="1">INDEX(A887:D895,,G886)</f>
        <v>#NAME?</v>
      </c>
      <c r="I894" s="123" t="e">
        <f t="shared" ca="1" si="281"/>
        <v>#NAME?</v>
      </c>
      <c r="J894" s="37" t="e">
        <f t="shared" ca="1" si="282"/>
        <v>#NAME?</v>
      </c>
      <c r="K894" s="37" t="e">
        <f t="shared" ca="1" si="283"/>
        <v>#NAME?</v>
      </c>
      <c r="L894" s="90" t="e">
        <f t="shared" ca="1" si="280"/>
        <v>#NAME?</v>
      </c>
      <c r="Q894" s="123" t="e">
        <f ca="1"/>
        <v>#NAME?</v>
      </c>
      <c r="R894" s="90" t="e">
        <f ca="1"/>
        <v>#NAME?</v>
      </c>
    </row>
    <row r="895" spans="1:18" x14ac:dyDescent="0.25">
      <c r="A895" s="200" t="e">
        <f ca="1"/>
        <v>#NAME?</v>
      </c>
      <c r="B895" s="201" t="e">
        <f ca="1"/>
        <v>#NAME?</v>
      </c>
      <c r="C895" s="201" t="e">
        <f ca="1"/>
        <v>#NAME?</v>
      </c>
      <c r="D895" s="202" t="e">
        <f ca="1"/>
        <v>#NAME?</v>
      </c>
      <c r="F895" s="91" t="e">
        <f ca="1">INDEX(A895:D903,,F886)</f>
        <v>#NAME?</v>
      </c>
      <c r="G895" s="93" t="e">
        <f ca="1">INDEX(A887:D895,,G886)</f>
        <v>#NAME?</v>
      </c>
      <c r="I895" s="91" t="e">
        <f t="shared" ca="1" si="281"/>
        <v>#NAME?</v>
      </c>
      <c r="J895" s="92" t="e">
        <f t="shared" ca="1" si="282"/>
        <v>#NAME?</v>
      </c>
      <c r="K895" s="92" t="e">
        <f t="shared" ca="1" si="283"/>
        <v>#NAME?</v>
      </c>
      <c r="L895" s="93" t="e">
        <f t="shared" ca="1" si="280"/>
        <v>#NAME?</v>
      </c>
      <c r="Q895" s="91" t="e">
        <f ca="1"/>
        <v>#NAME?</v>
      </c>
      <c r="R895" s="93" t="e">
        <f ca="1"/>
        <v>#NAME?</v>
      </c>
    </row>
    <row r="896" spans="1:18" x14ac:dyDescent="0.25">
      <c r="I896" t="e">
        <f ca="1">SUM(I887:I895)</f>
        <v>#NAME?</v>
      </c>
      <c r="J896" t="e">
        <f ca="1">SUM(J887:J895)</f>
        <v>#NAME?</v>
      </c>
      <c r="K896" t="e">
        <f ca="1">SUM(K887:K895)</f>
        <v>#NAME?</v>
      </c>
      <c r="L896" t="e">
        <f ca="1">SUM(L887:L895)</f>
        <v>#NAME?</v>
      </c>
    </row>
    <row r="897" spans="1:18" x14ac:dyDescent="0.25">
      <c r="A897" s="47" t="s">
        <v>53</v>
      </c>
      <c r="B897">
        <f ca="1">COUNT(A887:A895)</f>
        <v>0</v>
      </c>
      <c r="I897" s="47" t="s">
        <v>462</v>
      </c>
      <c r="J897" s="47" t="s">
        <v>389</v>
      </c>
      <c r="K897" s="47" t="s">
        <v>469</v>
      </c>
      <c r="L897" s="47" t="s">
        <v>470</v>
      </c>
      <c r="N897" s="47"/>
    </row>
    <row r="899" spans="1:18" x14ac:dyDescent="0.25">
      <c r="A899">
        <v>1</v>
      </c>
      <c r="B899">
        <v>2</v>
      </c>
      <c r="C899">
        <v>3</v>
      </c>
      <c r="D899">
        <v>4</v>
      </c>
      <c r="F899">
        <v>1</v>
      </c>
      <c r="G899">
        <v>4</v>
      </c>
      <c r="I899" s="47" t="s">
        <v>207</v>
      </c>
      <c r="J899" s="47" t="s">
        <v>464</v>
      </c>
      <c r="K899" s="47" t="s">
        <v>465</v>
      </c>
      <c r="L899" s="47" t="s">
        <v>466</v>
      </c>
      <c r="Q899">
        <f>F899</f>
        <v>1</v>
      </c>
      <c r="R899">
        <f>G899</f>
        <v>4</v>
      </c>
    </row>
    <row r="900" spans="1:18" x14ac:dyDescent="0.25">
      <c r="A900" s="189" t="e">
        <f t="array" aca="1" ref="A900:A908" ca="1">IF(A899=$Q886,$Q887:$Q895,IF(A899=$R886,$R887:$R895,A887:A895))</f>
        <v>#NAME?</v>
      </c>
      <c r="B900" s="190" t="e">
        <f t="array" aca="1" ref="B900:B908" ca="1">IF(B899=$Q886,$Q887:$Q895,IF(B899=$R886,$R887:$R895,B887:B895))</f>
        <v>#NAME?</v>
      </c>
      <c r="C900" s="190" t="e">
        <f t="array" aca="1" ref="C900:C908" ca="1">IF(C899=$Q886,$Q887:$Q895,IF(C899=$R886,$R887:$R895,C887:C895))</f>
        <v>#NAME?</v>
      </c>
      <c r="D900" s="191" t="e">
        <f t="array" aca="1" ref="D900:D908" ca="1">IF(D899=$Q886,$Q887:$Q895,IF(D899=$R886,$R887:$R895,D887:D895))</f>
        <v>#NAME?</v>
      </c>
      <c r="F900" s="156" t="e">
        <f ca="1">INDEX(A900:D908,,F899)</f>
        <v>#NAME?</v>
      </c>
      <c r="G900" s="158" t="e">
        <f ca="1">INDEX(A900:D908,,G899)</f>
        <v>#NAME?</v>
      </c>
      <c r="I900" s="156" t="e">
        <f ca="1">F900^2-G900^2</f>
        <v>#NAME?</v>
      </c>
      <c r="J900" s="157" t="e">
        <f ca="1">2*F900*G900</f>
        <v>#NAME?</v>
      </c>
      <c r="K900" s="157" t="e">
        <f ca="1">I900^2-J900^2</f>
        <v>#NAME?</v>
      </c>
      <c r="L900" s="158" t="e">
        <f t="shared" ref="L900:L908" ca="1" si="284">I900*J900</f>
        <v>#NAME?</v>
      </c>
      <c r="N900" t="s">
        <v>390</v>
      </c>
      <c r="O900" s="172" t="e">
        <f ca="1">2*(L909*B910-I909*J909)</f>
        <v>#NAME?</v>
      </c>
      <c r="Q900" s="156" t="e">
        <f t="array" aca="1" ref="Q900:R908" ca="1">MMULT(F900:G908,N904:O905)</f>
        <v>#NAME?</v>
      </c>
      <c r="R900" s="158" t="e">
        <f ca="1"/>
        <v>#NAME?</v>
      </c>
    </row>
    <row r="901" spans="1:18" x14ac:dyDescent="0.25">
      <c r="A901" s="194" t="e">
        <f ca="1"/>
        <v>#NAME?</v>
      </c>
      <c r="B901" s="195" t="e">
        <f ca="1"/>
        <v>#NAME?</v>
      </c>
      <c r="C901" s="195" t="e">
        <f ca="1"/>
        <v>#NAME?</v>
      </c>
      <c r="D901" s="196" t="e">
        <f ca="1"/>
        <v>#NAME?</v>
      </c>
      <c r="F901" s="123" t="e">
        <f ca="1">INDEX(A901:D909,,F899)</f>
        <v>#NAME?</v>
      </c>
      <c r="G901" s="90" t="e">
        <f ca="1">INDEX(A900:D908,,G899)</f>
        <v>#NAME?</v>
      </c>
      <c r="I901" s="123" t="e">
        <f t="shared" ref="I901:I908" ca="1" si="285">F901^2-G901^2</f>
        <v>#NAME?</v>
      </c>
      <c r="J901" s="37" t="e">
        <f t="shared" ref="J901:J908" ca="1" si="286">2*F901*G901</f>
        <v>#NAME?</v>
      </c>
      <c r="K901" s="37" t="e">
        <f t="shared" ref="K901:K908" ca="1" si="287">I901^2-J901^2</f>
        <v>#NAME?</v>
      </c>
      <c r="L901" s="90" t="e">
        <f t="shared" ca="1" si="284"/>
        <v>#NAME?</v>
      </c>
      <c r="N901" t="s">
        <v>392</v>
      </c>
      <c r="O901" s="173" t="e">
        <f ca="1">K909*B910-(I909^2-J909^2)</f>
        <v>#NAME?</v>
      </c>
      <c r="Q901" s="123" t="e">
        <f ca="1"/>
        <v>#NAME?</v>
      </c>
      <c r="R901" s="90" t="e">
        <f ca="1"/>
        <v>#NAME?</v>
      </c>
    </row>
    <row r="902" spans="1:18" x14ac:dyDescent="0.25">
      <c r="A902" s="194" t="e">
        <f ca="1"/>
        <v>#NAME?</v>
      </c>
      <c r="B902" s="195" t="e">
        <f ca="1"/>
        <v>#NAME?</v>
      </c>
      <c r="C902" s="195" t="e">
        <f ca="1"/>
        <v>#NAME?</v>
      </c>
      <c r="D902" s="196" t="e">
        <f ca="1"/>
        <v>#NAME?</v>
      </c>
      <c r="F902" s="123" t="e">
        <f ca="1">INDEX(A902:D910,,F899)</f>
        <v>#NAME?</v>
      </c>
      <c r="G902" s="90" t="e">
        <f ca="1">INDEX(A900:D908,,G899)</f>
        <v>#NAME?</v>
      </c>
      <c r="I902" s="123" t="e">
        <f t="shared" ca="1" si="285"/>
        <v>#NAME?</v>
      </c>
      <c r="J902" s="37" t="e">
        <f t="shared" ca="1" si="286"/>
        <v>#NAME?</v>
      </c>
      <c r="K902" s="37" t="e">
        <f t="shared" ca="1" si="287"/>
        <v>#NAME?</v>
      </c>
      <c r="L902" s="90" t="e">
        <f t="shared" ca="1" si="284"/>
        <v>#NAME?</v>
      </c>
      <c r="N902" t="s">
        <v>467</v>
      </c>
      <c r="O902" s="174" t="e">
        <f ca="1">0.25*ATAN(O900/O901)</f>
        <v>#NAME?</v>
      </c>
      <c r="Q902" s="123" t="e">
        <f ca="1"/>
        <v>#NAME?</v>
      </c>
      <c r="R902" s="90" t="e">
        <f ca="1"/>
        <v>#NAME?</v>
      </c>
    </row>
    <row r="903" spans="1:18" x14ac:dyDescent="0.25">
      <c r="A903" s="194" t="e">
        <f ca="1"/>
        <v>#NAME?</v>
      </c>
      <c r="B903" s="195" t="e">
        <f ca="1"/>
        <v>#NAME?</v>
      </c>
      <c r="C903" s="195" t="e">
        <f ca="1"/>
        <v>#NAME?</v>
      </c>
      <c r="D903" s="196" t="e">
        <f ca="1"/>
        <v>#NAME?</v>
      </c>
      <c r="F903" s="123" t="e">
        <f ca="1">INDEX(A903:D911,,F899)</f>
        <v>#NAME?</v>
      </c>
      <c r="G903" s="90" t="e">
        <f ca="1">INDEX(A900:D908,,G899)</f>
        <v>#NAME?</v>
      </c>
      <c r="I903" s="123" t="e">
        <f t="shared" ca="1" si="285"/>
        <v>#NAME?</v>
      </c>
      <c r="J903" s="37" t="e">
        <f t="shared" ca="1" si="286"/>
        <v>#NAME?</v>
      </c>
      <c r="K903" s="37" t="e">
        <f t="shared" ca="1" si="287"/>
        <v>#NAME?</v>
      </c>
      <c r="L903" s="90" t="e">
        <f t="shared" ca="1" si="284"/>
        <v>#NAME?</v>
      </c>
      <c r="Q903" s="123" t="e">
        <f ca="1"/>
        <v>#NAME?</v>
      </c>
      <c r="R903" s="90" t="e">
        <f ca="1"/>
        <v>#NAME?</v>
      </c>
    </row>
    <row r="904" spans="1:18" x14ac:dyDescent="0.25">
      <c r="A904" s="194" t="e">
        <f ca="1"/>
        <v>#NAME?</v>
      </c>
      <c r="B904" s="195" t="e">
        <f ca="1"/>
        <v>#NAME?</v>
      </c>
      <c r="C904" s="195" t="e">
        <f ca="1"/>
        <v>#NAME?</v>
      </c>
      <c r="D904" s="196" t="e">
        <f ca="1"/>
        <v>#NAME?</v>
      </c>
      <c r="F904" s="123" t="e">
        <f ca="1">INDEX(A904:D912,,F899)</f>
        <v>#NAME?</v>
      </c>
      <c r="G904" s="90" t="e">
        <f ca="1">INDEX(A900:D908,,G899)</f>
        <v>#NAME?</v>
      </c>
      <c r="I904" s="123" t="e">
        <f t="shared" ca="1" si="285"/>
        <v>#NAME?</v>
      </c>
      <c r="J904" s="37" t="e">
        <f t="shared" ca="1" si="286"/>
        <v>#NAME?</v>
      </c>
      <c r="K904" s="37" t="e">
        <f t="shared" ca="1" si="287"/>
        <v>#NAME?</v>
      </c>
      <c r="L904" s="90" t="e">
        <f t="shared" ca="1" si="284"/>
        <v>#NAME?</v>
      </c>
      <c r="N904" s="156" t="e">
        <f ca="1">COS(O902)</f>
        <v>#NAME?</v>
      </c>
      <c r="O904" s="158" t="e">
        <f ca="1">-N905</f>
        <v>#NAME?</v>
      </c>
      <c r="Q904" s="123" t="e">
        <f ca="1"/>
        <v>#NAME?</v>
      </c>
      <c r="R904" s="90" t="e">
        <f ca="1"/>
        <v>#NAME?</v>
      </c>
    </row>
    <row r="905" spans="1:18" x14ac:dyDescent="0.25">
      <c r="A905" s="194" t="e">
        <f ca="1"/>
        <v>#NAME?</v>
      </c>
      <c r="B905" s="195" t="e">
        <f ca="1"/>
        <v>#NAME?</v>
      </c>
      <c r="C905" s="195" t="e">
        <f ca="1"/>
        <v>#NAME?</v>
      </c>
      <c r="D905" s="196" t="e">
        <f ca="1"/>
        <v>#NAME?</v>
      </c>
      <c r="F905" s="123" t="e">
        <f ca="1">INDEX(A905:D913,,F899)</f>
        <v>#NAME?</v>
      </c>
      <c r="G905" s="90" t="e">
        <f ca="1">INDEX(A900:D908,,G899)</f>
        <v>#NAME?</v>
      </c>
      <c r="I905" s="123" t="e">
        <f t="shared" ca="1" si="285"/>
        <v>#NAME?</v>
      </c>
      <c r="J905" s="37" t="e">
        <f t="shared" ca="1" si="286"/>
        <v>#NAME?</v>
      </c>
      <c r="K905" s="37" t="e">
        <f t="shared" ca="1" si="287"/>
        <v>#NAME?</v>
      </c>
      <c r="L905" s="90" t="e">
        <f t="shared" ca="1" si="284"/>
        <v>#NAME?</v>
      </c>
      <c r="N905" s="91" t="e">
        <f ca="1">SIN(O902)</f>
        <v>#NAME?</v>
      </c>
      <c r="O905" s="93" t="e">
        <f ca="1">N904</f>
        <v>#NAME?</v>
      </c>
      <c r="Q905" s="123" t="e">
        <f ca="1"/>
        <v>#NAME?</v>
      </c>
      <c r="R905" s="90" t="e">
        <f ca="1"/>
        <v>#NAME?</v>
      </c>
    </row>
    <row r="906" spans="1:18" x14ac:dyDescent="0.25">
      <c r="A906" s="194" t="e">
        <f ca="1"/>
        <v>#NAME?</v>
      </c>
      <c r="B906" s="195" t="e">
        <f ca="1"/>
        <v>#NAME?</v>
      </c>
      <c r="C906" s="195" t="e">
        <f ca="1"/>
        <v>#NAME?</v>
      </c>
      <c r="D906" s="196" t="e">
        <f ca="1"/>
        <v>#NAME?</v>
      </c>
      <c r="F906" s="123" t="e">
        <f ca="1">INDEX(A906:D914,,F899)</f>
        <v>#NAME?</v>
      </c>
      <c r="G906" s="90" t="e">
        <f ca="1">INDEX(A900:D908,,G899)</f>
        <v>#NAME?</v>
      </c>
      <c r="I906" s="123" t="e">
        <f t="shared" ca="1" si="285"/>
        <v>#NAME?</v>
      </c>
      <c r="J906" s="37" t="e">
        <f t="shared" ca="1" si="286"/>
        <v>#NAME?</v>
      </c>
      <c r="K906" s="37" t="e">
        <f t="shared" ca="1" si="287"/>
        <v>#NAME?</v>
      </c>
      <c r="L906" s="90" t="e">
        <f t="shared" ca="1" si="284"/>
        <v>#NAME?</v>
      </c>
      <c r="Q906" s="123" t="e">
        <f ca="1"/>
        <v>#NAME?</v>
      </c>
      <c r="R906" s="90" t="e">
        <f ca="1"/>
        <v>#NAME?</v>
      </c>
    </row>
    <row r="907" spans="1:18" x14ac:dyDescent="0.25">
      <c r="A907" s="194" t="e">
        <f ca="1"/>
        <v>#NAME?</v>
      </c>
      <c r="B907" s="195" t="e">
        <f ca="1"/>
        <v>#NAME?</v>
      </c>
      <c r="C907" s="195" t="e">
        <f ca="1"/>
        <v>#NAME?</v>
      </c>
      <c r="D907" s="196" t="e">
        <f ca="1"/>
        <v>#NAME?</v>
      </c>
      <c r="F907" s="123" t="e">
        <f ca="1">INDEX(A907:D915,,F899)</f>
        <v>#NAME?</v>
      </c>
      <c r="G907" s="90" t="e">
        <f ca="1">INDEX(A900:D908,,G899)</f>
        <v>#NAME?</v>
      </c>
      <c r="I907" s="123" t="e">
        <f t="shared" ca="1" si="285"/>
        <v>#NAME?</v>
      </c>
      <c r="J907" s="37" t="e">
        <f t="shared" ca="1" si="286"/>
        <v>#NAME?</v>
      </c>
      <c r="K907" s="37" t="e">
        <f t="shared" ca="1" si="287"/>
        <v>#NAME?</v>
      </c>
      <c r="L907" s="90" t="e">
        <f t="shared" ca="1" si="284"/>
        <v>#NAME?</v>
      </c>
      <c r="Q907" s="123" t="e">
        <f ca="1"/>
        <v>#NAME?</v>
      </c>
      <c r="R907" s="90" t="e">
        <f ca="1"/>
        <v>#NAME?</v>
      </c>
    </row>
    <row r="908" spans="1:18" x14ac:dyDescent="0.25">
      <c r="A908" s="200" t="e">
        <f ca="1"/>
        <v>#NAME?</v>
      </c>
      <c r="B908" s="201" t="e">
        <f ca="1"/>
        <v>#NAME?</v>
      </c>
      <c r="C908" s="201" t="e">
        <f ca="1"/>
        <v>#NAME?</v>
      </c>
      <c r="D908" s="202" t="e">
        <f ca="1"/>
        <v>#NAME?</v>
      </c>
      <c r="F908" s="91" t="e">
        <f ca="1">INDEX(A908:D916,,F899)</f>
        <v>#NAME?</v>
      </c>
      <c r="G908" s="93" t="e">
        <f ca="1">INDEX(A900:D908,,G899)</f>
        <v>#NAME?</v>
      </c>
      <c r="I908" s="91" t="e">
        <f t="shared" ca="1" si="285"/>
        <v>#NAME?</v>
      </c>
      <c r="J908" s="92" t="e">
        <f t="shared" ca="1" si="286"/>
        <v>#NAME?</v>
      </c>
      <c r="K908" s="92" t="e">
        <f t="shared" ca="1" si="287"/>
        <v>#NAME?</v>
      </c>
      <c r="L908" s="93" t="e">
        <f t="shared" ca="1" si="284"/>
        <v>#NAME?</v>
      </c>
      <c r="Q908" s="91" t="e">
        <f ca="1"/>
        <v>#NAME?</v>
      </c>
      <c r="R908" s="93" t="e">
        <f ca="1"/>
        <v>#NAME?</v>
      </c>
    </row>
    <row r="909" spans="1:18" x14ac:dyDescent="0.25">
      <c r="I909" t="e">
        <f ca="1">SUM(I900:I908)</f>
        <v>#NAME?</v>
      </c>
      <c r="J909" t="e">
        <f ca="1">SUM(J900:J908)</f>
        <v>#NAME?</v>
      </c>
      <c r="K909" t="e">
        <f ca="1">SUM(K900:K908)</f>
        <v>#NAME?</v>
      </c>
      <c r="L909" t="e">
        <f ca="1">SUM(L900:L908)</f>
        <v>#NAME?</v>
      </c>
    </row>
    <row r="910" spans="1:18" x14ac:dyDescent="0.25">
      <c r="A910" s="47" t="s">
        <v>53</v>
      </c>
      <c r="B910">
        <f ca="1">COUNT(A900:A908)</f>
        <v>0</v>
      </c>
      <c r="I910" s="47" t="s">
        <v>462</v>
      </c>
      <c r="J910" s="47" t="s">
        <v>389</v>
      </c>
      <c r="K910" s="47" t="s">
        <v>469</v>
      </c>
      <c r="L910" s="47" t="s">
        <v>470</v>
      </c>
      <c r="N910" s="47"/>
    </row>
    <row r="912" spans="1:18" x14ac:dyDescent="0.25">
      <c r="A912">
        <v>1</v>
      </c>
      <c r="B912">
        <v>2</v>
      </c>
      <c r="C912">
        <v>3</v>
      </c>
      <c r="D912">
        <v>4</v>
      </c>
      <c r="F912">
        <v>2</v>
      </c>
      <c r="G912">
        <v>3</v>
      </c>
      <c r="I912" s="47" t="s">
        <v>207</v>
      </c>
      <c r="J912" s="47" t="s">
        <v>464</v>
      </c>
      <c r="K912" s="47" t="s">
        <v>465</v>
      </c>
      <c r="L912" s="47" t="s">
        <v>466</v>
      </c>
      <c r="Q912">
        <f>F912</f>
        <v>2</v>
      </c>
      <c r="R912">
        <f>G912</f>
        <v>3</v>
      </c>
    </row>
    <row r="913" spans="1:18" x14ac:dyDescent="0.25">
      <c r="A913" s="189" t="e">
        <f t="array" aca="1" ref="A913:A921" ca="1">IF(A912=$Q899,$Q900:$Q908,IF(A912=$R899,$R900:$R908,A900:A908))</f>
        <v>#NAME?</v>
      </c>
      <c r="B913" s="190" t="e">
        <f t="array" aca="1" ref="B913:B921" ca="1">IF(B912=$Q899,$Q900:$Q908,IF(B912=$R899,$R900:$R908,B900:B908))</f>
        <v>#NAME?</v>
      </c>
      <c r="C913" s="190" t="e">
        <f t="array" aca="1" ref="C913:C921" ca="1">IF(C912=$Q899,$Q900:$Q908,IF(C912=$R899,$R900:$R908,C900:C908))</f>
        <v>#NAME?</v>
      </c>
      <c r="D913" s="191" t="e">
        <f t="array" aca="1" ref="D913:D921" ca="1">IF(D912=$Q899,$Q900:$Q908,IF(D912=$R899,$R900:$R908,D900:D908))</f>
        <v>#NAME?</v>
      </c>
      <c r="F913" s="156" t="e">
        <f ca="1">INDEX(A913:D921,,F912)</f>
        <v>#NAME?</v>
      </c>
      <c r="G913" s="158" t="e">
        <f ca="1">INDEX(A913:D921,,G912)</f>
        <v>#NAME?</v>
      </c>
      <c r="I913" s="156" t="e">
        <f ca="1">F913^2-G913^2</f>
        <v>#NAME?</v>
      </c>
      <c r="J913" s="157" t="e">
        <f ca="1">2*F913*G913</f>
        <v>#NAME?</v>
      </c>
      <c r="K913" s="157" t="e">
        <f ca="1">I913^2-J913^2</f>
        <v>#NAME?</v>
      </c>
      <c r="L913" s="158" t="e">
        <f t="shared" ref="L913:L921" ca="1" si="288">I913*J913</f>
        <v>#NAME?</v>
      </c>
      <c r="N913" t="s">
        <v>390</v>
      </c>
      <c r="O913" s="172" t="e">
        <f ca="1">2*(L922*B923-I922*J922)</f>
        <v>#NAME?</v>
      </c>
      <c r="Q913" s="156" t="e">
        <f t="array" aca="1" ref="Q913:R921" ca="1">MMULT(F913:G921,N917:O918)</f>
        <v>#NAME?</v>
      </c>
      <c r="R913" s="158" t="e">
        <f ca="1"/>
        <v>#NAME?</v>
      </c>
    </row>
    <row r="914" spans="1:18" x14ac:dyDescent="0.25">
      <c r="A914" s="194" t="e">
        <f ca="1"/>
        <v>#NAME?</v>
      </c>
      <c r="B914" s="195" t="e">
        <f ca="1"/>
        <v>#NAME?</v>
      </c>
      <c r="C914" s="195" t="e">
        <f ca="1"/>
        <v>#NAME?</v>
      </c>
      <c r="D914" s="196" t="e">
        <f ca="1"/>
        <v>#NAME?</v>
      </c>
      <c r="F914" s="123" t="e">
        <f ca="1">INDEX(A914:D922,,F912)</f>
        <v>#NAME?</v>
      </c>
      <c r="G914" s="90" t="e">
        <f ca="1">INDEX(A913:D921,,G912)</f>
        <v>#NAME?</v>
      </c>
      <c r="I914" s="123" t="e">
        <f t="shared" ref="I914:I921" ca="1" si="289">F914^2-G914^2</f>
        <v>#NAME?</v>
      </c>
      <c r="J914" s="37" t="e">
        <f t="shared" ref="J914:J921" ca="1" si="290">2*F914*G914</f>
        <v>#NAME?</v>
      </c>
      <c r="K914" s="37" t="e">
        <f t="shared" ref="K914:K921" ca="1" si="291">I914^2-J914^2</f>
        <v>#NAME?</v>
      </c>
      <c r="L914" s="90" t="e">
        <f t="shared" ca="1" si="288"/>
        <v>#NAME?</v>
      </c>
      <c r="N914" t="s">
        <v>392</v>
      </c>
      <c r="O914" s="173" t="e">
        <f ca="1">K922*B923-(I922^2-J922^2)</f>
        <v>#NAME?</v>
      </c>
      <c r="Q914" s="123" t="e">
        <f ca="1"/>
        <v>#NAME?</v>
      </c>
      <c r="R914" s="90" t="e">
        <f ca="1"/>
        <v>#NAME?</v>
      </c>
    </row>
    <row r="915" spans="1:18" x14ac:dyDescent="0.25">
      <c r="A915" s="194" t="e">
        <f ca="1"/>
        <v>#NAME?</v>
      </c>
      <c r="B915" s="195" t="e">
        <f ca="1"/>
        <v>#NAME?</v>
      </c>
      <c r="C915" s="195" t="e">
        <f ca="1"/>
        <v>#NAME?</v>
      </c>
      <c r="D915" s="196" t="e">
        <f ca="1"/>
        <v>#NAME?</v>
      </c>
      <c r="F915" s="123" t="e">
        <f ca="1">INDEX(A915:D923,,F912)</f>
        <v>#NAME?</v>
      </c>
      <c r="G915" s="90" t="e">
        <f ca="1">INDEX(A913:D921,,G912)</f>
        <v>#NAME?</v>
      </c>
      <c r="I915" s="123" t="e">
        <f t="shared" ca="1" si="289"/>
        <v>#NAME?</v>
      </c>
      <c r="J915" s="37" t="e">
        <f t="shared" ca="1" si="290"/>
        <v>#NAME?</v>
      </c>
      <c r="K915" s="37" t="e">
        <f t="shared" ca="1" si="291"/>
        <v>#NAME?</v>
      </c>
      <c r="L915" s="90" t="e">
        <f t="shared" ca="1" si="288"/>
        <v>#NAME?</v>
      </c>
      <c r="N915" t="s">
        <v>467</v>
      </c>
      <c r="O915" s="174" t="e">
        <f ca="1">0.25*ATAN(O913/O914)</f>
        <v>#NAME?</v>
      </c>
      <c r="Q915" s="123" t="e">
        <f ca="1"/>
        <v>#NAME?</v>
      </c>
      <c r="R915" s="90" t="e">
        <f ca="1"/>
        <v>#NAME?</v>
      </c>
    </row>
    <row r="916" spans="1:18" x14ac:dyDescent="0.25">
      <c r="A916" s="194" t="e">
        <f ca="1"/>
        <v>#NAME?</v>
      </c>
      <c r="B916" s="195" t="e">
        <f ca="1"/>
        <v>#NAME?</v>
      </c>
      <c r="C916" s="195" t="e">
        <f ca="1"/>
        <v>#NAME?</v>
      </c>
      <c r="D916" s="196" t="e">
        <f ca="1"/>
        <v>#NAME?</v>
      </c>
      <c r="F916" s="123" t="e">
        <f ca="1">INDEX(A916:D924,,F912)</f>
        <v>#NAME?</v>
      </c>
      <c r="G916" s="90" t="e">
        <f ca="1">INDEX(A913:D921,,G912)</f>
        <v>#NAME?</v>
      </c>
      <c r="I916" s="123" t="e">
        <f t="shared" ca="1" si="289"/>
        <v>#NAME?</v>
      </c>
      <c r="J916" s="37" t="e">
        <f t="shared" ca="1" si="290"/>
        <v>#NAME?</v>
      </c>
      <c r="K916" s="37" t="e">
        <f t="shared" ca="1" si="291"/>
        <v>#NAME?</v>
      </c>
      <c r="L916" s="90" t="e">
        <f t="shared" ca="1" si="288"/>
        <v>#NAME?</v>
      </c>
      <c r="Q916" s="123" t="e">
        <f ca="1"/>
        <v>#NAME?</v>
      </c>
      <c r="R916" s="90" t="e">
        <f ca="1"/>
        <v>#NAME?</v>
      </c>
    </row>
    <row r="917" spans="1:18" x14ac:dyDescent="0.25">
      <c r="A917" s="194" t="e">
        <f ca="1"/>
        <v>#NAME?</v>
      </c>
      <c r="B917" s="195" t="e">
        <f ca="1"/>
        <v>#NAME?</v>
      </c>
      <c r="C917" s="195" t="e">
        <f ca="1"/>
        <v>#NAME?</v>
      </c>
      <c r="D917" s="196" t="e">
        <f ca="1"/>
        <v>#NAME?</v>
      </c>
      <c r="F917" s="123" t="e">
        <f ca="1">INDEX(A917:D925,,F912)</f>
        <v>#NAME?</v>
      </c>
      <c r="G917" s="90" t="e">
        <f ca="1">INDEX(A913:D921,,G912)</f>
        <v>#NAME?</v>
      </c>
      <c r="I917" s="123" t="e">
        <f t="shared" ca="1" si="289"/>
        <v>#NAME?</v>
      </c>
      <c r="J917" s="37" t="e">
        <f t="shared" ca="1" si="290"/>
        <v>#NAME?</v>
      </c>
      <c r="K917" s="37" t="e">
        <f t="shared" ca="1" si="291"/>
        <v>#NAME?</v>
      </c>
      <c r="L917" s="90" t="e">
        <f t="shared" ca="1" si="288"/>
        <v>#NAME?</v>
      </c>
      <c r="N917" s="156" t="e">
        <f ca="1">COS(O915)</f>
        <v>#NAME?</v>
      </c>
      <c r="O917" s="158" t="e">
        <f ca="1">-N918</f>
        <v>#NAME?</v>
      </c>
      <c r="Q917" s="123" t="e">
        <f ca="1"/>
        <v>#NAME?</v>
      </c>
      <c r="R917" s="90" t="e">
        <f ca="1"/>
        <v>#NAME?</v>
      </c>
    </row>
    <row r="918" spans="1:18" x14ac:dyDescent="0.25">
      <c r="A918" s="194" t="e">
        <f ca="1"/>
        <v>#NAME?</v>
      </c>
      <c r="B918" s="195" t="e">
        <f ca="1"/>
        <v>#NAME?</v>
      </c>
      <c r="C918" s="195" t="e">
        <f ca="1"/>
        <v>#NAME?</v>
      </c>
      <c r="D918" s="196" t="e">
        <f ca="1"/>
        <v>#NAME?</v>
      </c>
      <c r="F918" s="123" t="e">
        <f ca="1">INDEX(A918:D926,,F912)</f>
        <v>#NAME?</v>
      </c>
      <c r="G918" s="90" t="e">
        <f ca="1">INDEX(A913:D921,,G912)</f>
        <v>#NAME?</v>
      </c>
      <c r="I918" s="123" t="e">
        <f t="shared" ca="1" si="289"/>
        <v>#NAME?</v>
      </c>
      <c r="J918" s="37" t="e">
        <f t="shared" ca="1" si="290"/>
        <v>#NAME?</v>
      </c>
      <c r="K918" s="37" t="e">
        <f t="shared" ca="1" si="291"/>
        <v>#NAME?</v>
      </c>
      <c r="L918" s="90" t="e">
        <f t="shared" ca="1" si="288"/>
        <v>#NAME?</v>
      </c>
      <c r="N918" s="91" t="e">
        <f ca="1">SIN(O915)</f>
        <v>#NAME?</v>
      </c>
      <c r="O918" s="93" t="e">
        <f ca="1">N917</f>
        <v>#NAME?</v>
      </c>
      <c r="Q918" s="123" t="e">
        <f ca="1"/>
        <v>#NAME?</v>
      </c>
      <c r="R918" s="90" t="e">
        <f ca="1"/>
        <v>#NAME?</v>
      </c>
    </row>
    <row r="919" spans="1:18" x14ac:dyDescent="0.25">
      <c r="A919" s="194" t="e">
        <f ca="1"/>
        <v>#NAME?</v>
      </c>
      <c r="B919" s="195" t="e">
        <f ca="1"/>
        <v>#NAME?</v>
      </c>
      <c r="C919" s="195" t="e">
        <f ca="1"/>
        <v>#NAME?</v>
      </c>
      <c r="D919" s="196" t="e">
        <f ca="1"/>
        <v>#NAME?</v>
      </c>
      <c r="F919" s="123" t="e">
        <f ca="1">INDEX(A919:D927,,F912)</f>
        <v>#NAME?</v>
      </c>
      <c r="G919" s="90" t="e">
        <f ca="1">INDEX(A913:D921,,G912)</f>
        <v>#NAME?</v>
      </c>
      <c r="I919" s="123" t="e">
        <f t="shared" ca="1" si="289"/>
        <v>#NAME?</v>
      </c>
      <c r="J919" s="37" t="e">
        <f t="shared" ca="1" si="290"/>
        <v>#NAME?</v>
      </c>
      <c r="K919" s="37" t="e">
        <f t="shared" ca="1" si="291"/>
        <v>#NAME?</v>
      </c>
      <c r="L919" s="90" t="e">
        <f t="shared" ca="1" si="288"/>
        <v>#NAME?</v>
      </c>
      <c r="Q919" s="123" t="e">
        <f ca="1"/>
        <v>#NAME?</v>
      </c>
      <c r="R919" s="90" t="e">
        <f ca="1"/>
        <v>#NAME?</v>
      </c>
    </row>
    <row r="920" spans="1:18" x14ac:dyDescent="0.25">
      <c r="A920" s="194" t="e">
        <f ca="1"/>
        <v>#NAME?</v>
      </c>
      <c r="B920" s="195" t="e">
        <f ca="1"/>
        <v>#NAME?</v>
      </c>
      <c r="C920" s="195" t="e">
        <f ca="1"/>
        <v>#NAME?</v>
      </c>
      <c r="D920" s="196" t="e">
        <f ca="1"/>
        <v>#NAME?</v>
      </c>
      <c r="F920" s="123" t="e">
        <f ca="1">INDEX(A920:D928,,F912)</f>
        <v>#NAME?</v>
      </c>
      <c r="G920" s="90" t="e">
        <f ca="1">INDEX(A913:D921,,G912)</f>
        <v>#NAME?</v>
      </c>
      <c r="I920" s="123" t="e">
        <f t="shared" ca="1" si="289"/>
        <v>#NAME?</v>
      </c>
      <c r="J920" s="37" t="e">
        <f t="shared" ca="1" si="290"/>
        <v>#NAME?</v>
      </c>
      <c r="K920" s="37" t="e">
        <f t="shared" ca="1" si="291"/>
        <v>#NAME?</v>
      </c>
      <c r="L920" s="90" t="e">
        <f t="shared" ca="1" si="288"/>
        <v>#NAME?</v>
      </c>
      <c r="Q920" s="123" t="e">
        <f ca="1"/>
        <v>#NAME?</v>
      </c>
      <c r="R920" s="90" t="e">
        <f ca="1"/>
        <v>#NAME?</v>
      </c>
    </row>
    <row r="921" spans="1:18" x14ac:dyDescent="0.25">
      <c r="A921" s="200" t="e">
        <f ca="1"/>
        <v>#NAME?</v>
      </c>
      <c r="B921" s="201" t="e">
        <f ca="1"/>
        <v>#NAME?</v>
      </c>
      <c r="C921" s="201" t="e">
        <f ca="1"/>
        <v>#NAME?</v>
      </c>
      <c r="D921" s="202" t="e">
        <f ca="1"/>
        <v>#NAME?</v>
      </c>
      <c r="F921" s="91" t="e">
        <f ca="1">INDEX(A921:D929,,F912)</f>
        <v>#NAME?</v>
      </c>
      <c r="G921" s="93" t="e">
        <f ca="1">INDEX(A913:D921,,G912)</f>
        <v>#NAME?</v>
      </c>
      <c r="I921" s="91" t="e">
        <f t="shared" ca="1" si="289"/>
        <v>#NAME?</v>
      </c>
      <c r="J921" s="92" t="e">
        <f t="shared" ca="1" si="290"/>
        <v>#NAME?</v>
      </c>
      <c r="K921" s="92" t="e">
        <f t="shared" ca="1" si="291"/>
        <v>#NAME?</v>
      </c>
      <c r="L921" s="93" t="e">
        <f t="shared" ca="1" si="288"/>
        <v>#NAME?</v>
      </c>
      <c r="Q921" s="91" t="e">
        <f ca="1"/>
        <v>#NAME?</v>
      </c>
      <c r="R921" s="93" t="e">
        <f ca="1"/>
        <v>#NAME?</v>
      </c>
    </row>
    <row r="922" spans="1:18" x14ac:dyDescent="0.25">
      <c r="I922" t="e">
        <f ca="1">SUM(I913:I921)</f>
        <v>#NAME?</v>
      </c>
      <c r="J922" t="e">
        <f ca="1">SUM(J913:J921)</f>
        <v>#NAME?</v>
      </c>
      <c r="K922" t="e">
        <f ca="1">SUM(K913:K921)</f>
        <v>#NAME?</v>
      </c>
      <c r="L922" t="e">
        <f ca="1">SUM(L913:L921)</f>
        <v>#NAME?</v>
      </c>
    </row>
    <row r="923" spans="1:18" x14ac:dyDescent="0.25">
      <c r="A923" s="47" t="s">
        <v>53</v>
      </c>
      <c r="B923">
        <f ca="1">COUNT(A913:A921)</f>
        <v>0</v>
      </c>
      <c r="I923" s="47" t="s">
        <v>462</v>
      </c>
      <c r="J923" s="47" t="s">
        <v>389</v>
      </c>
      <c r="K923" s="47" t="s">
        <v>469</v>
      </c>
      <c r="L923" s="47" t="s">
        <v>470</v>
      </c>
      <c r="N923" s="47"/>
    </row>
    <row r="925" spans="1:18" x14ac:dyDescent="0.25">
      <c r="A925">
        <v>1</v>
      </c>
      <c r="B925">
        <v>2</v>
      </c>
      <c r="C925">
        <v>3</v>
      </c>
      <c r="D925">
        <v>4</v>
      </c>
      <c r="F925">
        <v>2</v>
      </c>
      <c r="G925">
        <v>4</v>
      </c>
      <c r="I925" s="47" t="s">
        <v>207</v>
      </c>
      <c r="J925" s="47" t="s">
        <v>464</v>
      </c>
      <c r="K925" s="47" t="s">
        <v>465</v>
      </c>
      <c r="L925" s="47" t="s">
        <v>466</v>
      </c>
      <c r="Q925">
        <f>F925</f>
        <v>2</v>
      </c>
      <c r="R925">
        <f>G925</f>
        <v>4</v>
      </c>
    </row>
    <row r="926" spans="1:18" x14ac:dyDescent="0.25">
      <c r="A926" s="189" t="e">
        <f t="array" aca="1" ref="A926:A934" ca="1">IF(A925=$Q912,$Q913:$Q921,IF(A925=$R912,$R913:$R921,A913:A921))</f>
        <v>#NAME?</v>
      </c>
      <c r="B926" s="190" t="e">
        <f t="array" aca="1" ref="B926:B934" ca="1">IF(B925=$Q912,$Q913:$Q921,IF(B925=$R912,$R913:$R921,B913:B921))</f>
        <v>#NAME?</v>
      </c>
      <c r="C926" s="190" t="e">
        <f t="array" aca="1" ref="C926:C934" ca="1">IF(C925=$Q912,$Q913:$Q921,IF(C925=$R912,$R913:$R921,C913:C921))</f>
        <v>#NAME?</v>
      </c>
      <c r="D926" s="191" t="e">
        <f t="array" aca="1" ref="D926:D934" ca="1">IF(D925=$Q912,$Q913:$Q921,IF(D925=$R912,$R913:$R921,D913:D921))</f>
        <v>#NAME?</v>
      </c>
      <c r="F926" s="156" t="e">
        <f ca="1">INDEX(A926:D934,,F925)</f>
        <v>#NAME?</v>
      </c>
      <c r="G926" s="158" t="e">
        <f ca="1">INDEX(A926:D934,,G925)</f>
        <v>#NAME?</v>
      </c>
      <c r="I926" s="156" t="e">
        <f ca="1">F926^2-G926^2</f>
        <v>#NAME?</v>
      </c>
      <c r="J926" s="157" t="e">
        <f ca="1">2*F926*G926</f>
        <v>#NAME?</v>
      </c>
      <c r="K926" s="157" t="e">
        <f ca="1">I926^2-J926^2</f>
        <v>#NAME?</v>
      </c>
      <c r="L926" s="158" t="e">
        <f t="shared" ref="L926:L934" ca="1" si="292">I926*J926</f>
        <v>#NAME?</v>
      </c>
      <c r="N926" t="s">
        <v>390</v>
      </c>
      <c r="O926" s="172" t="e">
        <f ca="1">2*(L935*B936-I935*J935)</f>
        <v>#NAME?</v>
      </c>
      <c r="Q926" s="156" t="e">
        <f t="array" aca="1" ref="Q926:R934" ca="1">MMULT(F926:G934,N930:O931)</f>
        <v>#NAME?</v>
      </c>
      <c r="R926" s="158" t="e">
        <f ca="1"/>
        <v>#NAME?</v>
      </c>
    </row>
    <row r="927" spans="1:18" x14ac:dyDescent="0.25">
      <c r="A927" s="194" t="e">
        <f ca="1"/>
        <v>#NAME?</v>
      </c>
      <c r="B927" s="195" t="e">
        <f ca="1"/>
        <v>#NAME?</v>
      </c>
      <c r="C927" s="195" t="e">
        <f ca="1"/>
        <v>#NAME?</v>
      </c>
      <c r="D927" s="196" t="e">
        <f ca="1"/>
        <v>#NAME?</v>
      </c>
      <c r="F927" s="123" t="e">
        <f ca="1">INDEX(A927:D935,,F925)</f>
        <v>#NAME?</v>
      </c>
      <c r="G927" s="90" t="e">
        <f ca="1">INDEX(A926:D934,,G925)</f>
        <v>#NAME?</v>
      </c>
      <c r="I927" s="123" t="e">
        <f t="shared" ref="I927:I934" ca="1" si="293">F927^2-G927^2</f>
        <v>#NAME?</v>
      </c>
      <c r="J927" s="37" t="e">
        <f t="shared" ref="J927:J934" ca="1" si="294">2*F927*G927</f>
        <v>#NAME?</v>
      </c>
      <c r="K927" s="37" t="e">
        <f t="shared" ref="K927:K934" ca="1" si="295">I927^2-J927^2</f>
        <v>#NAME?</v>
      </c>
      <c r="L927" s="90" t="e">
        <f t="shared" ca="1" si="292"/>
        <v>#NAME?</v>
      </c>
      <c r="N927" t="s">
        <v>392</v>
      </c>
      <c r="O927" s="173" t="e">
        <f ca="1">K935*B936-(I935^2-J935^2)</f>
        <v>#NAME?</v>
      </c>
      <c r="Q927" s="123" t="e">
        <f ca="1"/>
        <v>#NAME?</v>
      </c>
      <c r="R927" s="90" t="e">
        <f ca="1"/>
        <v>#NAME?</v>
      </c>
    </row>
    <row r="928" spans="1:18" x14ac:dyDescent="0.25">
      <c r="A928" s="194" t="e">
        <f ca="1"/>
        <v>#NAME?</v>
      </c>
      <c r="B928" s="195" t="e">
        <f ca="1"/>
        <v>#NAME?</v>
      </c>
      <c r="C928" s="195" t="e">
        <f ca="1"/>
        <v>#NAME?</v>
      </c>
      <c r="D928" s="196" t="e">
        <f ca="1"/>
        <v>#NAME?</v>
      </c>
      <c r="F928" s="123" t="e">
        <f ca="1">INDEX(A928:D936,,F925)</f>
        <v>#NAME?</v>
      </c>
      <c r="G928" s="90" t="e">
        <f ca="1">INDEX(A926:D934,,G925)</f>
        <v>#NAME?</v>
      </c>
      <c r="I928" s="123" t="e">
        <f t="shared" ca="1" si="293"/>
        <v>#NAME?</v>
      </c>
      <c r="J928" s="37" t="e">
        <f t="shared" ca="1" si="294"/>
        <v>#NAME?</v>
      </c>
      <c r="K928" s="37" t="e">
        <f t="shared" ca="1" si="295"/>
        <v>#NAME?</v>
      </c>
      <c r="L928" s="90" t="e">
        <f t="shared" ca="1" si="292"/>
        <v>#NAME?</v>
      </c>
      <c r="N928" t="s">
        <v>467</v>
      </c>
      <c r="O928" s="174" t="e">
        <f ca="1">0.25*ATAN(O926/O927)</f>
        <v>#NAME?</v>
      </c>
      <c r="Q928" s="123" t="e">
        <f ca="1"/>
        <v>#NAME?</v>
      </c>
      <c r="R928" s="90" t="e">
        <f ca="1"/>
        <v>#NAME?</v>
      </c>
    </row>
    <row r="929" spans="1:18" x14ac:dyDescent="0.25">
      <c r="A929" s="194" t="e">
        <f ca="1"/>
        <v>#NAME?</v>
      </c>
      <c r="B929" s="195" t="e">
        <f ca="1"/>
        <v>#NAME?</v>
      </c>
      <c r="C929" s="195" t="e">
        <f ca="1"/>
        <v>#NAME?</v>
      </c>
      <c r="D929" s="196" t="e">
        <f ca="1"/>
        <v>#NAME?</v>
      </c>
      <c r="F929" s="123" t="e">
        <f ca="1">INDEX(A929:D937,,F925)</f>
        <v>#NAME?</v>
      </c>
      <c r="G929" s="90" t="e">
        <f ca="1">INDEX(A926:D934,,G925)</f>
        <v>#NAME?</v>
      </c>
      <c r="I929" s="123" t="e">
        <f t="shared" ca="1" si="293"/>
        <v>#NAME?</v>
      </c>
      <c r="J929" s="37" t="e">
        <f t="shared" ca="1" si="294"/>
        <v>#NAME?</v>
      </c>
      <c r="K929" s="37" t="e">
        <f t="shared" ca="1" si="295"/>
        <v>#NAME?</v>
      </c>
      <c r="L929" s="90" t="e">
        <f t="shared" ca="1" si="292"/>
        <v>#NAME?</v>
      </c>
      <c r="Q929" s="123" t="e">
        <f ca="1"/>
        <v>#NAME?</v>
      </c>
      <c r="R929" s="90" t="e">
        <f ca="1"/>
        <v>#NAME?</v>
      </c>
    </row>
    <row r="930" spans="1:18" x14ac:dyDescent="0.25">
      <c r="A930" s="194" t="e">
        <f ca="1"/>
        <v>#NAME?</v>
      </c>
      <c r="B930" s="195" t="e">
        <f ca="1"/>
        <v>#NAME?</v>
      </c>
      <c r="C930" s="195" t="e">
        <f ca="1"/>
        <v>#NAME?</v>
      </c>
      <c r="D930" s="196" t="e">
        <f ca="1"/>
        <v>#NAME?</v>
      </c>
      <c r="F930" s="123" t="e">
        <f ca="1">INDEX(A930:D938,,F925)</f>
        <v>#NAME?</v>
      </c>
      <c r="G930" s="90" t="e">
        <f ca="1">INDEX(A926:D934,,G925)</f>
        <v>#NAME?</v>
      </c>
      <c r="I930" s="123" t="e">
        <f t="shared" ca="1" si="293"/>
        <v>#NAME?</v>
      </c>
      <c r="J930" s="37" t="e">
        <f t="shared" ca="1" si="294"/>
        <v>#NAME?</v>
      </c>
      <c r="K930" s="37" t="e">
        <f t="shared" ca="1" si="295"/>
        <v>#NAME?</v>
      </c>
      <c r="L930" s="90" t="e">
        <f t="shared" ca="1" si="292"/>
        <v>#NAME?</v>
      </c>
      <c r="N930" s="156" t="e">
        <f ca="1">COS(O928)</f>
        <v>#NAME?</v>
      </c>
      <c r="O930" s="158" t="e">
        <f ca="1">-N931</f>
        <v>#NAME?</v>
      </c>
      <c r="Q930" s="123" t="e">
        <f ca="1"/>
        <v>#NAME?</v>
      </c>
      <c r="R930" s="90" t="e">
        <f ca="1"/>
        <v>#NAME?</v>
      </c>
    </row>
    <row r="931" spans="1:18" x14ac:dyDescent="0.25">
      <c r="A931" s="194" t="e">
        <f ca="1"/>
        <v>#NAME?</v>
      </c>
      <c r="B931" s="195" t="e">
        <f ca="1"/>
        <v>#NAME?</v>
      </c>
      <c r="C931" s="195" t="e">
        <f ca="1"/>
        <v>#NAME?</v>
      </c>
      <c r="D931" s="196" t="e">
        <f ca="1"/>
        <v>#NAME?</v>
      </c>
      <c r="F931" s="123" t="e">
        <f ca="1">INDEX(A931:D939,,F925)</f>
        <v>#NAME?</v>
      </c>
      <c r="G931" s="90" t="e">
        <f ca="1">INDEX(A926:D934,,G925)</f>
        <v>#NAME?</v>
      </c>
      <c r="I931" s="123" t="e">
        <f t="shared" ca="1" si="293"/>
        <v>#NAME?</v>
      </c>
      <c r="J931" s="37" t="e">
        <f t="shared" ca="1" si="294"/>
        <v>#NAME?</v>
      </c>
      <c r="K931" s="37" t="e">
        <f t="shared" ca="1" si="295"/>
        <v>#NAME?</v>
      </c>
      <c r="L931" s="90" t="e">
        <f t="shared" ca="1" si="292"/>
        <v>#NAME?</v>
      </c>
      <c r="N931" s="91" t="e">
        <f ca="1">SIN(O928)</f>
        <v>#NAME?</v>
      </c>
      <c r="O931" s="93" t="e">
        <f ca="1">N930</f>
        <v>#NAME?</v>
      </c>
      <c r="Q931" s="123" t="e">
        <f ca="1"/>
        <v>#NAME?</v>
      </c>
      <c r="R931" s="90" t="e">
        <f ca="1"/>
        <v>#NAME?</v>
      </c>
    </row>
    <row r="932" spans="1:18" x14ac:dyDescent="0.25">
      <c r="A932" s="194" t="e">
        <f ca="1"/>
        <v>#NAME?</v>
      </c>
      <c r="B932" s="195" t="e">
        <f ca="1"/>
        <v>#NAME?</v>
      </c>
      <c r="C932" s="195" t="e">
        <f ca="1"/>
        <v>#NAME?</v>
      </c>
      <c r="D932" s="196" t="e">
        <f ca="1"/>
        <v>#NAME?</v>
      </c>
      <c r="F932" s="123" t="e">
        <f ca="1">INDEX(A932:D940,,F925)</f>
        <v>#NAME?</v>
      </c>
      <c r="G932" s="90" t="e">
        <f ca="1">INDEX(A926:D934,,G925)</f>
        <v>#NAME?</v>
      </c>
      <c r="I932" s="123" t="e">
        <f t="shared" ca="1" si="293"/>
        <v>#NAME?</v>
      </c>
      <c r="J932" s="37" t="e">
        <f t="shared" ca="1" si="294"/>
        <v>#NAME?</v>
      </c>
      <c r="K932" s="37" t="e">
        <f t="shared" ca="1" si="295"/>
        <v>#NAME?</v>
      </c>
      <c r="L932" s="90" t="e">
        <f t="shared" ca="1" si="292"/>
        <v>#NAME?</v>
      </c>
      <c r="Q932" s="123" t="e">
        <f ca="1"/>
        <v>#NAME?</v>
      </c>
      <c r="R932" s="90" t="e">
        <f ca="1"/>
        <v>#NAME?</v>
      </c>
    </row>
    <row r="933" spans="1:18" x14ac:dyDescent="0.25">
      <c r="A933" s="194" t="e">
        <f ca="1"/>
        <v>#NAME?</v>
      </c>
      <c r="B933" s="195" t="e">
        <f ca="1"/>
        <v>#NAME?</v>
      </c>
      <c r="C933" s="195" t="e">
        <f ca="1"/>
        <v>#NAME?</v>
      </c>
      <c r="D933" s="196" t="e">
        <f ca="1"/>
        <v>#NAME?</v>
      </c>
      <c r="F933" s="123" t="e">
        <f ca="1">INDEX(A933:D941,,F925)</f>
        <v>#NAME?</v>
      </c>
      <c r="G933" s="90" t="e">
        <f ca="1">INDEX(A926:D934,,G925)</f>
        <v>#NAME?</v>
      </c>
      <c r="I933" s="123" t="e">
        <f t="shared" ca="1" si="293"/>
        <v>#NAME?</v>
      </c>
      <c r="J933" s="37" t="e">
        <f t="shared" ca="1" si="294"/>
        <v>#NAME?</v>
      </c>
      <c r="K933" s="37" t="e">
        <f t="shared" ca="1" si="295"/>
        <v>#NAME?</v>
      </c>
      <c r="L933" s="90" t="e">
        <f t="shared" ca="1" si="292"/>
        <v>#NAME?</v>
      </c>
      <c r="Q933" s="123" t="e">
        <f ca="1"/>
        <v>#NAME?</v>
      </c>
      <c r="R933" s="90" t="e">
        <f ca="1"/>
        <v>#NAME?</v>
      </c>
    </row>
    <row r="934" spans="1:18" x14ac:dyDescent="0.25">
      <c r="A934" s="200" t="e">
        <f ca="1"/>
        <v>#NAME?</v>
      </c>
      <c r="B934" s="201" t="e">
        <f ca="1"/>
        <v>#NAME?</v>
      </c>
      <c r="C934" s="201" t="e">
        <f ca="1"/>
        <v>#NAME?</v>
      </c>
      <c r="D934" s="202" t="e">
        <f ca="1"/>
        <v>#NAME?</v>
      </c>
      <c r="F934" s="91" t="e">
        <f ca="1">INDEX(A934:D942,,F925)</f>
        <v>#NAME?</v>
      </c>
      <c r="G934" s="93" t="e">
        <f ca="1">INDEX(A926:D934,,G925)</f>
        <v>#NAME?</v>
      </c>
      <c r="I934" s="91" t="e">
        <f t="shared" ca="1" si="293"/>
        <v>#NAME?</v>
      </c>
      <c r="J934" s="92" t="e">
        <f t="shared" ca="1" si="294"/>
        <v>#NAME?</v>
      </c>
      <c r="K934" s="92" t="e">
        <f t="shared" ca="1" si="295"/>
        <v>#NAME?</v>
      </c>
      <c r="L934" s="93" t="e">
        <f t="shared" ca="1" si="292"/>
        <v>#NAME?</v>
      </c>
      <c r="Q934" s="91" t="e">
        <f ca="1"/>
        <v>#NAME?</v>
      </c>
      <c r="R934" s="93" t="e">
        <f ca="1"/>
        <v>#NAME?</v>
      </c>
    </row>
    <row r="935" spans="1:18" x14ac:dyDescent="0.25">
      <c r="I935" t="e">
        <f ca="1">SUM(I926:I934)</f>
        <v>#NAME?</v>
      </c>
      <c r="J935" t="e">
        <f ca="1">SUM(J926:J934)</f>
        <v>#NAME?</v>
      </c>
      <c r="K935" t="e">
        <f ca="1">SUM(K926:K934)</f>
        <v>#NAME?</v>
      </c>
      <c r="L935" t="e">
        <f ca="1">SUM(L926:L934)</f>
        <v>#NAME?</v>
      </c>
    </row>
    <row r="936" spans="1:18" x14ac:dyDescent="0.25">
      <c r="A936" s="47" t="s">
        <v>53</v>
      </c>
      <c r="B936">
        <f ca="1">COUNT(A926:A934)</f>
        <v>0</v>
      </c>
      <c r="I936" s="47" t="s">
        <v>462</v>
      </c>
      <c r="J936" s="47" t="s">
        <v>389</v>
      </c>
      <c r="K936" s="47" t="s">
        <v>469</v>
      </c>
      <c r="L936" s="47" t="s">
        <v>470</v>
      </c>
      <c r="N936" s="47"/>
    </row>
    <row r="938" spans="1:18" x14ac:dyDescent="0.25">
      <c r="A938">
        <v>1</v>
      </c>
      <c r="B938">
        <v>2</v>
      </c>
      <c r="C938">
        <v>3</v>
      </c>
      <c r="D938">
        <v>4</v>
      </c>
      <c r="F938">
        <v>3</v>
      </c>
      <c r="G938">
        <v>4</v>
      </c>
      <c r="I938" s="47" t="s">
        <v>207</v>
      </c>
      <c r="J938" s="47" t="s">
        <v>464</v>
      </c>
      <c r="K938" s="47" t="s">
        <v>465</v>
      </c>
      <c r="L938" s="47" t="s">
        <v>466</v>
      </c>
      <c r="Q938">
        <f>F938</f>
        <v>3</v>
      </c>
      <c r="R938">
        <f>G938</f>
        <v>4</v>
      </c>
    </row>
    <row r="939" spans="1:18" x14ac:dyDescent="0.25">
      <c r="A939" s="189" t="e">
        <f t="array" aca="1" ref="A939:A947" ca="1">IF(A938=$Q925,$Q926:$Q934,IF(A938=$R925,$R926:$R934,A926:A934))</f>
        <v>#NAME?</v>
      </c>
      <c r="B939" s="190" t="e">
        <f t="array" aca="1" ref="B939:B947" ca="1">IF(B938=$Q925,$Q926:$Q934,IF(B938=$R925,$R926:$R934,B926:B934))</f>
        <v>#NAME?</v>
      </c>
      <c r="C939" s="190" t="e">
        <f t="array" aca="1" ref="C939:C947" ca="1">IF(C938=$Q925,$Q926:$Q934,IF(C938=$R925,$R926:$R934,C926:C934))</f>
        <v>#NAME?</v>
      </c>
      <c r="D939" s="191" t="e">
        <f t="array" aca="1" ref="D939:D947" ca="1">IF(D938=$Q925,$Q926:$Q934,IF(D938=$R925,$R926:$R934,D926:D934))</f>
        <v>#NAME?</v>
      </c>
      <c r="F939" s="156" t="e">
        <f ca="1">INDEX(A939:D947,,F938)</f>
        <v>#NAME?</v>
      </c>
      <c r="G939" s="158" t="e">
        <f ca="1">INDEX(A939:D947,,G938)</f>
        <v>#NAME?</v>
      </c>
      <c r="I939" s="156" t="e">
        <f ca="1">F939^2-G939^2</f>
        <v>#NAME?</v>
      </c>
      <c r="J939" s="157" t="e">
        <f ca="1">2*F939*G939</f>
        <v>#NAME?</v>
      </c>
      <c r="K939" s="157" t="e">
        <f ca="1">I939^2-J939^2</f>
        <v>#NAME?</v>
      </c>
      <c r="L939" s="158" t="e">
        <f t="shared" ref="L939:L947" ca="1" si="296">I939*J939</f>
        <v>#NAME?</v>
      </c>
      <c r="N939" t="s">
        <v>390</v>
      </c>
      <c r="O939" s="172" t="e">
        <f ca="1">2*(L948*B949-I948*J948)</f>
        <v>#NAME?</v>
      </c>
      <c r="Q939" s="156" t="e">
        <f t="array" aca="1" ref="Q939:R947" ca="1">MMULT(F939:G947,N943:O944)</f>
        <v>#NAME?</v>
      </c>
      <c r="R939" s="158" t="e">
        <f ca="1"/>
        <v>#NAME?</v>
      </c>
    </row>
    <row r="940" spans="1:18" x14ac:dyDescent="0.25">
      <c r="A940" s="194" t="e">
        <f ca="1"/>
        <v>#NAME?</v>
      </c>
      <c r="B940" s="195" t="e">
        <f ca="1"/>
        <v>#NAME?</v>
      </c>
      <c r="C940" s="195" t="e">
        <f ca="1"/>
        <v>#NAME?</v>
      </c>
      <c r="D940" s="196" t="e">
        <f ca="1"/>
        <v>#NAME?</v>
      </c>
      <c r="F940" s="123" t="e">
        <f ca="1">INDEX(A940:D948,,F938)</f>
        <v>#NAME?</v>
      </c>
      <c r="G940" s="90" t="e">
        <f ca="1">INDEX(A939:D947,,G938)</f>
        <v>#NAME?</v>
      </c>
      <c r="I940" s="123" t="e">
        <f t="shared" ref="I940:I947" ca="1" si="297">F940^2-G940^2</f>
        <v>#NAME?</v>
      </c>
      <c r="J940" s="37" t="e">
        <f t="shared" ref="J940:J947" ca="1" si="298">2*F940*G940</f>
        <v>#NAME?</v>
      </c>
      <c r="K940" s="37" t="e">
        <f t="shared" ref="K940:K947" ca="1" si="299">I940^2-J940^2</f>
        <v>#NAME?</v>
      </c>
      <c r="L940" s="90" t="e">
        <f t="shared" ca="1" si="296"/>
        <v>#NAME?</v>
      </c>
      <c r="N940" t="s">
        <v>392</v>
      </c>
      <c r="O940" s="173" t="e">
        <f ca="1">K948*B949-(I948^2-J948^2)</f>
        <v>#NAME?</v>
      </c>
      <c r="Q940" s="123" t="e">
        <f ca="1"/>
        <v>#NAME?</v>
      </c>
      <c r="R940" s="90" t="e">
        <f ca="1"/>
        <v>#NAME?</v>
      </c>
    </row>
    <row r="941" spans="1:18" x14ac:dyDescent="0.25">
      <c r="A941" s="194" t="e">
        <f ca="1"/>
        <v>#NAME?</v>
      </c>
      <c r="B941" s="195" t="e">
        <f ca="1"/>
        <v>#NAME?</v>
      </c>
      <c r="C941" s="195" t="e">
        <f ca="1"/>
        <v>#NAME?</v>
      </c>
      <c r="D941" s="196" t="e">
        <f ca="1"/>
        <v>#NAME?</v>
      </c>
      <c r="F941" s="123" t="e">
        <f ca="1">INDEX(A941:D949,,F938)</f>
        <v>#NAME?</v>
      </c>
      <c r="G941" s="90" t="e">
        <f ca="1">INDEX(A939:D947,,G938)</f>
        <v>#NAME?</v>
      </c>
      <c r="I941" s="123" t="e">
        <f t="shared" ca="1" si="297"/>
        <v>#NAME?</v>
      </c>
      <c r="J941" s="37" t="e">
        <f t="shared" ca="1" si="298"/>
        <v>#NAME?</v>
      </c>
      <c r="K941" s="37" t="e">
        <f t="shared" ca="1" si="299"/>
        <v>#NAME?</v>
      </c>
      <c r="L941" s="90" t="e">
        <f t="shared" ca="1" si="296"/>
        <v>#NAME?</v>
      </c>
      <c r="N941" t="s">
        <v>467</v>
      </c>
      <c r="O941" s="174" t="e">
        <f ca="1">0.25*ATAN(O939/O940)</f>
        <v>#NAME?</v>
      </c>
      <c r="Q941" s="123" t="e">
        <f ca="1"/>
        <v>#NAME?</v>
      </c>
      <c r="R941" s="90" t="e">
        <f ca="1"/>
        <v>#NAME?</v>
      </c>
    </row>
    <row r="942" spans="1:18" x14ac:dyDescent="0.25">
      <c r="A942" s="194" t="e">
        <f ca="1"/>
        <v>#NAME?</v>
      </c>
      <c r="B942" s="195" t="e">
        <f ca="1"/>
        <v>#NAME?</v>
      </c>
      <c r="C942" s="195" t="e">
        <f ca="1"/>
        <v>#NAME?</v>
      </c>
      <c r="D942" s="196" t="e">
        <f ca="1"/>
        <v>#NAME?</v>
      </c>
      <c r="F942" s="123" t="e">
        <f ca="1">INDEX(A942:D950,,F938)</f>
        <v>#NAME?</v>
      </c>
      <c r="G942" s="90" t="e">
        <f ca="1">INDEX(A939:D947,,G938)</f>
        <v>#NAME?</v>
      </c>
      <c r="I942" s="123" t="e">
        <f t="shared" ca="1" si="297"/>
        <v>#NAME?</v>
      </c>
      <c r="J942" s="37" t="e">
        <f t="shared" ca="1" si="298"/>
        <v>#NAME?</v>
      </c>
      <c r="K942" s="37" t="e">
        <f t="shared" ca="1" si="299"/>
        <v>#NAME?</v>
      </c>
      <c r="L942" s="90" t="e">
        <f t="shared" ca="1" si="296"/>
        <v>#NAME?</v>
      </c>
      <c r="Q942" s="123" t="e">
        <f ca="1"/>
        <v>#NAME?</v>
      </c>
      <c r="R942" s="90" t="e">
        <f ca="1"/>
        <v>#NAME?</v>
      </c>
    </row>
    <row r="943" spans="1:18" x14ac:dyDescent="0.25">
      <c r="A943" s="194" t="e">
        <f ca="1"/>
        <v>#NAME?</v>
      </c>
      <c r="B943" s="195" t="e">
        <f ca="1"/>
        <v>#NAME?</v>
      </c>
      <c r="C943" s="195" t="e">
        <f ca="1"/>
        <v>#NAME?</v>
      </c>
      <c r="D943" s="196" t="e">
        <f ca="1"/>
        <v>#NAME?</v>
      </c>
      <c r="F943" s="123" t="e">
        <f ca="1">INDEX(A943:D951,,F938)</f>
        <v>#NAME?</v>
      </c>
      <c r="G943" s="90" t="e">
        <f ca="1">INDEX(A939:D947,,G938)</f>
        <v>#NAME?</v>
      </c>
      <c r="I943" s="123" t="e">
        <f t="shared" ca="1" si="297"/>
        <v>#NAME?</v>
      </c>
      <c r="J943" s="37" t="e">
        <f t="shared" ca="1" si="298"/>
        <v>#NAME?</v>
      </c>
      <c r="K943" s="37" t="e">
        <f t="shared" ca="1" si="299"/>
        <v>#NAME?</v>
      </c>
      <c r="L943" s="90" t="e">
        <f t="shared" ca="1" si="296"/>
        <v>#NAME?</v>
      </c>
      <c r="N943" s="156" t="e">
        <f ca="1">COS(O941)</f>
        <v>#NAME?</v>
      </c>
      <c r="O943" s="158" t="e">
        <f ca="1">-N944</f>
        <v>#NAME?</v>
      </c>
      <c r="Q943" s="123" t="e">
        <f ca="1"/>
        <v>#NAME?</v>
      </c>
      <c r="R943" s="90" t="e">
        <f ca="1"/>
        <v>#NAME?</v>
      </c>
    </row>
    <row r="944" spans="1:18" x14ac:dyDescent="0.25">
      <c r="A944" s="194" t="e">
        <f ca="1"/>
        <v>#NAME?</v>
      </c>
      <c r="B944" s="195" t="e">
        <f ca="1"/>
        <v>#NAME?</v>
      </c>
      <c r="C944" s="195" t="e">
        <f ca="1"/>
        <v>#NAME?</v>
      </c>
      <c r="D944" s="196" t="e">
        <f ca="1"/>
        <v>#NAME?</v>
      </c>
      <c r="F944" s="123" t="e">
        <f ca="1">INDEX(A944:D952,,F938)</f>
        <v>#NAME?</v>
      </c>
      <c r="G944" s="90" t="e">
        <f ca="1">INDEX(A939:D947,,G938)</f>
        <v>#NAME?</v>
      </c>
      <c r="I944" s="123" t="e">
        <f t="shared" ca="1" si="297"/>
        <v>#NAME?</v>
      </c>
      <c r="J944" s="37" t="e">
        <f t="shared" ca="1" si="298"/>
        <v>#NAME?</v>
      </c>
      <c r="K944" s="37" t="e">
        <f t="shared" ca="1" si="299"/>
        <v>#NAME?</v>
      </c>
      <c r="L944" s="90" t="e">
        <f t="shared" ca="1" si="296"/>
        <v>#NAME?</v>
      </c>
      <c r="N944" s="91" t="e">
        <f ca="1">SIN(O941)</f>
        <v>#NAME?</v>
      </c>
      <c r="O944" s="93" t="e">
        <f ca="1">N943</f>
        <v>#NAME?</v>
      </c>
      <c r="Q944" s="123" t="e">
        <f ca="1"/>
        <v>#NAME?</v>
      </c>
      <c r="R944" s="90" t="e">
        <f ca="1"/>
        <v>#NAME?</v>
      </c>
    </row>
    <row r="945" spans="1:18" x14ac:dyDescent="0.25">
      <c r="A945" s="194" t="e">
        <f ca="1"/>
        <v>#NAME?</v>
      </c>
      <c r="B945" s="195" t="e">
        <f ca="1"/>
        <v>#NAME?</v>
      </c>
      <c r="C945" s="195" t="e">
        <f ca="1"/>
        <v>#NAME?</v>
      </c>
      <c r="D945" s="196" t="e">
        <f ca="1"/>
        <v>#NAME?</v>
      </c>
      <c r="F945" s="123" t="e">
        <f ca="1">INDEX(A945:D953,,F938)</f>
        <v>#NAME?</v>
      </c>
      <c r="G945" s="90" t="e">
        <f ca="1">INDEX(A939:D947,,G938)</f>
        <v>#NAME?</v>
      </c>
      <c r="I945" s="123" t="e">
        <f t="shared" ca="1" si="297"/>
        <v>#NAME?</v>
      </c>
      <c r="J945" s="37" t="e">
        <f t="shared" ca="1" si="298"/>
        <v>#NAME?</v>
      </c>
      <c r="K945" s="37" t="e">
        <f t="shared" ca="1" si="299"/>
        <v>#NAME?</v>
      </c>
      <c r="L945" s="90" t="e">
        <f t="shared" ca="1" si="296"/>
        <v>#NAME?</v>
      </c>
      <c r="Q945" s="123" t="e">
        <f ca="1"/>
        <v>#NAME?</v>
      </c>
      <c r="R945" s="90" t="e">
        <f ca="1"/>
        <v>#NAME?</v>
      </c>
    </row>
    <row r="946" spans="1:18" x14ac:dyDescent="0.25">
      <c r="A946" s="194" t="e">
        <f ca="1"/>
        <v>#NAME?</v>
      </c>
      <c r="B946" s="195" t="e">
        <f ca="1"/>
        <v>#NAME?</v>
      </c>
      <c r="C946" s="195" t="e">
        <f ca="1"/>
        <v>#NAME?</v>
      </c>
      <c r="D946" s="196" t="e">
        <f ca="1"/>
        <v>#NAME?</v>
      </c>
      <c r="F946" s="123" t="e">
        <f ca="1">INDEX(A946:D954,,F938)</f>
        <v>#NAME?</v>
      </c>
      <c r="G946" s="90" t="e">
        <f ca="1">INDEX(A939:D947,,G938)</f>
        <v>#NAME?</v>
      </c>
      <c r="I946" s="123" t="e">
        <f t="shared" ca="1" si="297"/>
        <v>#NAME?</v>
      </c>
      <c r="J946" s="37" t="e">
        <f t="shared" ca="1" si="298"/>
        <v>#NAME?</v>
      </c>
      <c r="K946" s="37" t="e">
        <f t="shared" ca="1" si="299"/>
        <v>#NAME?</v>
      </c>
      <c r="L946" s="90" t="e">
        <f t="shared" ca="1" si="296"/>
        <v>#NAME?</v>
      </c>
      <c r="Q946" s="123" t="e">
        <f ca="1"/>
        <v>#NAME?</v>
      </c>
      <c r="R946" s="90" t="e">
        <f ca="1"/>
        <v>#NAME?</v>
      </c>
    </row>
    <row r="947" spans="1:18" x14ac:dyDescent="0.25">
      <c r="A947" s="200" t="e">
        <f ca="1"/>
        <v>#NAME?</v>
      </c>
      <c r="B947" s="201" t="e">
        <f ca="1"/>
        <v>#NAME?</v>
      </c>
      <c r="C947" s="201" t="e">
        <f ca="1"/>
        <v>#NAME?</v>
      </c>
      <c r="D947" s="202" t="e">
        <f ca="1"/>
        <v>#NAME?</v>
      </c>
      <c r="F947" s="91" t="e">
        <f ca="1">INDEX(A947:D955,,F938)</f>
        <v>#NAME?</v>
      </c>
      <c r="G947" s="93" t="e">
        <f ca="1">INDEX(A939:D947,,G938)</f>
        <v>#NAME?</v>
      </c>
      <c r="I947" s="91" t="e">
        <f t="shared" ca="1" si="297"/>
        <v>#NAME?</v>
      </c>
      <c r="J947" s="92" t="e">
        <f t="shared" ca="1" si="298"/>
        <v>#NAME?</v>
      </c>
      <c r="K947" s="92" t="e">
        <f t="shared" ca="1" si="299"/>
        <v>#NAME?</v>
      </c>
      <c r="L947" s="93" t="e">
        <f t="shared" ca="1" si="296"/>
        <v>#NAME?</v>
      </c>
      <c r="Q947" s="91" t="e">
        <f ca="1"/>
        <v>#NAME?</v>
      </c>
      <c r="R947" s="93" t="e">
        <f ca="1"/>
        <v>#NAME?</v>
      </c>
    </row>
    <row r="948" spans="1:18" x14ac:dyDescent="0.25">
      <c r="I948" t="e">
        <f ca="1">SUM(I939:I947)</f>
        <v>#NAME?</v>
      </c>
      <c r="J948" t="e">
        <f ca="1">SUM(J939:J947)</f>
        <v>#NAME?</v>
      </c>
      <c r="K948" t="e">
        <f ca="1">SUM(K939:K947)</f>
        <v>#NAME?</v>
      </c>
      <c r="L948" t="e">
        <f ca="1">SUM(L939:L947)</f>
        <v>#NAME?</v>
      </c>
    </row>
    <row r="949" spans="1:18" x14ac:dyDescent="0.25">
      <c r="A949" s="47" t="s">
        <v>53</v>
      </c>
      <c r="B949">
        <f ca="1">COUNT(A939:A947)</f>
        <v>0</v>
      </c>
      <c r="I949" s="47" t="s">
        <v>462</v>
      </c>
      <c r="J949" s="47" t="s">
        <v>389</v>
      </c>
      <c r="K949" s="47" t="s">
        <v>469</v>
      </c>
      <c r="L949" s="47" t="s">
        <v>470</v>
      </c>
      <c r="N949" s="47"/>
    </row>
    <row r="951" spans="1:18" x14ac:dyDescent="0.25">
      <c r="A951">
        <v>1</v>
      </c>
      <c r="B951">
        <v>2</v>
      </c>
      <c r="C951">
        <v>3</v>
      </c>
      <c r="D951">
        <v>4</v>
      </c>
      <c r="F951">
        <v>1</v>
      </c>
      <c r="G951">
        <v>2</v>
      </c>
      <c r="I951" s="47" t="s">
        <v>207</v>
      </c>
      <c r="J951" s="47" t="s">
        <v>464</v>
      </c>
      <c r="K951" s="47" t="s">
        <v>465</v>
      </c>
      <c r="L951" s="47" t="s">
        <v>466</v>
      </c>
      <c r="Q951">
        <f>F951</f>
        <v>1</v>
      </c>
      <c r="R951">
        <f>G951</f>
        <v>2</v>
      </c>
    </row>
    <row r="952" spans="1:18" x14ac:dyDescent="0.25">
      <c r="A952" s="189" t="e">
        <f t="array" aca="1" ref="A952:A960" ca="1">IF(A951=$Q938,$Q939:$Q947,IF(A951=$R938,$R939:$R947,A939:A947))</f>
        <v>#NAME?</v>
      </c>
      <c r="B952" s="190" t="e">
        <f t="array" aca="1" ref="B952:B960" ca="1">IF(B951=$Q938,$Q939:$Q947,IF(B951=$R938,$R939:$R947,B939:B947))</f>
        <v>#NAME?</v>
      </c>
      <c r="C952" s="190" t="e">
        <f t="array" aca="1" ref="C952:C960" ca="1">IF(C951=$Q938,$Q939:$Q947,IF(C951=$R938,$R939:$R947,C939:C947))</f>
        <v>#NAME?</v>
      </c>
      <c r="D952" s="191" t="e">
        <f t="array" aca="1" ref="D952:D960" ca="1">IF(D951=$Q938,$Q939:$Q947,IF(D951=$R938,$R939:$R947,D939:D947))</f>
        <v>#NAME?</v>
      </c>
      <c r="F952" s="156" t="e">
        <f ca="1">INDEX(A952:D960,,F951)</f>
        <v>#NAME?</v>
      </c>
      <c r="G952" s="158" t="e">
        <f ca="1">INDEX(A952:D960,,G951)</f>
        <v>#NAME?</v>
      </c>
      <c r="I952" s="156" t="e">
        <f ca="1">F952^2-G952^2</f>
        <v>#NAME?</v>
      </c>
      <c r="J952" s="157" t="e">
        <f ca="1">2*F952*G952</f>
        <v>#NAME?</v>
      </c>
      <c r="K952" s="157" t="e">
        <f ca="1">I952^2-J952^2</f>
        <v>#NAME?</v>
      </c>
      <c r="L952" s="158" t="e">
        <f t="shared" ref="L952:L960" ca="1" si="300">I952*J952</f>
        <v>#NAME?</v>
      </c>
      <c r="N952" t="s">
        <v>390</v>
      </c>
      <c r="O952" s="172" t="e">
        <f ca="1">2*(L961*B962-I961*J961)</f>
        <v>#NAME?</v>
      </c>
      <c r="Q952" s="156" t="e">
        <f t="array" aca="1" ref="Q952:R960" ca="1">MMULT(F952:G960,N956:O957)</f>
        <v>#NAME?</v>
      </c>
      <c r="R952" s="158" t="e">
        <f ca="1"/>
        <v>#NAME?</v>
      </c>
    </row>
    <row r="953" spans="1:18" x14ac:dyDescent="0.25">
      <c r="A953" s="194" t="e">
        <f ca="1"/>
        <v>#NAME?</v>
      </c>
      <c r="B953" s="195" t="e">
        <f ca="1"/>
        <v>#NAME?</v>
      </c>
      <c r="C953" s="195" t="e">
        <f ca="1"/>
        <v>#NAME?</v>
      </c>
      <c r="D953" s="196" t="e">
        <f ca="1"/>
        <v>#NAME?</v>
      </c>
      <c r="F953" s="123" t="e">
        <f ca="1">INDEX(A953:D961,,F951)</f>
        <v>#NAME?</v>
      </c>
      <c r="G953" s="90" t="e">
        <f ca="1">INDEX(A952:D960,,G951)</f>
        <v>#NAME?</v>
      </c>
      <c r="I953" s="123" t="e">
        <f t="shared" ref="I953:I960" ca="1" si="301">F953^2-G953^2</f>
        <v>#NAME?</v>
      </c>
      <c r="J953" s="37" t="e">
        <f t="shared" ref="J953:J960" ca="1" si="302">2*F953*G953</f>
        <v>#NAME?</v>
      </c>
      <c r="K953" s="37" t="e">
        <f t="shared" ref="K953:K960" ca="1" si="303">I953^2-J953^2</f>
        <v>#NAME?</v>
      </c>
      <c r="L953" s="90" t="e">
        <f t="shared" ca="1" si="300"/>
        <v>#NAME?</v>
      </c>
      <c r="N953" t="s">
        <v>392</v>
      </c>
      <c r="O953" s="173" t="e">
        <f ca="1">K961*B962-(I961^2-J961^2)</f>
        <v>#NAME?</v>
      </c>
      <c r="Q953" s="123" t="e">
        <f ca="1"/>
        <v>#NAME?</v>
      </c>
      <c r="R953" s="90" t="e">
        <f ca="1"/>
        <v>#NAME?</v>
      </c>
    </row>
    <row r="954" spans="1:18" x14ac:dyDescent="0.25">
      <c r="A954" s="194" t="e">
        <f ca="1"/>
        <v>#NAME?</v>
      </c>
      <c r="B954" s="195" t="e">
        <f ca="1"/>
        <v>#NAME?</v>
      </c>
      <c r="C954" s="195" t="e">
        <f ca="1"/>
        <v>#NAME?</v>
      </c>
      <c r="D954" s="196" t="e">
        <f ca="1"/>
        <v>#NAME?</v>
      </c>
      <c r="F954" s="123" t="e">
        <f ca="1">INDEX(A954:D962,,F951)</f>
        <v>#NAME?</v>
      </c>
      <c r="G954" s="90" t="e">
        <f ca="1">INDEX(A952:D960,,G951)</f>
        <v>#NAME?</v>
      </c>
      <c r="I954" s="123" t="e">
        <f t="shared" ca="1" si="301"/>
        <v>#NAME?</v>
      </c>
      <c r="J954" s="37" t="e">
        <f t="shared" ca="1" si="302"/>
        <v>#NAME?</v>
      </c>
      <c r="K954" s="37" t="e">
        <f t="shared" ca="1" si="303"/>
        <v>#NAME?</v>
      </c>
      <c r="L954" s="90" t="e">
        <f t="shared" ca="1" si="300"/>
        <v>#NAME?</v>
      </c>
      <c r="N954" t="s">
        <v>467</v>
      </c>
      <c r="O954" s="174" t="e">
        <f ca="1">0.25*ATAN(O952/O953)</f>
        <v>#NAME?</v>
      </c>
      <c r="Q954" s="123" t="e">
        <f ca="1"/>
        <v>#NAME?</v>
      </c>
      <c r="R954" s="90" t="e">
        <f ca="1"/>
        <v>#NAME?</v>
      </c>
    </row>
    <row r="955" spans="1:18" x14ac:dyDescent="0.25">
      <c r="A955" s="194" t="e">
        <f ca="1"/>
        <v>#NAME?</v>
      </c>
      <c r="B955" s="195" t="e">
        <f ca="1"/>
        <v>#NAME?</v>
      </c>
      <c r="C955" s="195" t="e">
        <f ca="1"/>
        <v>#NAME?</v>
      </c>
      <c r="D955" s="196" t="e">
        <f ca="1"/>
        <v>#NAME?</v>
      </c>
      <c r="F955" s="123" t="e">
        <f ca="1">INDEX(A955:D963,,F951)</f>
        <v>#NAME?</v>
      </c>
      <c r="G955" s="90" t="e">
        <f ca="1">INDEX(A952:D960,,G951)</f>
        <v>#NAME?</v>
      </c>
      <c r="I955" s="123" t="e">
        <f t="shared" ca="1" si="301"/>
        <v>#NAME?</v>
      </c>
      <c r="J955" s="37" t="e">
        <f t="shared" ca="1" si="302"/>
        <v>#NAME?</v>
      </c>
      <c r="K955" s="37" t="e">
        <f t="shared" ca="1" si="303"/>
        <v>#NAME?</v>
      </c>
      <c r="L955" s="90" t="e">
        <f t="shared" ca="1" si="300"/>
        <v>#NAME?</v>
      </c>
      <c r="Q955" s="123" t="e">
        <f ca="1"/>
        <v>#NAME?</v>
      </c>
      <c r="R955" s="90" t="e">
        <f ca="1"/>
        <v>#NAME?</v>
      </c>
    </row>
    <row r="956" spans="1:18" x14ac:dyDescent="0.25">
      <c r="A956" s="194" t="e">
        <f ca="1"/>
        <v>#NAME?</v>
      </c>
      <c r="B956" s="195" t="e">
        <f ca="1"/>
        <v>#NAME?</v>
      </c>
      <c r="C956" s="195" t="e">
        <f ca="1"/>
        <v>#NAME?</v>
      </c>
      <c r="D956" s="196" t="e">
        <f ca="1"/>
        <v>#NAME?</v>
      </c>
      <c r="F956" s="123" t="e">
        <f ca="1">INDEX(A956:D964,,F951)</f>
        <v>#NAME?</v>
      </c>
      <c r="G956" s="90" t="e">
        <f ca="1">INDEX(A952:D960,,G951)</f>
        <v>#NAME?</v>
      </c>
      <c r="I956" s="123" t="e">
        <f t="shared" ca="1" si="301"/>
        <v>#NAME?</v>
      </c>
      <c r="J956" s="37" t="e">
        <f t="shared" ca="1" si="302"/>
        <v>#NAME?</v>
      </c>
      <c r="K956" s="37" t="e">
        <f t="shared" ca="1" si="303"/>
        <v>#NAME?</v>
      </c>
      <c r="L956" s="90" t="e">
        <f t="shared" ca="1" si="300"/>
        <v>#NAME?</v>
      </c>
      <c r="N956" s="156" t="e">
        <f ca="1">COS(O954)</f>
        <v>#NAME?</v>
      </c>
      <c r="O956" s="158" t="e">
        <f ca="1">-N957</f>
        <v>#NAME?</v>
      </c>
      <c r="Q956" s="123" t="e">
        <f ca="1"/>
        <v>#NAME?</v>
      </c>
      <c r="R956" s="90" t="e">
        <f ca="1"/>
        <v>#NAME?</v>
      </c>
    </row>
    <row r="957" spans="1:18" x14ac:dyDescent="0.25">
      <c r="A957" s="194" t="e">
        <f ca="1"/>
        <v>#NAME?</v>
      </c>
      <c r="B957" s="195" t="e">
        <f ca="1"/>
        <v>#NAME?</v>
      </c>
      <c r="C957" s="195" t="e">
        <f ca="1"/>
        <v>#NAME?</v>
      </c>
      <c r="D957" s="196" t="e">
        <f ca="1"/>
        <v>#NAME?</v>
      </c>
      <c r="F957" s="123" t="e">
        <f ca="1">INDEX(A957:D965,,F951)</f>
        <v>#NAME?</v>
      </c>
      <c r="G957" s="90" t="e">
        <f ca="1">INDEX(A952:D960,,G951)</f>
        <v>#NAME?</v>
      </c>
      <c r="I957" s="123" t="e">
        <f t="shared" ca="1" si="301"/>
        <v>#NAME?</v>
      </c>
      <c r="J957" s="37" t="e">
        <f t="shared" ca="1" si="302"/>
        <v>#NAME?</v>
      </c>
      <c r="K957" s="37" t="e">
        <f t="shared" ca="1" si="303"/>
        <v>#NAME?</v>
      </c>
      <c r="L957" s="90" t="e">
        <f t="shared" ca="1" si="300"/>
        <v>#NAME?</v>
      </c>
      <c r="N957" s="91" t="e">
        <f ca="1">SIN(O954)</f>
        <v>#NAME?</v>
      </c>
      <c r="O957" s="93" t="e">
        <f ca="1">N956</f>
        <v>#NAME?</v>
      </c>
      <c r="Q957" s="123" t="e">
        <f ca="1"/>
        <v>#NAME?</v>
      </c>
      <c r="R957" s="90" t="e">
        <f ca="1"/>
        <v>#NAME?</v>
      </c>
    </row>
    <row r="958" spans="1:18" x14ac:dyDescent="0.25">
      <c r="A958" s="194" t="e">
        <f ca="1"/>
        <v>#NAME?</v>
      </c>
      <c r="B958" s="195" t="e">
        <f ca="1"/>
        <v>#NAME?</v>
      </c>
      <c r="C958" s="195" t="e">
        <f ca="1"/>
        <v>#NAME?</v>
      </c>
      <c r="D958" s="196" t="e">
        <f ca="1"/>
        <v>#NAME?</v>
      </c>
      <c r="F958" s="123" t="e">
        <f ca="1">INDEX(A958:D966,,F951)</f>
        <v>#NAME?</v>
      </c>
      <c r="G958" s="90" t="e">
        <f ca="1">INDEX(A952:D960,,G951)</f>
        <v>#NAME?</v>
      </c>
      <c r="I958" s="123" t="e">
        <f t="shared" ca="1" si="301"/>
        <v>#NAME?</v>
      </c>
      <c r="J958" s="37" t="e">
        <f t="shared" ca="1" si="302"/>
        <v>#NAME?</v>
      </c>
      <c r="K958" s="37" t="e">
        <f t="shared" ca="1" si="303"/>
        <v>#NAME?</v>
      </c>
      <c r="L958" s="90" t="e">
        <f t="shared" ca="1" si="300"/>
        <v>#NAME?</v>
      </c>
      <c r="Q958" s="123" t="e">
        <f ca="1"/>
        <v>#NAME?</v>
      </c>
      <c r="R958" s="90" t="e">
        <f ca="1"/>
        <v>#NAME?</v>
      </c>
    </row>
    <row r="959" spans="1:18" x14ac:dyDescent="0.25">
      <c r="A959" s="194" t="e">
        <f ca="1"/>
        <v>#NAME?</v>
      </c>
      <c r="B959" s="195" t="e">
        <f ca="1"/>
        <v>#NAME?</v>
      </c>
      <c r="C959" s="195" t="e">
        <f ca="1"/>
        <v>#NAME?</v>
      </c>
      <c r="D959" s="196" t="e">
        <f ca="1"/>
        <v>#NAME?</v>
      </c>
      <c r="F959" s="123" t="e">
        <f ca="1">INDEX(A959:D967,,F951)</f>
        <v>#NAME?</v>
      </c>
      <c r="G959" s="90" t="e">
        <f ca="1">INDEX(A952:D960,,G951)</f>
        <v>#NAME?</v>
      </c>
      <c r="I959" s="123" t="e">
        <f t="shared" ca="1" si="301"/>
        <v>#NAME?</v>
      </c>
      <c r="J959" s="37" t="e">
        <f t="shared" ca="1" si="302"/>
        <v>#NAME?</v>
      </c>
      <c r="K959" s="37" t="e">
        <f t="shared" ca="1" si="303"/>
        <v>#NAME?</v>
      </c>
      <c r="L959" s="90" t="e">
        <f t="shared" ca="1" si="300"/>
        <v>#NAME?</v>
      </c>
      <c r="Q959" s="123" t="e">
        <f ca="1"/>
        <v>#NAME?</v>
      </c>
      <c r="R959" s="90" t="e">
        <f ca="1"/>
        <v>#NAME?</v>
      </c>
    </row>
    <row r="960" spans="1:18" x14ac:dyDescent="0.25">
      <c r="A960" s="200" t="e">
        <f ca="1"/>
        <v>#NAME?</v>
      </c>
      <c r="B960" s="201" t="e">
        <f ca="1"/>
        <v>#NAME?</v>
      </c>
      <c r="C960" s="201" t="e">
        <f ca="1"/>
        <v>#NAME?</v>
      </c>
      <c r="D960" s="202" t="e">
        <f ca="1"/>
        <v>#NAME?</v>
      </c>
      <c r="F960" s="91" t="e">
        <f ca="1">INDEX(A960:D968,,F951)</f>
        <v>#NAME?</v>
      </c>
      <c r="G960" s="93" t="e">
        <f ca="1">INDEX(A952:D960,,G951)</f>
        <v>#NAME?</v>
      </c>
      <c r="I960" s="91" t="e">
        <f t="shared" ca="1" si="301"/>
        <v>#NAME?</v>
      </c>
      <c r="J960" s="92" t="e">
        <f t="shared" ca="1" si="302"/>
        <v>#NAME?</v>
      </c>
      <c r="K960" s="92" t="e">
        <f t="shared" ca="1" si="303"/>
        <v>#NAME?</v>
      </c>
      <c r="L960" s="93" t="e">
        <f t="shared" ca="1" si="300"/>
        <v>#NAME?</v>
      </c>
      <c r="Q960" s="91" t="e">
        <f ca="1"/>
        <v>#NAME?</v>
      </c>
      <c r="R960" s="93" t="e">
        <f ca="1"/>
        <v>#NAME?</v>
      </c>
    </row>
    <row r="961" spans="1:14" x14ac:dyDescent="0.25">
      <c r="I961" t="e">
        <f ca="1">SUM(I952:I960)</f>
        <v>#NAME?</v>
      </c>
      <c r="J961" t="e">
        <f ca="1">SUM(J952:J960)</f>
        <v>#NAME?</v>
      </c>
      <c r="K961" t="e">
        <f ca="1">SUM(K952:K960)</f>
        <v>#NAME?</v>
      </c>
      <c r="L961" t="e">
        <f ca="1">SUM(L952:L960)</f>
        <v>#NAME?</v>
      </c>
    </row>
    <row r="962" spans="1:14" x14ac:dyDescent="0.25">
      <c r="A962" s="47" t="s">
        <v>53</v>
      </c>
      <c r="B962">
        <f ca="1">COUNT(A952:A960)</f>
        <v>0</v>
      </c>
      <c r="I962" s="47" t="s">
        <v>462</v>
      </c>
      <c r="J962" s="47" t="s">
        <v>389</v>
      </c>
      <c r="K962" s="47" t="s">
        <v>469</v>
      </c>
      <c r="L962" s="47" t="s">
        <v>470</v>
      </c>
      <c r="N962" s="4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U962"/>
  <sheetViews>
    <sheetView workbookViewId="0"/>
  </sheetViews>
  <sheetFormatPr defaultRowHeight="15" x14ac:dyDescent="0.25"/>
  <sheetData>
    <row r="1" spans="1:47" x14ac:dyDescent="0.25">
      <c r="A1" s="42" t="s">
        <v>442</v>
      </c>
    </row>
    <row r="2" spans="1:47" x14ac:dyDescent="0.25">
      <c r="G2" t="s">
        <v>458</v>
      </c>
      <c r="L2" t="s">
        <v>459</v>
      </c>
      <c r="Q2" t="s">
        <v>460</v>
      </c>
      <c r="V2" t="s">
        <v>461</v>
      </c>
    </row>
    <row r="3" spans="1:47" x14ac:dyDescent="0.25">
      <c r="A3">
        <v>1</v>
      </c>
      <c r="B3">
        <v>2</v>
      </c>
      <c r="C3">
        <v>3</v>
      </c>
      <c r="D3">
        <v>4</v>
      </c>
      <c r="E3" s="47" t="s">
        <v>373</v>
      </c>
      <c r="G3">
        <v>1</v>
      </c>
      <c r="H3">
        <v>2</v>
      </c>
      <c r="I3">
        <v>3</v>
      </c>
      <c r="J3">
        <v>4</v>
      </c>
      <c r="L3">
        <v>1</v>
      </c>
      <c r="M3">
        <v>2</v>
      </c>
      <c r="N3">
        <v>3</v>
      </c>
      <c r="O3">
        <v>4</v>
      </c>
      <c r="Q3">
        <v>1</v>
      </c>
      <c r="R3">
        <v>2</v>
      </c>
      <c r="S3">
        <v>3</v>
      </c>
      <c r="T3">
        <v>4</v>
      </c>
    </row>
    <row r="4" spans="1:47" x14ac:dyDescent="0.25">
      <c r="A4" s="156" t="e">
        <f t="array" ref="A4:D12" ca="1">Factor!B44:E52</f>
        <v>#NAME?</v>
      </c>
      <c r="B4" s="157" t="e">
        <f ca="1"/>
        <v>#NAME?</v>
      </c>
      <c r="C4" s="157" t="e">
        <f ca="1"/>
        <v>#NAME?</v>
      </c>
      <c r="D4" s="158" t="e">
        <f ca="1"/>
        <v>#NAME?</v>
      </c>
      <c r="E4" s="172" t="e">
        <f ca="1">SUMSQ(A4:D4)</f>
        <v>#NAME?</v>
      </c>
      <c r="G4" s="156" t="e">
        <f ca="1">A4/SQRT($E4)</f>
        <v>#NAME?</v>
      </c>
      <c r="H4" s="157" t="e">
        <f t="shared" ref="H4:J12" ca="1" si="0">B4/SQRT($E4)</f>
        <v>#NAME?</v>
      </c>
      <c r="I4" s="157" t="e">
        <f t="shared" ca="1" si="0"/>
        <v>#NAME?</v>
      </c>
      <c r="J4" s="158" t="e">
        <f t="shared" ca="1" si="0"/>
        <v>#NAME?</v>
      </c>
      <c r="L4" s="156" t="e">
        <f ca="1">A952</f>
        <v>#NAME?</v>
      </c>
      <c r="M4" s="157" t="e">
        <f t="shared" ref="M4:O12" ca="1" si="1">B952</f>
        <v>#NAME?</v>
      </c>
      <c r="N4" s="157" t="e">
        <f t="shared" ca="1" si="1"/>
        <v>#NAME?</v>
      </c>
      <c r="O4" s="158" t="e">
        <f t="shared" ca="1" si="1"/>
        <v>#NAME?</v>
      </c>
      <c r="Q4" s="156" t="e">
        <f ca="1">L4*SQRT($E4)</f>
        <v>#NAME?</v>
      </c>
      <c r="R4" s="157" t="e">
        <f t="shared" ref="R4:T12" ca="1" si="2">M4*SQRT($E4)</f>
        <v>#NAME?</v>
      </c>
      <c r="S4" s="157" t="e">
        <f t="shared" ca="1" si="2"/>
        <v>#NAME?</v>
      </c>
      <c r="T4" s="158" t="e">
        <f t="shared" ca="1" si="2"/>
        <v>#NAME?</v>
      </c>
      <c r="V4" s="187" t="e">
        <f ca="1">A4</f>
        <v>#NAME?</v>
      </c>
      <c r="W4" s="185" t="e">
        <f t="shared" ref="W4:Y12" ca="1" si="3">B4</f>
        <v>#NAME?</v>
      </c>
      <c r="X4" s="185" t="e">
        <f t="shared" ca="1" si="3"/>
        <v>#NAME?</v>
      </c>
      <c r="Y4" s="188" t="e">
        <f t="shared" ca="1" si="3"/>
        <v>#NAME?</v>
      </c>
      <c r="Z4" s="187" t="e">
        <f ca="1">Q4</f>
        <v>#NAME?</v>
      </c>
      <c r="AA4" s="185" t="e">
        <f t="shared" ref="AA4:AC12" ca="1" si="4">R4</f>
        <v>#NAME?</v>
      </c>
      <c r="AB4" s="185" t="e">
        <f t="shared" ca="1" si="4"/>
        <v>#NAME?</v>
      </c>
      <c r="AC4" s="188" t="e">
        <f t="shared" ca="1" si="4"/>
        <v>#NAME?</v>
      </c>
      <c r="AI4" s="189">
        <v>0.2868162169295429</v>
      </c>
      <c r="AJ4" s="190">
        <v>7.5371712423519005E-2</v>
      </c>
      <c r="AK4" s="191">
        <v>0.84088412384119726</v>
      </c>
      <c r="AL4" s="156">
        <v>2.134470470531338E-2</v>
      </c>
      <c r="AM4" s="157">
        <v>0.23770392074205507</v>
      </c>
      <c r="AN4" s="158">
        <v>0.85911105027260837</v>
      </c>
      <c r="AP4" s="156" t="e">
        <f t="array" aca="1" ref="AP4:AU12" ca="1">ELIM(AI4:AN12)</f>
        <v>#NAME?</v>
      </c>
      <c r="AQ4" s="157" t="e">
        <f ca="1"/>
        <v>#NAME?</v>
      </c>
      <c r="AR4" s="157" t="e">
        <f ca="1"/>
        <v>#NAME?</v>
      </c>
      <c r="AS4" s="157" t="e">
        <f ca="1"/>
        <v>#NAME?</v>
      </c>
      <c r="AT4" s="157" t="e">
        <f ca="1"/>
        <v>#NAME?</v>
      </c>
      <c r="AU4" s="158" t="e">
        <f ca="1"/>
        <v>#NAME?</v>
      </c>
    </row>
    <row r="5" spans="1:47" x14ac:dyDescent="0.25">
      <c r="A5" s="123" t="e">
        <f ca="1"/>
        <v>#NAME?</v>
      </c>
      <c r="B5" s="37" t="e">
        <f ca="1"/>
        <v>#NAME?</v>
      </c>
      <c r="C5" s="37" t="e">
        <f ca="1"/>
        <v>#NAME?</v>
      </c>
      <c r="D5" s="90" t="e">
        <f ca="1"/>
        <v>#NAME?</v>
      </c>
      <c r="E5" s="173" t="e">
        <f t="shared" ref="E5:E12" ca="1" si="5">SUMSQ(A5:D5)</f>
        <v>#NAME?</v>
      </c>
      <c r="G5" s="123" t="e">
        <f t="shared" ref="G5:G12" ca="1" si="6">A5/SQRT($E5)</f>
        <v>#NAME?</v>
      </c>
      <c r="H5" s="37" t="e">
        <f t="shared" ca="1" si="0"/>
        <v>#NAME?</v>
      </c>
      <c r="I5" s="37" t="e">
        <f t="shared" ca="1" si="0"/>
        <v>#NAME?</v>
      </c>
      <c r="J5" s="90" t="e">
        <f t="shared" ca="1" si="0"/>
        <v>#NAME?</v>
      </c>
      <c r="L5" s="123" t="e">
        <f t="shared" ref="L5:L12" ca="1" si="7">A953</f>
        <v>#NAME?</v>
      </c>
      <c r="M5" s="37" t="e">
        <f t="shared" ca="1" si="1"/>
        <v>#NAME?</v>
      </c>
      <c r="N5" s="37" t="e">
        <f t="shared" ca="1" si="1"/>
        <v>#NAME?</v>
      </c>
      <c r="O5" s="90" t="e">
        <f t="shared" ca="1" si="1"/>
        <v>#NAME?</v>
      </c>
      <c r="Q5" s="123" t="e">
        <f t="shared" ref="Q5:Q12" ca="1" si="8">L5*SQRT($E5)</f>
        <v>#NAME?</v>
      </c>
      <c r="R5" s="37" t="e">
        <f t="shared" ca="1" si="2"/>
        <v>#NAME?</v>
      </c>
      <c r="S5" s="37" t="e">
        <f t="shared" ca="1" si="2"/>
        <v>#NAME?</v>
      </c>
      <c r="T5" s="90" t="e">
        <f t="shared" ca="1" si="2"/>
        <v>#NAME?</v>
      </c>
      <c r="V5" s="192" t="e">
        <f t="shared" ref="V5:V12" ca="1" si="9">A5</f>
        <v>#NAME?</v>
      </c>
      <c r="W5" s="60" t="e">
        <f t="shared" ca="1" si="3"/>
        <v>#NAME?</v>
      </c>
      <c r="X5" s="60" t="e">
        <f t="shared" ca="1" si="3"/>
        <v>#NAME?</v>
      </c>
      <c r="Y5" s="193" t="e">
        <f t="shared" ca="1" si="3"/>
        <v>#NAME?</v>
      </c>
      <c r="Z5" s="192" t="e">
        <f t="shared" ref="Z5:Z12" ca="1" si="10">Q5</f>
        <v>#NAME?</v>
      </c>
      <c r="AA5" s="60" t="e">
        <f t="shared" ca="1" si="4"/>
        <v>#NAME?</v>
      </c>
      <c r="AB5" s="60" t="e">
        <f t="shared" ca="1" si="4"/>
        <v>#NAME?</v>
      </c>
      <c r="AC5" s="193" t="e">
        <f t="shared" ca="1" si="4"/>
        <v>#NAME?</v>
      </c>
      <c r="AI5" s="194">
        <v>0.69807369973808031</v>
      </c>
      <c r="AJ5" s="195">
        <v>0.15333673618444155</v>
      </c>
      <c r="AK5" s="196">
        <v>8.3684842863132464E-2</v>
      </c>
      <c r="AL5" s="123">
        <v>0.4380521684646308</v>
      </c>
      <c r="AM5" s="37">
        <v>0.54610705803162629</v>
      </c>
      <c r="AN5" s="90">
        <v>0.16643189816322013</v>
      </c>
      <c r="AP5" s="123" t="e">
        <f ca="1"/>
        <v>#NAME?</v>
      </c>
      <c r="AQ5" s="37" t="e">
        <f ca="1"/>
        <v>#NAME?</v>
      </c>
      <c r="AR5" s="37" t="e">
        <f ca="1"/>
        <v>#NAME?</v>
      </c>
      <c r="AS5" s="37" t="e">
        <f ca="1"/>
        <v>#NAME?</v>
      </c>
      <c r="AT5" s="37" t="e">
        <f ca="1"/>
        <v>#NAME?</v>
      </c>
      <c r="AU5" s="90" t="e">
        <f ca="1"/>
        <v>#NAME?</v>
      </c>
    </row>
    <row r="6" spans="1:47" x14ac:dyDescent="0.25">
      <c r="A6" s="123" t="e">
        <f ca="1"/>
        <v>#NAME?</v>
      </c>
      <c r="B6" s="37" t="e">
        <f ca="1"/>
        <v>#NAME?</v>
      </c>
      <c r="C6" s="37" t="e">
        <f ca="1"/>
        <v>#NAME?</v>
      </c>
      <c r="D6" s="90" t="e">
        <f ca="1"/>
        <v>#NAME?</v>
      </c>
      <c r="E6" s="173" t="e">
        <f t="shared" ca="1" si="5"/>
        <v>#NAME?</v>
      </c>
      <c r="G6" s="123" t="e">
        <f t="shared" ca="1" si="6"/>
        <v>#NAME?</v>
      </c>
      <c r="H6" s="37" t="e">
        <f t="shared" ca="1" si="0"/>
        <v>#NAME?</v>
      </c>
      <c r="I6" s="37" t="e">
        <f t="shared" ca="1" si="0"/>
        <v>#NAME?</v>
      </c>
      <c r="J6" s="90" t="e">
        <f t="shared" ca="1" si="0"/>
        <v>#NAME?</v>
      </c>
      <c r="L6" s="123" t="e">
        <f t="shared" ca="1" si="7"/>
        <v>#NAME?</v>
      </c>
      <c r="M6" s="37" t="e">
        <f t="shared" ca="1" si="1"/>
        <v>#NAME?</v>
      </c>
      <c r="N6" s="37" t="e">
        <f t="shared" ca="1" si="1"/>
        <v>#NAME?</v>
      </c>
      <c r="O6" s="90" t="e">
        <f t="shared" ca="1" si="1"/>
        <v>#NAME?</v>
      </c>
      <c r="Q6" s="123" t="e">
        <f t="shared" ca="1" si="8"/>
        <v>#NAME?</v>
      </c>
      <c r="R6" s="37" t="e">
        <f t="shared" ca="1" si="2"/>
        <v>#NAME?</v>
      </c>
      <c r="S6" s="37" t="e">
        <f t="shared" ca="1" si="2"/>
        <v>#NAME?</v>
      </c>
      <c r="T6" s="90" t="e">
        <f t="shared" ca="1" si="2"/>
        <v>#NAME?</v>
      </c>
      <c r="V6" s="192" t="e">
        <f t="shared" ca="1" si="9"/>
        <v>#NAME?</v>
      </c>
      <c r="W6" s="60" t="e">
        <f t="shared" ca="1" si="3"/>
        <v>#NAME?</v>
      </c>
      <c r="X6" s="60" t="e">
        <f t="shared" ca="1" si="3"/>
        <v>#NAME?</v>
      </c>
      <c r="Y6" s="193" t="e">
        <f t="shared" ca="1" si="3"/>
        <v>#NAME?</v>
      </c>
      <c r="Z6" s="192" t="e">
        <f t="shared" ca="1" si="10"/>
        <v>#NAME?</v>
      </c>
      <c r="AA6" s="60" t="e">
        <f t="shared" ca="1" si="4"/>
        <v>#NAME?</v>
      </c>
      <c r="AB6" s="60" t="e">
        <f t="shared" ca="1" si="4"/>
        <v>#NAME?</v>
      </c>
      <c r="AC6" s="193" t="e">
        <f t="shared" ca="1" si="4"/>
        <v>#NAME?</v>
      </c>
      <c r="AI6" s="194">
        <v>0.74438594238915312</v>
      </c>
      <c r="AJ6" s="195">
        <v>-0.40957759030043861</v>
      </c>
      <c r="AK6" s="196">
        <v>-2.0342245616596158E-2</v>
      </c>
      <c r="AL6" s="123">
        <v>0.82914282581978305</v>
      </c>
      <c r="AM6" s="37">
        <v>0.1265547980110012</v>
      </c>
      <c r="AN6" s="90">
        <v>0.13705509166611762</v>
      </c>
      <c r="AP6" s="123" t="e">
        <f ca="1"/>
        <v>#NAME?</v>
      </c>
      <c r="AQ6" s="37" t="e">
        <f ca="1"/>
        <v>#NAME?</v>
      </c>
      <c r="AR6" s="37" t="e">
        <f ca="1"/>
        <v>#NAME?</v>
      </c>
      <c r="AS6" s="37" t="e">
        <f ca="1"/>
        <v>#NAME?</v>
      </c>
      <c r="AT6" s="37" t="e">
        <f ca="1"/>
        <v>#NAME?</v>
      </c>
      <c r="AU6" s="90" t="e">
        <f ca="1"/>
        <v>#NAME?</v>
      </c>
    </row>
    <row r="7" spans="1:47" x14ac:dyDescent="0.25">
      <c r="A7" s="123" t="e">
        <f ca="1"/>
        <v>#NAME?</v>
      </c>
      <c r="B7" s="37" t="e">
        <f ca="1"/>
        <v>#NAME?</v>
      </c>
      <c r="C7" s="37" t="e">
        <f ca="1"/>
        <v>#NAME?</v>
      </c>
      <c r="D7" s="90" t="e">
        <f ca="1"/>
        <v>#NAME?</v>
      </c>
      <c r="E7" s="173" t="e">
        <f t="shared" ca="1" si="5"/>
        <v>#NAME?</v>
      </c>
      <c r="G7" s="123" t="e">
        <f t="shared" ca="1" si="6"/>
        <v>#NAME?</v>
      </c>
      <c r="H7" s="37" t="e">
        <f t="shared" ca="1" si="0"/>
        <v>#NAME?</v>
      </c>
      <c r="I7" s="37" t="e">
        <f t="shared" ca="1" si="0"/>
        <v>#NAME?</v>
      </c>
      <c r="J7" s="90" t="e">
        <f t="shared" ca="1" si="0"/>
        <v>#NAME?</v>
      </c>
      <c r="L7" s="123" t="e">
        <f t="shared" ca="1" si="7"/>
        <v>#NAME?</v>
      </c>
      <c r="M7" s="37" t="e">
        <f t="shared" ca="1" si="1"/>
        <v>#NAME?</v>
      </c>
      <c r="N7" s="37" t="e">
        <f t="shared" ca="1" si="1"/>
        <v>#NAME?</v>
      </c>
      <c r="O7" s="90" t="e">
        <f t="shared" ca="1" si="1"/>
        <v>#NAME?</v>
      </c>
      <c r="Q7" s="123" t="e">
        <f t="shared" ca="1" si="8"/>
        <v>#NAME?</v>
      </c>
      <c r="R7" s="37" t="e">
        <f t="shared" ca="1" si="2"/>
        <v>#NAME?</v>
      </c>
      <c r="S7" s="37" t="e">
        <f t="shared" ca="1" si="2"/>
        <v>#NAME?</v>
      </c>
      <c r="T7" s="90" t="e">
        <f t="shared" ca="1" si="2"/>
        <v>#NAME?</v>
      </c>
      <c r="V7" s="192" t="e">
        <f t="shared" ca="1" si="9"/>
        <v>#NAME?</v>
      </c>
      <c r="W7" s="60" t="e">
        <f t="shared" ca="1" si="3"/>
        <v>#NAME?</v>
      </c>
      <c r="X7" s="60" t="e">
        <f t="shared" ca="1" si="3"/>
        <v>#NAME?</v>
      </c>
      <c r="Y7" s="193" t="e">
        <f t="shared" ca="1" si="3"/>
        <v>#NAME?</v>
      </c>
      <c r="Z7" s="192" t="e">
        <f t="shared" ca="1" si="10"/>
        <v>#NAME?</v>
      </c>
      <c r="AA7" s="60" t="e">
        <f t="shared" ca="1" si="4"/>
        <v>#NAME?</v>
      </c>
      <c r="AB7" s="60" t="e">
        <f t="shared" ca="1" si="4"/>
        <v>#NAME?</v>
      </c>
      <c r="AC7" s="193" t="e">
        <f t="shared" ca="1" si="4"/>
        <v>#NAME?</v>
      </c>
      <c r="AI7" s="194">
        <v>0.47052553753531157</v>
      </c>
      <c r="AJ7" s="195">
        <v>0.52224511849987132</v>
      </c>
      <c r="AK7" s="196">
        <v>0.13489810567247856</v>
      </c>
      <c r="AL7" s="123">
        <v>3.0942332300160295E-2</v>
      </c>
      <c r="AM7" s="37">
        <v>0.70123649207596495</v>
      </c>
      <c r="AN7" s="90">
        <v>0.14014884386495546</v>
      </c>
      <c r="AP7" s="123" t="e">
        <f ca="1"/>
        <v>#NAME?</v>
      </c>
      <c r="AQ7" s="37" t="e">
        <f ca="1"/>
        <v>#NAME?</v>
      </c>
      <c r="AR7" s="37" t="e">
        <f ca="1"/>
        <v>#NAME?</v>
      </c>
      <c r="AS7" s="37" t="e">
        <f ca="1"/>
        <v>#NAME?</v>
      </c>
      <c r="AT7" s="37" t="e">
        <f ca="1"/>
        <v>#NAME?</v>
      </c>
      <c r="AU7" s="90" t="e">
        <f ca="1"/>
        <v>#NAME?</v>
      </c>
    </row>
    <row r="8" spans="1:47" x14ac:dyDescent="0.25">
      <c r="A8" s="123" t="e">
        <f ca="1"/>
        <v>#NAME?</v>
      </c>
      <c r="B8" s="37" t="e">
        <f ca="1"/>
        <v>#NAME?</v>
      </c>
      <c r="C8" s="37" t="e">
        <f ca="1"/>
        <v>#NAME?</v>
      </c>
      <c r="D8" s="90" t="e">
        <f ca="1"/>
        <v>#NAME?</v>
      </c>
      <c r="E8" s="173" t="e">
        <f t="shared" ca="1" si="5"/>
        <v>#NAME?</v>
      </c>
      <c r="G8" s="123" t="e">
        <f t="shared" ca="1" si="6"/>
        <v>#NAME?</v>
      </c>
      <c r="H8" s="37" t="e">
        <f t="shared" ca="1" si="0"/>
        <v>#NAME?</v>
      </c>
      <c r="I8" s="37" t="e">
        <f t="shared" ca="1" si="0"/>
        <v>#NAME?</v>
      </c>
      <c r="J8" s="90" t="e">
        <f t="shared" ca="1" si="0"/>
        <v>#NAME?</v>
      </c>
      <c r="L8" s="123" t="e">
        <f t="shared" ca="1" si="7"/>
        <v>#NAME?</v>
      </c>
      <c r="M8" s="37" t="e">
        <f t="shared" ca="1" si="1"/>
        <v>#NAME?</v>
      </c>
      <c r="N8" s="37" t="e">
        <f t="shared" ca="1" si="1"/>
        <v>#NAME?</v>
      </c>
      <c r="O8" s="90" t="e">
        <f t="shared" ca="1" si="1"/>
        <v>#NAME?</v>
      </c>
      <c r="Q8" s="123" t="e">
        <f t="shared" ca="1" si="8"/>
        <v>#NAME?</v>
      </c>
      <c r="R8" s="37" t="e">
        <f t="shared" ca="1" si="2"/>
        <v>#NAME?</v>
      </c>
      <c r="S8" s="37" t="e">
        <f t="shared" ca="1" si="2"/>
        <v>#NAME?</v>
      </c>
      <c r="T8" s="90" t="e">
        <f t="shared" ca="1" si="2"/>
        <v>#NAME?</v>
      </c>
      <c r="V8" s="192" t="e">
        <f t="shared" ca="1" si="9"/>
        <v>#NAME?</v>
      </c>
      <c r="W8" s="60" t="e">
        <f t="shared" ca="1" si="3"/>
        <v>#NAME?</v>
      </c>
      <c r="X8" s="60" t="e">
        <f t="shared" ca="1" si="3"/>
        <v>#NAME?</v>
      </c>
      <c r="Y8" s="193" t="e">
        <f t="shared" ca="1" si="3"/>
        <v>#NAME?</v>
      </c>
      <c r="Z8" s="192" t="e">
        <f t="shared" ca="1" si="10"/>
        <v>#NAME?</v>
      </c>
      <c r="AA8" s="60" t="e">
        <f t="shared" ca="1" si="4"/>
        <v>#NAME?</v>
      </c>
      <c r="AB8" s="60" t="e">
        <f t="shared" ca="1" si="4"/>
        <v>#NAME?</v>
      </c>
      <c r="AC8" s="193" t="e">
        <f t="shared" ca="1" si="4"/>
        <v>#NAME?</v>
      </c>
      <c r="AI8" s="194">
        <v>0.68078968690372377</v>
      </c>
      <c r="AJ8" s="195">
        <v>-0.15585532840255137</v>
      </c>
      <c r="AK8" s="196">
        <v>-0.14833247439129119</v>
      </c>
      <c r="AL8" s="123">
        <v>0.65230562922377366</v>
      </c>
      <c r="AM8" s="37">
        <v>0.28895720213505266</v>
      </c>
      <c r="AN8" s="90">
        <v>-2.7732752518274773E-2</v>
      </c>
      <c r="AP8" s="123" t="e">
        <f ca="1"/>
        <v>#NAME?</v>
      </c>
      <c r="AQ8" s="37" t="e">
        <f ca="1"/>
        <v>#NAME?</v>
      </c>
      <c r="AR8" s="37" t="e">
        <f ca="1"/>
        <v>#NAME?</v>
      </c>
      <c r="AS8" s="37" t="e">
        <f ca="1"/>
        <v>#NAME?</v>
      </c>
      <c r="AT8" s="37" t="e">
        <f ca="1"/>
        <v>#NAME?</v>
      </c>
      <c r="AU8" s="90" t="e">
        <f ca="1"/>
        <v>#NAME?</v>
      </c>
    </row>
    <row r="9" spans="1:47" x14ac:dyDescent="0.25">
      <c r="A9" s="123" t="e">
        <f ca="1"/>
        <v>#NAME?</v>
      </c>
      <c r="B9" s="37" t="e">
        <f ca="1"/>
        <v>#NAME?</v>
      </c>
      <c r="C9" s="37" t="e">
        <f ca="1"/>
        <v>#NAME?</v>
      </c>
      <c r="D9" s="90" t="e">
        <f ca="1"/>
        <v>#NAME?</v>
      </c>
      <c r="E9" s="173" t="e">
        <f t="shared" ca="1" si="5"/>
        <v>#NAME?</v>
      </c>
      <c r="G9" s="123" t="e">
        <f t="shared" ca="1" si="6"/>
        <v>#NAME?</v>
      </c>
      <c r="H9" s="37" t="e">
        <f t="shared" ca="1" si="0"/>
        <v>#NAME?</v>
      </c>
      <c r="I9" s="37" t="e">
        <f t="shared" ca="1" si="0"/>
        <v>#NAME?</v>
      </c>
      <c r="J9" s="90" t="e">
        <f t="shared" ca="1" si="0"/>
        <v>#NAME?</v>
      </c>
      <c r="L9" s="123" t="e">
        <f t="shared" ca="1" si="7"/>
        <v>#NAME?</v>
      </c>
      <c r="M9" s="37" t="e">
        <f t="shared" ca="1" si="1"/>
        <v>#NAME?</v>
      </c>
      <c r="N9" s="37" t="e">
        <f t="shared" ca="1" si="1"/>
        <v>#NAME?</v>
      </c>
      <c r="O9" s="90" t="e">
        <f t="shared" ca="1" si="1"/>
        <v>#NAME?</v>
      </c>
      <c r="Q9" s="123" t="e">
        <f t="shared" ca="1" si="8"/>
        <v>#NAME?</v>
      </c>
      <c r="R9" s="37" t="e">
        <f t="shared" ca="1" si="2"/>
        <v>#NAME?</v>
      </c>
      <c r="S9" s="37" t="e">
        <f t="shared" ca="1" si="2"/>
        <v>#NAME?</v>
      </c>
      <c r="T9" s="90" t="e">
        <f t="shared" ca="1" si="2"/>
        <v>#NAME?</v>
      </c>
      <c r="V9" s="192" t="e">
        <f t="shared" ca="1" si="9"/>
        <v>#NAME?</v>
      </c>
      <c r="W9" s="60" t="e">
        <f t="shared" ca="1" si="3"/>
        <v>#NAME?</v>
      </c>
      <c r="X9" s="60" t="e">
        <f t="shared" ca="1" si="3"/>
        <v>#NAME?</v>
      </c>
      <c r="Y9" s="193" t="e">
        <f t="shared" ca="1" si="3"/>
        <v>#NAME?</v>
      </c>
      <c r="Z9" s="192" t="e">
        <f t="shared" ca="1" si="10"/>
        <v>#NAME?</v>
      </c>
      <c r="AA9" s="60" t="e">
        <f t="shared" ca="1" si="4"/>
        <v>#NAME?</v>
      </c>
      <c r="AB9" s="60" t="e">
        <f t="shared" ca="1" si="4"/>
        <v>#NAME?</v>
      </c>
      <c r="AC9" s="193" t="e">
        <f t="shared" ca="1" si="4"/>
        <v>#NAME?</v>
      </c>
      <c r="AI9" s="194">
        <v>0.49816917573692815</v>
      </c>
      <c r="AJ9" s="195">
        <v>-0.49820303064754523</v>
      </c>
      <c r="AK9" s="196">
        <v>-0.25325935865574634</v>
      </c>
      <c r="AL9" s="123">
        <v>0.73336958828156706</v>
      </c>
      <c r="AM9" s="37">
        <v>-9.4387302590942163E-2</v>
      </c>
      <c r="AN9" s="90">
        <v>-0.11738472746000909</v>
      </c>
      <c r="AP9" s="123" t="e">
        <f ca="1"/>
        <v>#NAME?</v>
      </c>
      <c r="AQ9" s="37" t="e">
        <f ca="1"/>
        <v>#NAME?</v>
      </c>
      <c r="AR9" s="37" t="e">
        <f ca="1"/>
        <v>#NAME?</v>
      </c>
      <c r="AS9" s="37" t="e">
        <f ca="1"/>
        <v>#NAME?</v>
      </c>
      <c r="AT9" s="37" t="e">
        <f ca="1"/>
        <v>#NAME?</v>
      </c>
      <c r="AU9" s="90" t="e">
        <f ca="1"/>
        <v>#NAME?</v>
      </c>
    </row>
    <row r="10" spans="1:47" x14ac:dyDescent="0.25">
      <c r="A10" s="123" t="e">
        <f ca="1"/>
        <v>#NAME?</v>
      </c>
      <c r="B10" s="37" t="e">
        <f ca="1"/>
        <v>#NAME?</v>
      </c>
      <c r="C10" s="37" t="e">
        <f ca="1"/>
        <v>#NAME?</v>
      </c>
      <c r="D10" s="90" t="e">
        <f ca="1"/>
        <v>#NAME?</v>
      </c>
      <c r="E10" s="173" t="e">
        <f t="shared" ca="1" si="5"/>
        <v>#NAME?</v>
      </c>
      <c r="G10" s="123" t="e">
        <f t="shared" ca="1" si="6"/>
        <v>#NAME?</v>
      </c>
      <c r="H10" s="37" t="e">
        <f t="shared" ca="1" si="0"/>
        <v>#NAME?</v>
      </c>
      <c r="I10" s="37" t="e">
        <f t="shared" ca="1" si="0"/>
        <v>#NAME?</v>
      </c>
      <c r="J10" s="90" t="e">
        <f t="shared" ca="1" si="0"/>
        <v>#NAME?</v>
      </c>
      <c r="L10" s="123" t="e">
        <f t="shared" ca="1" si="7"/>
        <v>#NAME?</v>
      </c>
      <c r="M10" s="37" t="e">
        <f t="shared" ca="1" si="1"/>
        <v>#NAME?</v>
      </c>
      <c r="N10" s="37" t="e">
        <f t="shared" ca="1" si="1"/>
        <v>#NAME?</v>
      </c>
      <c r="O10" s="90" t="e">
        <f t="shared" ca="1" si="1"/>
        <v>#NAME?</v>
      </c>
      <c r="Q10" s="123" t="e">
        <f t="shared" ca="1" si="8"/>
        <v>#NAME?</v>
      </c>
      <c r="R10" s="37" t="e">
        <f t="shared" ca="1" si="2"/>
        <v>#NAME?</v>
      </c>
      <c r="S10" s="37" t="e">
        <f t="shared" ca="1" si="2"/>
        <v>#NAME?</v>
      </c>
      <c r="T10" s="90" t="e">
        <f t="shared" ca="1" si="2"/>
        <v>#NAME?</v>
      </c>
      <c r="V10" s="192" t="e">
        <f t="shared" ca="1" si="9"/>
        <v>#NAME?</v>
      </c>
      <c r="W10" s="60" t="e">
        <f t="shared" ca="1" si="3"/>
        <v>#NAME?</v>
      </c>
      <c r="X10" s="60" t="e">
        <f t="shared" ca="1" si="3"/>
        <v>#NAME?</v>
      </c>
      <c r="Y10" s="193" t="e">
        <f t="shared" ca="1" si="3"/>
        <v>#NAME?</v>
      </c>
      <c r="Z10" s="192" t="e">
        <f t="shared" ca="1" si="10"/>
        <v>#NAME?</v>
      </c>
      <c r="AA10" s="60" t="e">
        <f t="shared" ca="1" si="4"/>
        <v>#NAME?</v>
      </c>
      <c r="AB10" s="60" t="e">
        <f t="shared" ca="1" si="4"/>
        <v>#NAME?</v>
      </c>
      <c r="AC10" s="193" t="e">
        <f t="shared" ca="1" si="4"/>
        <v>#NAME?</v>
      </c>
      <c r="AI10" s="194">
        <v>0.8604957870010006</v>
      </c>
      <c r="AJ10" s="195">
        <v>-0.1150420711694501</v>
      </c>
      <c r="AK10" s="196">
        <v>1.1605686981563886E-2</v>
      </c>
      <c r="AL10" s="123">
        <v>0.73831868891076147</v>
      </c>
      <c r="AM10" s="37">
        <v>0.43120679142970381</v>
      </c>
      <c r="AN10" s="90">
        <v>0.15089263131689856</v>
      </c>
      <c r="AP10" s="123" t="e">
        <f ca="1"/>
        <v>#NAME?</v>
      </c>
      <c r="AQ10" s="37" t="e">
        <f ca="1"/>
        <v>#NAME?</v>
      </c>
      <c r="AR10" s="37" t="e">
        <f ca="1"/>
        <v>#NAME?</v>
      </c>
      <c r="AS10" s="37" t="e">
        <f ca="1"/>
        <v>#NAME?</v>
      </c>
      <c r="AT10" s="37" t="e">
        <f ca="1"/>
        <v>#NAME?</v>
      </c>
      <c r="AU10" s="90" t="e">
        <f ca="1"/>
        <v>#NAME?</v>
      </c>
    </row>
    <row r="11" spans="1:47" x14ac:dyDescent="0.25">
      <c r="A11" s="123" t="e">
        <f ca="1"/>
        <v>#NAME?</v>
      </c>
      <c r="B11" s="37" t="e">
        <f ca="1"/>
        <v>#NAME?</v>
      </c>
      <c r="C11" s="37" t="e">
        <f ca="1"/>
        <v>#NAME?</v>
      </c>
      <c r="D11" s="90" t="e">
        <f ca="1"/>
        <v>#NAME?</v>
      </c>
      <c r="E11" s="173" t="e">
        <f t="shared" ca="1" si="5"/>
        <v>#NAME?</v>
      </c>
      <c r="G11" s="123" t="e">
        <f t="shared" ca="1" si="6"/>
        <v>#NAME?</v>
      </c>
      <c r="H11" s="37" t="e">
        <f t="shared" ca="1" si="0"/>
        <v>#NAME?</v>
      </c>
      <c r="I11" s="37" t="e">
        <f t="shared" ca="1" si="0"/>
        <v>#NAME?</v>
      </c>
      <c r="J11" s="90" t="e">
        <f t="shared" ca="1" si="0"/>
        <v>#NAME?</v>
      </c>
      <c r="L11" s="123" t="e">
        <f t="shared" ca="1" si="7"/>
        <v>#NAME?</v>
      </c>
      <c r="M11" s="37" t="e">
        <f t="shared" ca="1" si="1"/>
        <v>#NAME?</v>
      </c>
      <c r="N11" s="37" t="e">
        <f t="shared" ca="1" si="1"/>
        <v>#NAME?</v>
      </c>
      <c r="O11" s="90" t="e">
        <f t="shared" ca="1" si="1"/>
        <v>#NAME?</v>
      </c>
      <c r="Q11" s="123" t="e">
        <f t="shared" ca="1" si="8"/>
        <v>#NAME?</v>
      </c>
      <c r="R11" s="37" t="e">
        <f t="shared" ca="1" si="2"/>
        <v>#NAME?</v>
      </c>
      <c r="S11" s="37" t="e">
        <f t="shared" ca="1" si="2"/>
        <v>#NAME?</v>
      </c>
      <c r="T11" s="90" t="e">
        <f t="shared" ca="1" si="2"/>
        <v>#NAME?</v>
      </c>
      <c r="V11" s="192" t="e">
        <f t="shared" ca="1" si="9"/>
        <v>#NAME?</v>
      </c>
      <c r="W11" s="60" t="e">
        <f t="shared" ca="1" si="3"/>
        <v>#NAME?</v>
      </c>
      <c r="X11" s="60" t="e">
        <f t="shared" ca="1" si="3"/>
        <v>#NAME?</v>
      </c>
      <c r="Y11" s="193" t="e">
        <f t="shared" ca="1" si="3"/>
        <v>#NAME?</v>
      </c>
      <c r="Z11" s="192" t="e">
        <f t="shared" ca="1" si="10"/>
        <v>#NAME?</v>
      </c>
      <c r="AA11" s="60" t="e">
        <f t="shared" ca="1" si="4"/>
        <v>#NAME?</v>
      </c>
      <c r="AB11" s="60" t="e">
        <f t="shared" ca="1" si="4"/>
        <v>#NAME?</v>
      </c>
      <c r="AC11" s="193" t="e">
        <f t="shared" ca="1" si="4"/>
        <v>#NAME?</v>
      </c>
      <c r="AI11" s="194">
        <v>0.64178906622912479</v>
      </c>
      <c r="AJ11" s="195">
        <v>0.32154746844579774</v>
      </c>
      <c r="AK11" s="196">
        <v>4.3814865308338655E-2</v>
      </c>
      <c r="AL11" s="123">
        <v>0.30134924156350584</v>
      </c>
      <c r="AM11" s="37">
        <v>0.64539442208262487</v>
      </c>
      <c r="AN11" s="90">
        <v>9.9299531574300506E-2</v>
      </c>
      <c r="AP11" s="123" t="e">
        <f ca="1"/>
        <v>#NAME?</v>
      </c>
      <c r="AQ11" s="37" t="e">
        <f ca="1"/>
        <v>#NAME?</v>
      </c>
      <c r="AR11" s="37" t="e">
        <f ca="1"/>
        <v>#NAME?</v>
      </c>
      <c r="AS11" s="37" t="e">
        <f ca="1"/>
        <v>#NAME?</v>
      </c>
      <c r="AT11" s="37" t="e">
        <f ca="1"/>
        <v>#NAME?</v>
      </c>
      <c r="AU11" s="90" t="e">
        <f ca="1"/>
        <v>#NAME?</v>
      </c>
    </row>
    <row r="12" spans="1:47" x14ac:dyDescent="0.25">
      <c r="A12" s="91" t="e">
        <f ca="1"/>
        <v>#NAME?</v>
      </c>
      <c r="B12" s="92" t="e">
        <f ca="1"/>
        <v>#NAME?</v>
      </c>
      <c r="C12" s="92" t="e">
        <f ca="1"/>
        <v>#NAME?</v>
      </c>
      <c r="D12" s="93" t="e">
        <f ca="1"/>
        <v>#NAME?</v>
      </c>
      <c r="E12" s="174" t="e">
        <f t="shared" ca="1" si="5"/>
        <v>#NAME?</v>
      </c>
      <c r="G12" s="91" t="e">
        <f t="shared" ca="1" si="6"/>
        <v>#NAME?</v>
      </c>
      <c r="H12" s="92" t="e">
        <f t="shared" ca="1" si="0"/>
        <v>#NAME?</v>
      </c>
      <c r="I12" s="92" t="e">
        <f t="shared" ca="1" si="0"/>
        <v>#NAME?</v>
      </c>
      <c r="J12" s="93" t="e">
        <f t="shared" ca="1" si="0"/>
        <v>#NAME?</v>
      </c>
      <c r="L12" s="91" t="e">
        <f t="shared" ca="1" si="7"/>
        <v>#NAME?</v>
      </c>
      <c r="M12" s="92" t="e">
        <f t="shared" ca="1" si="1"/>
        <v>#NAME?</v>
      </c>
      <c r="N12" s="92" t="e">
        <f t="shared" ca="1" si="1"/>
        <v>#NAME?</v>
      </c>
      <c r="O12" s="93" t="e">
        <f t="shared" ca="1" si="1"/>
        <v>#NAME?</v>
      </c>
      <c r="Q12" s="91" t="e">
        <f t="shared" ca="1" si="8"/>
        <v>#NAME?</v>
      </c>
      <c r="R12" s="92" t="e">
        <f t="shared" ca="1" si="2"/>
        <v>#NAME?</v>
      </c>
      <c r="S12" s="92" t="e">
        <f t="shared" ca="1" si="2"/>
        <v>#NAME?</v>
      </c>
      <c r="T12" s="93" t="e">
        <f t="shared" ca="1" si="2"/>
        <v>#NAME?</v>
      </c>
      <c r="V12" s="197" t="e">
        <f t="shared" ca="1" si="9"/>
        <v>#NAME?</v>
      </c>
      <c r="W12" s="198" t="e">
        <f t="shared" ca="1" si="3"/>
        <v>#NAME?</v>
      </c>
      <c r="X12" s="198" t="e">
        <f t="shared" ca="1" si="3"/>
        <v>#NAME?</v>
      </c>
      <c r="Y12" s="199" t="e">
        <f t="shared" ca="1" si="3"/>
        <v>#NAME?</v>
      </c>
      <c r="Z12" s="197" t="e">
        <f t="shared" ca="1" si="10"/>
        <v>#NAME?</v>
      </c>
      <c r="AA12" s="198" t="e">
        <f t="shared" ca="1" si="4"/>
        <v>#NAME?</v>
      </c>
      <c r="AB12" s="198" t="e">
        <f t="shared" ca="1" si="4"/>
        <v>#NAME?</v>
      </c>
      <c r="AC12" s="199" t="e">
        <f t="shared" ca="1" si="4"/>
        <v>#NAME?</v>
      </c>
      <c r="AI12" s="200">
        <v>0.29787837167899389</v>
      </c>
      <c r="AJ12" s="201">
        <v>0.59564132520222801</v>
      </c>
      <c r="AK12" s="202">
        <v>-0.5334811818405415</v>
      </c>
      <c r="AL12" s="91">
        <v>-2.2248379303483948E-2</v>
      </c>
      <c r="AM12" s="92">
        <v>0.65180584852740908</v>
      </c>
      <c r="AN12" s="93">
        <v>-0.55025124209274456</v>
      </c>
      <c r="AP12" s="91" t="e">
        <f ca="1"/>
        <v>#NAME?</v>
      </c>
      <c r="AQ12" s="92" t="e">
        <f ca="1"/>
        <v>#NAME?</v>
      </c>
      <c r="AR12" s="92" t="e">
        <f ca="1"/>
        <v>#NAME?</v>
      </c>
      <c r="AS12" s="92" t="e">
        <f ca="1"/>
        <v>#NAME?</v>
      </c>
      <c r="AT12" s="92" t="e">
        <f ca="1"/>
        <v>#NAME?</v>
      </c>
      <c r="AU12" s="93" t="e">
        <f ca="1"/>
        <v>#NAME?</v>
      </c>
    </row>
    <row r="14" spans="1:47" x14ac:dyDescent="0.25">
      <c r="AE14" t="s">
        <v>462</v>
      </c>
      <c r="AI14" t="s">
        <v>463</v>
      </c>
    </row>
    <row r="15" spans="1:47" x14ac:dyDescent="0.25">
      <c r="A15">
        <v>1</v>
      </c>
      <c r="B15">
        <v>2</v>
      </c>
      <c r="C15">
        <v>3</v>
      </c>
      <c r="D15">
        <v>4</v>
      </c>
      <c r="F15">
        <v>1</v>
      </c>
      <c r="G15">
        <v>2</v>
      </c>
      <c r="I15" s="47" t="s">
        <v>207</v>
      </c>
      <c r="J15" s="47" t="s">
        <v>464</v>
      </c>
      <c r="K15" s="47" t="s">
        <v>465</v>
      </c>
      <c r="L15" s="47" t="s">
        <v>466</v>
      </c>
      <c r="Q15">
        <f>F15</f>
        <v>1</v>
      </c>
      <c r="R15">
        <f>G15</f>
        <v>2</v>
      </c>
      <c r="V15" s="156" t="e">
        <f t="array" aca="1" ref="V15:AC23" ca="1">ELIM(V4:AC12)</f>
        <v>#NAME?</v>
      </c>
      <c r="W15" s="157" t="e">
        <f ca="1"/>
        <v>#NAME?</v>
      </c>
      <c r="X15" s="157" t="e">
        <f ca="1"/>
        <v>#NAME?</v>
      </c>
      <c r="Y15" s="157" t="e">
        <f ca="1"/>
        <v>#NAME?</v>
      </c>
      <c r="Z15" s="156" t="e">
        <f ca="1"/>
        <v>#NAME?</v>
      </c>
      <c r="AA15" s="157" t="e">
        <f ca="1"/>
        <v>#NAME?</v>
      </c>
      <c r="AB15" s="157" t="e">
        <f ca="1"/>
        <v>#NAME?</v>
      </c>
      <c r="AC15" s="158" t="e">
        <f ca="1"/>
        <v>#NAME?</v>
      </c>
      <c r="AE15" s="156" t="e">
        <f t="array" ref="AE15:AH23" ca="1">A4:D12</f>
        <v>#NAME?</v>
      </c>
      <c r="AF15" s="157" t="e">
        <f ca="1"/>
        <v>#NAME?</v>
      </c>
      <c r="AG15" s="157" t="e">
        <f ca="1"/>
        <v>#NAME?</v>
      </c>
      <c r="AH15" s="158" t="e">
        <f ca="1"/>
        <v>#NAME?</v>
      </c>
      <c r="AI15" s="156" t="e">
        <f t="array" aca="1" ref="AI15:AL23" ca="1">VARIMAX(AE15:AH23,100)</f>
        <v>#NAME?</v>
      </c>
      <c r="AJ15" s="157" t="e">
        <f ca="1"/>
        <v>#NAME?</v>
      </c>
      <c r="AK15" s="157" t="e">
        <f ca="1"/>
        <v>#NAME?</v>
      </c>
      <c r="AL15" s="158" t="e">
        <f ca="1"/>
        <v>#NAME?</v>
      </c>
      <c r="AS15" s="156" t="e">
        <f t="array" ref="AS15:AU17" ca="1">AS4:AU6</f>
        <v>#NAME?</v>
      </c>
      <c r="AT15" s="157" t="e">
        <f ca="1"/>
        <v>#NAME?</v>
      </c>
      <c r="AU15" s="158" t="e">
        <f ca="1"/>
        <v>#NAME?</v>
      </c>
    </row>
    <row r="16" spans="1:47" x14ac:dyDescent="0.25">
      <c r="A16" s="189" t="e">
        <f t="shared" ref="A16:D24" ca="1" si="11">G4</f>
        <v>#NAME?</v>
      </c>
      <c r="B16" s="190" t="e">
        <f t="shared" ca="1" si="11"/>
        <v>#NAME?</v>
      </c>
      <c r="C16" s="190" t="e">
        <f t="shared" ca="1" si="11"/>
        <v>#NAME?</v>
      </c>
      <c r="D16" s="191" t="e">
        <f t="shared" ca="1" si="11"/>
        <v>#NAME?</v>
      </c>
      <c r="F16" s="156" t="e">
        <f ca="1">INDEX(A16:D24,,F15)</f>
        <v>#NAME?</v>
      </c>
      <c r="G16" s="158" t="e">
        <f ca="1">INDEX(A16:D24,,G15)</f>
        <v>#NAME?</v>
      </c>
      <c r="I16" s="156" t="e">
        <f ca="1">F16^2-G16^2</f>
        <v>#NAME?</v>
      </c>
      <c r="J16" s="157" t="e">
        <f ca="1">2*F16*G16</f>
        <v>#NAME?</v>
      </c>
      <c r="K16" s="157" t="e">
        <f ca="1">I16^2-J16^2</f>
        <v>#NAME?</v>
      </c>
      <c r="L16" s="158" t="e">
        <f t="shared" ref="L16:L24" ca="1" si="12">I16*J16</f>
        <v>#NAME?</v>
      </c>
      <c r="N16" t="s">
        <v>390</v>
      </c>
      <c r="O16" s="172" t="e">
        <f ca="1">2*(L25*B26-I25*J25)</f>
        <v>#NAME?</v>
      </c>
      <c r="Q16" s="156" t="e">
        <f t="array" aca="1" ref="Q16:R24" ca="1">MMULT(F16:G24,N20:O21)</f>
        <v>#NAME?</v>
      </c>
      <c r="R16" s="158" t="e">
        <f ca="1"/>
        <v>#NAME?</v>
      </c>
      <c r="V16" s="123" t="e">
        <f ca="1"/>
        <v>#NAME?</v>
      </c>
      <c r="W16" s="37" t="e">
        <f ca="1"/>
        <v>#NAME?</v>
      </c>
      <c r="X16" s="37" t="e">
        <f ca="1"/>
        <v>#NAME?</v>
      </c>
      <c r="Y16" s="37" t="e">
        <f ca="1"/>
        <v>#NAME?</v>
      </c>
      <c r="Z16" s="123" t="e">
        <f ca="1"/>
        <v>#NAME?</v>
      </c>
      <c r="AA16" s="37" t="e">
        <f ca="1"/>
        <v>#NAME?</v>
      </c>
      <c r="AB16" s="37" t="e">
        <f ca="1"/>
        <v>#NAME?</v>
      </c>
      <c r="AC16" s="90" t="e">
        <f ca="1"/>
        <v>#NAME?</v>
      </c>
      <c r="AE16" s="123" t="e">
        <f ca="1"/>
        <v>#NAME?</v>
      </c>
      <c r="AF16" s="37" t="e">
        <f ca="1"/>
        <v>#NAME?</v>
      </c>
      <c r="AG16" s="37" t="e">
        <f ca="1"/>
        <v>#NAME?</v>
      </c>
      <c r="AH16" s="90" t="e">
        <f ca="1"/>
        <v>#NAME?</v>
      </c>
      <c r="AI16" s="123" t="e">
        <f ca="1"/>
        <v>#NAME?</v>
      </c>
      <c r="AJ16" s="37" t="e">
        <f ca="1"/>
        <v>#NAME?</v>
      </c>
      <c r="AK16" s="37" t="e">
        <f ca="1"/>
        <v>#NAME?</v>
      </c>
      <c r="AL16" s="90" t="e">
        <f ca="1"/>
        <v>#NAME?</v>
      </c>
      <c r="AS16" s="123" t="e">
        <f ca="1"/>
        <v>#NAME?</v>
      </c>
      <c r="AT16" s="37" t="e">
        <f ca="1"/>
        <v>#NAME?</v>
      </c>
      <c r="AU16" s="90" t="e">
        <f ca="1"/>
        <v>#NAME?</v>
      </c>
    </row>
    <row r="17" spans="1:47" x14ac:dyDescent="0.25">
      <c r="A17" s="194" t="e">
        <f t="shared" ca="1" si="11"/>
        <v>#NAME?</v>
      </c>
      <c r="B17" s="195" t="e">
        <f t="shared" ca="1" si="11"/>
        <v>#NAME?</v>
      </c>
      <c r="C17" s="195" t="e">
        <f t="shared" ca="1" si="11"/>
        <v>#NAME?</v>
      </c>
      <c r="D17" s="196" t="e">
        <f t="shared" ca="1" si="11"/>
        <v>#NAME?</v>
      </c>
      <c r="F17" s="123" t="e">
        <f ca="1">INDEX(A17:D25,,F15)</f>
        <v>#NAME?</v>
      </c>
      <c r="G17" s="90" t="e">
        <f ca="1">INDEX(A16:D24,,G15)</f>
        <v>#NAME?</v>
      </c>
      <c r="I17" s="123" t="e">
        <f t="shared" ref="I17:I24" ca="1" si="13">F17^2-G17^2</f>
        <v>#NAME?</v>
      </c>
      <c r="J17" s="37" t="e">
        <f t="shared" ref="J17:J24" ca="1" si="14">2*F17*G17</f>
        <v>#NAME?</v>
      </c>
      <c r="K17" s="37" t="e">
        <f t="shared" ref="K17:K24" ca="1" si="15">I17^2-J17^2</f>
        <v>#NAME?</v>
      </c>
      <c r="L17" s="90" t="e">
        <f t="shared" ca="1" si="12"/>
        <v>#NAME?</v>
      </c>
      <c r="N17" t="s">
        <v>392</v>
      </c>
      <c r="O17" s="173" t="e">
        <f ca="1">K25*B26-(I25^2-J25^2)</f>
        <v>#NAME?</v>
      </c>
      <c r="Q17" s="123" t="e">
        <f ca="1"/>
        <v>#NAME?</v>
      </c>
      <c r="R17" s="90" t="e">
        <f ca="1"/>
        <v>#NAME?</v>
      </c>
      <c r="V17" s="123" t="e">
        <f ca="1"/>
        <v>#NAME?</v>
      </c>
      <c r="W17" s="37" t="e">
        <f ca="1"/>
        <v>#NAME?</v>
      </c>
      <c r="X17" s="37" t="e">
        <f ca="1"/>
        <v>#NAME?</v>
      </c>
      <c r="Y17" s="37" t="e">
        <f ca="1"/>
        <v>#NAME?</v>
      </c>
      <c r="Z17" s="123" t="e">
        <f ca="1"/>
        <v>#NAME?</v>
      </c>
      <c r="AA17" s="37" t="e">
        <f ca="1"/>
        <v>#NAME?</v>
      </c>
      <c r="AB17" s="37" t="e">
        <f ca="1"/>
        <v>#NAME?</v>
      </c>
      <c r="AC17" s="90" t="e">
        <f ca="1"/>
        <v>#NAME?</v>
      </c>
      <c r="AE17" s="123" t="e">
        <f ca="1"/>
        <v>#NAME?</v>
      </c>
      <c r="AF17" s="37" t="e">
        <f ca="1"/>
        <v>#NAME?</v>
      </c>
      <c r="AG17" s="37" t="e">
        <f ca="1"/>
        <v>#NAME?</v>
      </c>
      <c r="AH17" s="90" t="e">
        <f ca="1"/>
        <v>#NAME?</v>
      </c>
      <c r="AI17" s="123" t="e">
        <f ca="1"/>
        <v>#NAME?</v>
      </c>
      <c r="AJ17" s="37" t="e">
        <f ca="1"/>
        <v>#NAME?</v>
      </c>
      <c r="AK17" s="37" t="e">
        <f ca="1"/>
        <v>#NAME?</v>
      </c>
      <c r="AL17" s="90" t="e">
        <f ca="1"/>
        <v>#NAME?</v>
      </c>
      <c r="AS17" s="91" t="e">
        <f ca="1"/>
        <v>#NAME?</v>
      </c>
      <c r="AT17" s="92" t="e">
        <f ca="1"/>
        <v>#NAME?</v>
      </c>
      <c r="AU17" s="93" t="e">
        <f ca="1"/>
        <v>#NAME?</v>
      </c>
    </row>
    <row r="18" spans="1:47" x14ac:dyDescent="0.25">
      <c r="A18" s="194" t="e">
        <f t="shared" ca="1" si="11"/>
        <v>#NAME?</v>
      </c>
      <c r="B18" s="195" t="e">
        <f t="shared" ca="1" si="11"/>
        <v>#NAME?</v>
      </c>
      <c r="C18" s="195" t="e">
        <f t="shared" ca="1" si="11"/>
        <v>#NAME?</v>
      </c>
      <c r="D18" s="196" t="e">
        <f t="shared" ca="1" si="11"/>
        <v>#NAME?</v>
      </c>
      <c r="F18" s="123" t="e">
        <f ca="1">INDEX(A18:D26,,F15)</f>
        <v>#NAME?</v>
      </c>
      <c r="G18" s="90" t="e">
        <f ca="1">INDEX(A16:D24,,G15)</f>
        <v>#NAME?</v>
      </c>
      <c r="I18" s="123" t="e">
        <f t="shared" ca="1" si="13"/>
        <v>#NAME?</v>
      </c>
      <c r="J18" s="37" t="e">
        <f t="shared" ca="1" si="14"/>
        <v>#NAME?</v>
      </c>
      <c r="K18" s="37" t="e">
        <f t="shared" ca="1" si="15"/>
        <v>#NAME?</v>
      </c>
      <c r="L18" s="90" t="e">
        <f t="shared" ca="1" si="12"/>
        <v>#NAME?</v>
      </c>
      <c r="N18" t="s">
        <v>467</v>
      </c>
      <c r="O18" s="174" t="e">
        <f ca="1">0.25*ATAN2(O17,O16)</f>
        <v>#NAME?</v>
      </c>
      <c r="Q18" s="123" t="e">
        <f ca="1"/>
        <v>#NAME?</v>
      </c>
      <c r="R18" s="90" t="e">
        <f ca="1"/>
        <v>#NAME?</v>
      </c>
      <c r="V18" s="123" t="e">
        <f ca="1"/>
        <v>#NAME?</v>
      </c>
      <c r="W18" s="37" t="e">
        <f ca="1"/>
        <v>#NAME?</v>
      </c>
      <c r="X18" s="37" t="e">
        <f ca="1"/>
        <v>#NAME?</v>
      </c>
      <c r="Y18" s="37" t="e">
        <f ca="1"/>
        <v>#NAME?</v>
      </c>
      <c r="Z18" s="123" t="e">
        <f ca="1"/>
        <v>#NAME?</v>
      </c>
      <c r="AA18" s="37" t="e">
        <f ca="1"/>
        <v>#NAME?</v>
      </c>
      <c r="AB18" s="37" t="e">
        <f ca="1"/>
        <v>#NAME?</v>
      </c>
      <c r="AC18" s="90" t="e">
        <f ca="1"/>
        <v>#NAME?</v>
      </c>
      <c r="AE18" s="123" t="e">
        <f ca="1"/>
        <v>#NAME?</v>
      </c>
      <c r="AF18" s="37" t="e">
        <f ca="1"/>
        <v>#NAME?</v>
      </c>
      <c r="AG18" s="37" t="e">
        <f ca="1"/>
        <v>#NAME?</v>
      </c>
      <c r="AH18" s="90" t="e">
        <f ca="1"/>
        <v>#NAME?</v>
      </c>
      <c r="AI18" s="123" t="e">
        <f ca="1"/>
        <v>#NAME?</v>
      </c>
      <c r="AJ18" s="37" t="e">
        <f ca="1"/>
        <v>#NAME?</v>
      </c>
      <c r="AK18" s="37" t="e">
        <f ca="1"/>
        <v>#NAME?</v>
      </c>
      <c r="AL18" s="90" t="e">
        <f ca="1"/>
        <v>#NAME?</v>
      </c>
    </row>
    <row r="19" spans="1:47" x14ac:dyDescent="0.25">
      <c r="A19" s="194" t="e">
        <f t="shared" ca="1" si="11"/>
        <v>#NAME?</v>
      </c>
      <c r="B19" s="195" t="e">
        <f t="shared" ca="1" si="11"/>
        <v>#NAME?</v>
      </c>
      <c r="C19" s="195" t="e">
        <f t="shared" ca="1" si="11"/>
        <v>#NAME?</v>
      </c>
      <c r="D19" s="196" t="e">
        <f t="shared" ca="1" si="11"/>
        <v>#NAME?</v>
      </c>
      <c r="F19" s="123" t="e">
        <f ca="1">INDEX(A19:D27,,F15)</f>
        <v>#NAME?</v>
      </c>
      <c r="G19" s="90" t="e">
        <f ca="1">INDEX(A16:D24,,G15)</f>
        <v>#NAME?</v>
      </c>
      <c r="I19" s="123" t="e">
        <f t="shared" ca="1" si="13"/>
        <v>#NAME?</v>
      </c>
      <c r="J19" s="37" t="e">
        <f t="shared" ca="1" si="14"/>
        <v>#NAME?</v>
      </c>
      <c r="K19" s="37" t="e">
        <f t="shared" ca="1" si="15"/>
        <v>#NAME?</v>
      </c>
      <c r="L19" s="90" t="e">
        <f t="shared" ca="1" si="12"/>
        <v>#NAME?</v>
      </c>
      <c r="Q19" s="123" t="e">
        <f ca="1"/>
        <v>#NAME?</v>
      </c>
      <c r="R19" s="90" t="e">
        <f ca="1"/>
        <v>#NAME?</v>
      </c>
      <c r="V19" s="123" t="e">
        <f ca="1"/>
        <v>#NAME?</v>
      </c>
      <c r="W19" s="37" t="e">
        <f ca="1"/>
        <v>#NAME?</v>
      </c>
      <c r="X19" s="37" t="e">
        <f ca="1"/>
        <v>#NAME?</v>
      </c>
      <c r="Y19" s="37" t="e">
        <f ca="1"/>
        <v>#NAME?</v>
      </c>
      <c r="Z19" s="123" t="e">
        <f ca="1"/>
        <v>#NAME?</v>
      </c>
      <c r="AA19" s="37" t="e">
        <f ca="1"/>
        <v>#NAME?</v>
      </c>
      <c r="AB19" s="37" t="e">
        <f ca="1"/>
        <v>#NAME?</v>
      </c>
      <c r="AC19" s="90" t="e">
        <f ca="1"/>
        <v>#NAME?</v>
      </c>
      <c r="AE19" s="123" t="e">
        <f ca="1"/>
        <v>#NAME?</v>
      </c>
      <c r="AF19" s="37" t="e">
        <f ca="1"/>
        <v>#NAME?</v>
      </c>
      <c r="AG19" s="37" t="e">
        <f ca="1"/>
        <v>#NAME?</v>
      </c>
      <c r="AH19" s="90" t="e">
        <f ca="1"/>
        <v>#NAME?</v>
      </c>
      <c r="AI19" s="123" t="e">
        <f ca="1"/>
        <v>#NAME?</v>
      </c>
      <c r="AJ19" s="37" t="e">
        <f ca="1"/>
        <v>#NAME?</v>
      </c>
      <c r="AK19" s="37" t="e">
        <f ca="1"/>
        <v>#NAME?</v>
      </c>
      <c r="AL19" s="90" t="e">
        <f ca="1"/>
        <v>#NAME?</v>
      </c>
      <c r="AS19" s="156" t="e">
        <f t="array" aca="1" ref="AS19:AU21" ca="1">MINVERSE(AS15:AU17)</f>
        <v>#NAME?</v>
      </c>
      <c r="AT19" s="157" t="e">
        <f ca="1"/>
        <v>#NAME?</v>
      </c>
      <c r="AU19" s="158" t="e">
        <f ca="1"/>
        <v>#NAME?</v>
      </c>
    </row>
    <row r="20" spans="1:47" x14ac:dyDescent="0.25">
      <c r="A20" s="194" t="e">
        <f t="shared" ca="1" si="11"/>
        <v>#NAME?</v>
      </c>
      <c r="B20" s="195" t="e">
        <f t="shared" ca="1" si="11"/>
        <v>#NAME?</v>
      </c>
      <c r="C20" s="195" t="e">
        <f t="shared" ca="1" si="11"/>
        <v>#NAME?</v>
      </c>
      <c r="D20" s="196" t="e">
        <f t="shared" ca="1" si="11"/>
        <v>#NAME?</v>
      </c>
      <c r="F20" s="123" t="e">
        <f ca="1">INDEX(A20:D28,,F15)</f>
        <v>#NAME?</v>
      </c>
      <c r="G20" s="90" t="e">
        <f ca="1">INDEX(A16:D24,,G15)</f>
        <v>#NAME?</v>
      </c>
      <c r="I20" s="123" t="e">
        <f t="shared" ca="1" si="13"/>
        <v>#NAME?</v>
      </c>
      <c r="J20" s="37" t="e">
        <f t="shared" ca="1" si="14"/>
        <v>#NAME?</v>
      </c>
      <c r="K20" s="37" t="e">
        <f t="shared" ca="1" si="15"/>
        <v>#NAME?</v>
      </c>
      <c r="L20" s="90" t="e">
        <f t="shared" ca="1" si="12"/>
        <v>#NAME?</v>
      </c>
      <c r="N20" s="156" t="e">
        <f ca="1">COS(O18)</f>
        <v>#NAME?</v>
      </c>
      <c r="O20" s="158" t="e">
        <f ca="1">-N21</f>
        <v>#NAME?</v>
      </c>
      <c r="Q20" s="123" t="e">
        <f ca="1"/>
        <v>#NAME?</v>
      </c>
      <c r="R20" s="90" t="e">
        <f ca="1"/>
        <v>#NAME?</v>
      </c>
      <c r="V20" s="123" t="e">
        <f ca="1"/>
        <v>#NAME?</v>
      </c>
      <c r="W20" s="37" t="e">
        <f ca="1"/>
        <v>#NAME?</v>
      </c>
      <c r="X20" s="37" t="e">
        <f ca="1"/>
        <v>#NAME?</v>
      </c>
      <c r="Y20" s="37" t="e">
        <f ca="1"/>
        <v>#NAME?</v>
      </c>
      <c r="Z20" s="123" t="e">
        <f ca="1"/>
        <v>#NAME?</v>
      </c>
      <c r="AA20" s="37" t="e">
        <f ca="1"/>
        <v>#NAME?</v>
      </c>
      <c r="AB20" s="37" t="e">
        <f ca="1"/>
        <v>#NAME?</v>
      </c>
      <c r="AC20" s="90" t="e">
        <f ca="1"/>
        <v>#NAME?</v>
      </c>
      <c r="AE20" s="123" t="e">
        <f ca="1"/>
        <v>#NAME?</v>
      </c>
      <c r="AF20" s="37" t="e">
        <f ca="1"/>
        <v>#NAME?</v>
      </c>
      <c r="AG20" s="37" t="e">
        <f ca="1"/>
        <v>#NAME?</v>
      </c>
      <c r="AH20" s="90" t="e">
        <f ca="1"/>
        <v>#NAME?</v>
      </c>
      <c r="AI20" s="123" t="e">
        <f ca="1"/>
        <v>#NAME?</v>
      </c>
      <c r="AJ20" s="37" t="e">
        <f ca="1"/>
        <v>#NAME?</v>
      </c>
      <c r="AK20" s="37" t="e">
        <f ca="1"/>
        <v>#NAME?</v>
      </c>
      <c r="AL20" s="90" t="e">
        <f ca="1"/>
        <v>#NAME?</v>
      </c>
      <c r="AS20" s="123" t="e">
        <f ca="1"/>
        <v>#NAME?</v>
      </c>
      <c r="AT20" s="37" t="e">
        <f ca="1"/>
        <v>#NAME?</v>
      </c>
      <c r="AU20" s="90" t="e">
        <f ca="1"/>
        <v>#NAME?</v>
      </c>
    </row>
    <row r="21" spans="1:47" x14ac:dyDescent="0.25">
      <c r="A21" s="194" t="e">
        <f t="shared" ca="1" si="11"/>
        <v>#NAME?</v>
      </c>
      <c r="B21" s="195" t="e">
        <f t="shared" ca="1" si="11"/>
        <v>#NAME?</v>
      </c>
      <c r="C21" s="195" t="e">
        <f t="shared" ca="1" si="11"/>
        <v>#NAME?</v>
      </c>
      <c r="D21" s="196" t="e">
        <f t="shared" ca="1" si="11"/>
        <v>#NAME?</v>
      </c>
      <c r="F21" s="123" t="e">
        <f ca="1">INDEX(A21:D29,,F15)</f>
        <v>#NAME?</v>
      </c>
      <c r="G21" s="90" t="e">
        <f ca="1">INDEX(A16:D24,,G15)</f>
        <v>#NAME?</v>
      </c>
      <c r="I21" s="123" t="e">
        <f t="shared" ca="1" si="13"/>
        <v>#NAME?</v>
      </c>
      <c r="J21" s="37" t="e">
        <f t="shared" ca="1" si="14"/>
        <v>#NAME?</v>
      </c>
      <c r="K21" s="37" t="e">
        <f t="shared" ca="1" si="15"/>
        <v>#NAME?</v>
      </c>
      <c r="L21" s="90" t="e">
        <f t="shared" ca="1" si="12"/>
        <v>#NAME?</v>
      </c>
      <c r="N21" s="91" t="e">
        <f ca="1">SIN(O18)</f>
        <v>#NAME?</v>
      </c>
      <c r="O21" s="93" t="e">
        <f ca="1">N20</f>
        <v>#NAME?</v>
      </c>
      <c r="Q21" s="123" t="e">
        <f ca="1"/>
        <v>#NAME?</v>
      </c>
      <c r="R21" s="90" t="e">
        <f ca="1"/>
        <v>#NAME?</v>
      </c>
      <c r="V21" s="123" t="e">
        <f ca="1"/>
        <v>#NAME?</v>
      </c>
      <c r="W21" s="37" t="e">
        <f ca="1"/>
        <v>#NAME?</v>
      </c>
      <c r="X21" s="37" t="e">
        <f ca="1"/>
        <v>#NAME?</v>
      </c>
      <c r="Y21" s="37" t="e">
        <f ca="1"/>
        <v>#NAME?</v>
      </c>
      <c r="Z21" s="123" t="e">
        <f ca="1"/>
        <v>#NAME?</v>
      </c>
      <c r="AA21" s="37" t="e">
        <f ca="1"/>
        <v>#NAME?</v>
      </c>
      <c r="AB21" s="37" t="e">
        <f ca="1"/>
        <v>#NAME?</v>
      </c>
      <c r="AC21" s="90" t="e">
        <f ca="1"/>
        <v>#NAME?</v>
      </c>
      <c r="AE21" s="123" t="e">
        <f ca="1"/>
        <v>#NAME?</v>
      </c>
      <c r="AF21" s="37" t="e">
        <f ca="1"/>
        <v>#NAME?</v>
      </c>
      <c r="AG21" s="37" t="e">
        <f ca="1"/>
        <v>#NAME?</v>
      </c>
      <c r="AH21" s="90" t="e">
        <f ca="1"/>
        <v>#NAME?</v>
      </c>
      <c r="AI21" s="123" t="e">
        <f ca="1"/>
        <v>#NAME?</v>
      </c>
      <c r="AJ21" s="37" t="e">
        <f ca="1"/>
        <v>#NAME?</v>
      </c>
      <c r="AK21" s="37" t="e">
        <f ca="1"/>
        <v>#NAME?</v>
      </c>
      <c r="AL21" s="90" t="e">
        <f ca="1"/>
        <v>#NAME?</v>
      </c>
      <c r="AS21" s="91" t="e">
        <f ca="1"/>
        <v>#NAME?</v>
      </c>
      <c r="AT21" s="92" t="e">
        <f ca="1"/>
        <v>#NAME?</v>
      </c>
      <c r="AU21" s="93" t="e">
        <f ca="1"/>
        <v>#NAME?</v>
      </c>
    </row>
    <row r="22" spans="1:47" x14ac:dyDescent="0.25">
      <c r="A22" s="194" t="e">
        <f t="shared" ca="1" si="11"/>
        <v>#NAME?</v>
      </c>
      <c r="B22" s="195" t="e">
        <f t="shared" ca="1" si="11"/>
        <v>#NAME?</v>
      </c>
      <c r="C22" s="195" t="e">
        <f t="shared" ca="1" si="11"/>
        <v>#NAME?</v>
      </c>
      <c r="D22" s="196" t="e">
        <f t="shared" ca="1" si="11"/>
        <v>#NAME?</v>
      </c>
      <c r="F22" s="123" t="e">
        <f ca="1">INDEX(A22:D30,,F15)</f>
        <v>#NAME?</v>
      </c>
      <c r="G22" s="90" t="e">
        <f ca="1">INDEX(A16:D24,,G15)</f>
        <v>#NAME?</v>
      </c>
      <c r="I22" s="123" t="e">
        <f t="shared" ca="1" si="13"/>
        <v>#NAME?</v>
      </c>
      <c r="J22" s="37" t="e">
        <f t="shared" ca="1" si="14"/>
        <v>#NAME?</v>
      </c>
      <c r="K22" s="37" t="e">
        <f t="shared" ca="1" si="15"/>
        <v>#NAME?</v>
      </c>
      <c r="L22" s="90" t="e">
        <f t="shared" ca="1" si="12"/>
        <v>#NAME?</v>
      </c>
      <c r="Q22" s="123" t="e">
        <f ca="1"/>
        <v>#NAME?</v>
      </c>
      <c r="R22" s="90" t="e">
        <f ca="1"/>
        <v>#NAME?</v>
      </c>
      <c r="V22" s="123" t="e">
        <f ca="1"/>
        <v>#NAME?</v>
      </c>
      <c r="W22" s="37" t="e">
        <f ca="1"/>
        <v>#NAME?</v>
      </c>
      <c r="X22" s="37" t="e">
        <f ca="1"/>
        <v>#NAME?</v>
      </c>
      <c r="Y22" s="37" t="e">
        <f ca="1"/>
        <v>#NAME?</v>
      </c>
      <c r="Z22" s="123" t="e">
        <f ca="1"/>
        <v>#NAME?</v>
      </c>
      <c r="AA22" s="37" t="e">
        <f ca="1"/>
        <v>#NAME?</v>
      </c>
      <c r="AB22" s="37" t="e">
        <f ca="1"/>
        <v>#NAME?</v>
      </c>
      <c r="AC22" s="90" t="e">
        <f ca="1"/>
        <v>#NAME?</v>
      </c>
      <c r="AE22" s="123" t="e">
        <f ca="1"/>
        <v>#NAME?</v>
      </c>
      <c r="AF22" s="37" t="e">
        <f ca="1"/>
        <v>#NAME?</v>
      </c>
      <c r="AG22" s="37" t="e">
        <f ca="1"/>
        <v>#NAME?</v>
      </c>
      <c r="AH22" s="90" t="e">
        <f ca="1"/>
        <v>#NAME?</v>
      </c>
      <c r="AI22" s="123" t="e">
        <f ca="1"/>
        <v>#NAME?</v>
      </c>
      <c r="AJ22" s="37" t="e">
        <f ca="1"/>
        <v>#NAME?</v>
      </c>
      <c r="AK22" s="37" t="e">
        <f ca="1"/>
        <v>#NAME?</v>
      </c>
      <c r="AL22" s="90" t="e">
        <f ca="1"/>
        <v>#NAME?</v>
      </c>
    </row>
    <row r="23" spans="1:47" x14ac:dyDescent="0.25">
      <c r="A23" s="194" t="e">
        <f t="shared" ca="1" si="11"/>
        <v>#NAME?</v>
      </c>
      <c r="B23" s="195" t="e">
        <f t="shared" ca="1" si="11"/>
        <v>#NAME?</v>
      </c>
      <c r="C23" s="195" t="e">
        <f t="shared" ca="1" si="11"/>
        <v>#NAME?</v>
      </c>
      <c r="D23" s="196" t="e">
        <f t="shared" ca="1" si="11"/>
        <v>#NAME?</v>
      </c>
      <c r="F23" s="123" t="e">
        <f ca="1">INDEX(A23:D31,,F15)</f>
        <v>#NAME?</v>
      </c>
      <c r="G23" s="90" t="e">
        <f ca="1">INDEX(A16:D24,,G15)</f>
        <v>#NAME?</v>
      </c>
      <c r="I23" s="123" t="e">
        <f t="shared" ca="1" si="13"/>
        <v>#NAME?</v>
      </c>
      <c r="J23" s="37" t="e">
        <f t="shared" ca="1" si="14"/>
        <v>#NAME?</v>
      </c>
      <c r="K23" s="37" t="e">
        <f t="shared" ca="1" si="15"/>
        <v>#NAME?</v>
      </c>
      <c r="L23" s="90" t="e">
        <f t="shared" ca="1" si="12"/>
        <v>#NAME?</v>
      </c>
      <c r="Q23" s="123" t="e">
        <f ca="1"/>
        <v>#NAME?</v>
      </c>
      <c r="R23" s="90" t="e">
        <f ca="1"/>
        <v>#NAME?</v>
      </c>
      <c r="V23" s="91" t="e">
        <f ca="1"/>
        <v>#NAME?</v>
      </c>
      <c r="W23" s="92" t="e">
        <f ca="1"/>
        <v>#NAME?</v>
      </c>
      <c r="X23" s="92" t="e">
        <f ca="1"/>
        <v>#NAME?</v>
      </c>
      <c r="Y23" s="92" t="e">
        <f ca="1"/>
        <v>#NAME?</v>
      </c>
      <c r="Z23" s="91" t="e">
        <f ca="1"/>
        <v>#NAME?</v>
      </c>
      <c r="AA23" s="92" t="e">
        <f ca="1"/>
        <v>#NAME?</v>
      </c>
      <c r="AB23" s="92" t="e">
        <f ca="1"/>
        <v>#NAME?</v>
      </c>
      <c r="AC23" s="93" t="e">
        <f ca="1"/>
        <v>#NAME?</v>
      </c>
      <c r="AE23" s="91" t="e">
        <f ca="1"/>
        <v>#NAME?</v>
      </c>
      <c r="AF23" s="92" t="e">
        <f ca="1"/>
        <v>#NAME?</v>
      </c>
      <c r="AG23" s="92" t="e">
        <f ca="1"/>
        <v>#NAME?</v>
      </c>
      <c r="AH23" s="93" t="e">
        <f ca="1"/>
        <v>#NAME?</v>
      </c>
      <c r="AI23" s="91" t="e">
        <f ca="1"/>
        <v>#NAME?</v>
      </c>
      <c r="AJ23" s="92" t="e">
        <f ca="1"/>
        <v>#NAME?</v>
      </c>
      <c r="AK23" s="92" t="e">
        <f ca="1"/>
        <v>#NAME?</v>
      </c>
      <c r="AL23" s="93" t="e">
        <f ca="1"/>
        <v>#NAME?</v>
      </c>
    </row>
    <row r="24" spans="1:47" x14ac:dyDescent="0.25">
      <c r="A24" s="200" t="e">
        <f t="shared" ca="1" si="11"/>
        <v>#NAME?</v>
      </c>
      <c r="B24" s="201" t="e">
        <f t="shared" ca="1" si="11"/>
        <v>#NAME?</v>
      </c>
      <c r="C24" s="201" t="e">
        <f t="shared" ca="1" si="11"/>
        <v>#NAME?</v>
      </c>
      <c r="D24" s="202" t="e">
        <f t="shared" ca="1" si="11"/>
        <v>#NAME?</v>
      </c>
      <c r="F24" s="91" t="e">
        <f ca="1">INDEX(A24:D32,,F15)</f>
        <v>#NAME?</v>
      </c>
      <c r="G24" s="93" t="e">
        <f ca="1">INDEX(A16:D24,,G15)</f>
        <v>#NAME?</v>
      </c>
      <c r="I24" s="91" t="e">
        <f t="shared" ca="1" si="13"/>
        <v>#NAME?</v>
      </c>
      <c r="J24" s="92" t="e">
        <f t="shared" ca="1" si="14"/>
        <v>#NAME?</v>
      </c>
      <c r="K24" s="92" t="e">
        <f t="shared" ca="1" si="15"/>
        <v>#NAME?</v>
      </c>
      <c r="L24" s="93" t="e">
        <f t="shared" ca="1" si="12"/>
        <v>#NAME?</v>
      </c>
      <c r="Q24" s="91" t="e">
        <f ca="1"/>
        <v>#NAME?</v>
      </c>
      <c r="R24" s="93" t="e">
        <f ca="1"/>
        <v>#NAME?</v>
      </c>
    </row>
    <row r="25" spans="1:47" x14ac:dyDescent="0.25">
      <c r="I25" t="e">
        <f ca="1">SUM(I16:I24)</f>
        <v>#NAME?</v>
      </c>
      <c r="J25" t="e">
        <f ca="1">SUM(J16:J24)</f>
        <v>#NAME?</v>
      </c>
      <c r="K25" t="e">
        <f ca="1">SUM(K16:K24)</f>
        <v>#NAME?</v>
      </c>
      <c r="L25" t="e">
        <f ca="1">SUM(L16:L24)</f>
        <v>#NAME?</v>
      </c>
      <c r="Z25" s="156" t="e">
        <f t="array" aca="1" ref="Z25:AC28" ca="1">MINVERSE(Z15:AC18)</f>
        <v>#NAME?</v>
      </c>
      <c r="AA25" s="157" t="e">
        <f ca="1"/>
        <v>#NAME?</v>
      </c>
      <c r="AB25" s="157" t="e">
        <f ca="1"/>
        <v>#NAME?</v>
      </c>
      <c r="AC25" s="158" t="e">
        <f ca="1"/>
        <v>#NAME?</v>
      </c>
    </row>
    <row r="26" spans="1:47" x14ac:dyDescent="0.25">
      <c r="A26" s="47" t="s">
        <v>53</v>
      </c>
      <c r="B26">
        <f ca="1">COUNT(A16:A24)</f>
        <v>0</v>
      </c>
      <c r="I26" s="47" t="s">
        <v>462</v>
      </c>
      <c r="J26" s="47" t="s">
        <v>389</v>
      </c>
      <c r="K26" s="47" t="s">
        <v>469</v>
      </c>
      <c r="L26" s="47" t="s">
        <v>470</v>
      </c>
      <c r="N26" s="47"/>
      <c r="Z26" s="123" t="e">
        <f ca="1"/>
        <v>#NAME?</v>
      </c>
      <c r="AA26" s="37" t="e">
        <f ca="1"/>
        <v>#NAME?</v>
      </c>
      <c r="AB26" s="37" t="e">
        <f ca="1"/>
        <v>#NAME?</v>
      </c>
      <c r="AC26" s="90" t="e">
        <f ca="1"/>
        <v>#NAME?</v>
      </c>
    </row>
    <row r="27" spans="1:47" x14ac:dyDescent="0.25">
      <c r="Z27" s="123" t="e">
        <f ca="1"/>
        <v>#NAME?</v>
      </c>
      <c r="AA27" s="37" t="e">
        <f ca="1"/>
        <v>#NAME?</v>
      </c>
      <c r="AB27" s="37" t="e">
        <f ca="1"/>
        <v>#NAME?</v>
      </c>
      <c r="AC27" s="90" t="e">
        <f ca="1"/>
        <v>#NAME?</v>
      </c>
    </row>
    <row r="28" spans="1:47" x14ac:dyDescent="0.25">
      <c r="A28">
        <v>1</v>
      </c>
      <c r="B28">
        <v>2</v>
      </c>
      <c r="C28">
        <v>3</v>
      </c>
      <c r="D28">
        <v>4</v>
      </c>
      <c r="F28">
        <v>1</v>
      </c>
      <c r="G28">
        <v>3</v>
      </c>
      <c r="I28" s="47" t="s">
        <v>207</v>
      </c>
      <c r="J28" s="47" t="s">
        <v>464</v>
      </c>
      <c r="K28" s="47" t="s">
        <v>465</v>
      </c>
      <c r="L28" s="47" t="s">
        <v>466</v>
      </c>
      <c r="Q28">
        <f>F28</f>
        <v>1</v>
      </c>
      <c r="R28">
        <f>G28</f>
        <v>3</v>
      </c>
      <c r="Z28" s="91" t="e">
        <f ca="1"/>
        <v>#NAME?</v>
      </c>
      <c r="AA28" s="92" t="e">
        <f ca="1"/>
        <v>#NAME?</v>
      </c>
      <c r="AB28" s="92" t="e">
        <f ca="1"/>
        <v>#NAME?</v>
      </c>
      <c r="AC28" s="93" t="e">
        <f ca="1"/>
        <v>#NAME?</v>
      </c>
    </row>
    <row r="29" spans="1:47" x14ac:dyDescent="0.25">
      <c r="A29" s="189" t="e">
        <f t="array" aca="1" ref="A29:A37" ca="1">IF(A28=$Q15,$Q16:$Q24,IF(A28=$R15,$R16:$R24,A16:A24))</f>
        <v>#NAME?</v>
      </c>
      <c r="B29" s="190" t="e">
        <f t="array" aca="1" ref="B29:B37" ca="1">IF(B28=$Q15,$Q16:$Q24,IF(B28=$R15,$R16:$R24,B16:B24))</f>
        <v>#NAME?</v>
      </c>
      <c r="C29" s="190" t="e">
        <f t="array" aca="1" ref="C29:C37" ca="1">IF(C28=$Q15,$Q16:$Q24,IF(C28=$R15,$R16:$R24,C16:C24))</f>
        <v>#NAME?</v>
      </c>
      <c r="D29" s="191" t="e">
        <f t="array" aca="1" ref="D29:D37" ca="1">IF(D28=$Q15,$Q16:$Q24,IF(D28=$R15,$R16:$R24,D16:D24))</f>
        <v>#NAME?</v>
      </c>
      <c r="F29" s="156" t="e">
        <f ca="1">INDEX(A29:D37,,F28)</f>
        <v>#NAME?</v>
      </c>
      <c r="G29" s="158" t="e">
        <f ca="1">INDEX(A29:D37,,G28)</f>
        <v>#NAME?</v>
      </c>
      <c r="I29" s="156" t="e">
        <f ca="1">F29^2-G29^2</f>
        <v>#NAME?</v>
      </c>
      <c r="J29" s="157" t="e">
        <f ca="1">2*F29*G29</f>
        <v>#NAME?</v>
      </c>
      <c r="K29" s="157" t="e">
        <f ca="1">I29^2-J29^2</f>
        <v>#NAME?</v>
      </c>
      <c r="L29" s="158" t="e">
        <f t="shared" ref="L29:L37" ca="1" si="16">I29*J29</f>
        <v>#NAME?</v>
      </c>
      <c r="N29" t="s">
        <v>390</v>
      </c>
      <c r="O29" s="172" t="e">
        <f ca="1">2*(L38*B39-I38*J38)</f>
        <v>#NAME?</v>
      </c>
      <c r="Q29" s="156" t="e">
        <f t="array" aca="1" ref="Q29:R37" ca="1">MMULT(F29:G37,N33:O34)</f>
        <v>#NAME?</v>
      </c>
      <c r="R29" s="158" t="e">
        <f ca="1"/>
        <v>#NAME?</v>
      </c>
    </row>
    <row r="30" spans="1:47" x14ac:dyDescent="0.25">
      <c r="A30" s="194" t="e">
        <f ca="1"/>
        <v>#NAME?</v>
      </c>
      <c r="B30" s="195" t="e">
        <f ca="1"/>
        <v>#NAME?</v>
      </c>
      <c r="C30" s="195" t="e">
        <f ca="1"/>
        <v>#NAME?</v>
      </c>
      <c r="D30" s="196" t="e">
        <f ca="1"/>
        <v>#NAME?</v>
      </c>
      <c r="F30" s="123" t="e">
        <f ca="1">INDEX(A30:D38,,F28)</f>
        <v>#NAME?</v>
      </c>
      <c r="G30" s="90" t="e">
        <f ca="1">INDEX(A29:D37,,G28)</f>
        <v>#NAME?</v>
      </c>
      <c r="I30" s="123" t="e">
        <f t="shared" ref="I30:I37" ca="1" si="17">F30^2-G30^2</f>
        <v>#NAME?</v>
      </c>
      <c r="J30" s="37" t="e">
        <f t="shared" ref="J30:J37" ca="1" si="18">2*F30*G30</f>
        <v>#NAME?</v>
      </c>
      <c r="K30" s="37" t="e">
        <f t="shared" ref="K30:K37" ca="1" si="19">I30^2-J30^2</f>
        <v>#NAME?</v>
      </c>
      <c r="L30" s="90" t="e">
        <f t="shared" ca="1" si="16"/>
        <v>#NAME?</v>
      </c>
      <c r="N30" t="s">
        <v>392</v>
      </c>
      <c r="O30" s="173" t="e">
        <f ca="1">K38*B39-(I38^2-J38^2)</f>
        <v>#NAME?</v>
      </c>
      <c r="Q30" s="123" t="e">
        <f ca="1"/>
        <v>#NAME?</v>
      </c>
      <c r="R30" s="90" t="e">
        <f ca="1"/>
        <v>#NAME?</v>
      </c>
    </row>
    <row r="31" spans="1:47" x14ac:dyDescent="0.25">
      <c r="A31" s="194" t="e">
        <f ca="1"/>
        <v>#NAME?</v>
      </c>
      <c r="B31" s="195" t="e">
        <f ca="1"/>
        <v>#NAME?</v>
      </c>
      <c r="C31" s="195" t="e">
        <f ca="1"/>
        <v>#NAME?</v>
      </c>
      <c r="D31" s="196" t="e">
        <f ca="1"/>
        <v>#NAME?</v>
      </c>
      <c r="F31" s="123" t="e">
        <f ca="1">INDEX(A31:D39,,F28)</f>
        <v>#NAME?</v>
      </c>
      <c r="G31" s="90" t="e">
        <f ca="1">INDEX(A29:D37,,G28)</f>
        <v>#NAME?</v>
      </c>
      <c r="I31" s="123" t="e">
        <f t="shared" ca="1" si="17"/>
        <v>#NAME?</v>
      </c>
      <c r="J31" s="37" t="e">
        <f t="shared" ca="1" si="18"/>
        <v>#NAME?</v>
      </c>
      <c r="K31" s="37" t="e">
        <f t="shared" ca="1" si="19"/>
        <v>#NAME?</v>
      </c>
      <c r="L31" s="90" t="e">
        <f t="shared" ca="1" si="16"/>
        <v>#NAME?</v>
      </c>
      <c r="N31" t="s">
        <v>467</v>
      </c>
      <c r="O31" s="174" t="e">
        <f ca="1">0.25*ATAN2(O30,O29)</f>
        <v>#NAME?</v>
      </c>
      <c r="Q31" s="123" t="e">
        <f ca="1"/>
        <v>#NAME?</v>
      </c>
      <c r="R31" s="90" t="e">
        <f ca="1"/>
        <v>#NAME?</v>
      </c>
    </row>
    <row r="32" spans="1:47" x14ac:dyDescent="0.25">
      <c r="A32" s="194" t="e">
        <f ca="1"/>
        <v>#NAME?</v>
      </c>
      <c r="B32" s="195" t="e">
        <f ca="1"/>
        <v>#NAME?</v>
      </c>
      <c r="C32" s="195" t="e">
        <f ca="1"/>
        <v>#NAME?</v>
      </c>
      <c r="D32" s="196" t="e">
        <f ca="1"/>
        <v>#NAME?</v>
      </c>
      <c r="F32" s="123" t="e">
        <f ca="1">INDEX(A32:D40,,F28)</f>
        <v>#NAME?</v>
      </c>
      <c r="G32" s="90" t="e">
        <f ca="1">INDEX(A29:D37,,G28)</f>
        <v>#NAME?</v>
      </c>
      <c r="I32" s="123" t="e">
        <f t="shared" ca="1" si="17"/>
        <v>#NAME?</v>
      </c>
      <c r="J32" s="37" t="e">
        <f t="shared" ca="1" si="18"/>
        <v>#NAME?</v>
      </c>
      <c r="K32" s="37" t="e">
        <f t="shared" ca="1" si="19"/>
        <v>#NAME?</v>
      </c>
      <c r="L32" s="90" t="e">
        <f t="shared" ca="1" si="16"/>
        <v>#NAME?</v>
      </c>
      <c r="Q32" s="123" t="e">
        <f ca="1"/>
        <v>#NAME?</v>
      </c>
      <c r="R32" s="90" t="e">
        <f ca="1"/>
        <v>#NAME?</v>
      </c>
    </row>
    <row r="33" spans="1:18" x14ac:dyDescent="0.25">
      <c r="A33" s="194" t="e">
        <f ca="1"/>
        <v>#NAME?</v>
      </c>
      <c r="B33" s="195" t="e">
        <f ca="1"/>
        <v>#NAME?</v>
      </c>
      <c r="C33" s="195" t="e">
        <f ca="1"/>
        <v>#NAME?</v>
      </c>
      <c r="D33" s="196" t="e">
        <f ca="1"/>
        <v>#NAME?</v>
      </c>
      <c r="F33" s="123" t="e">
        <f ca="1">INDEX(A33:D41,,F28)</f>
        <v>#NAME?</v>
      </c>
      <c r="G33" s="90" t="e">
        <f ca="1">INDEX(A29:D37,,G28)</f>
        <v>#NAME?</v>
      </c>
      <c r="I33" s="123" t="e">
        <f t="shared" ca="1" si="17"/>
        <v>#NAME?</v>
      </c>
      <c r="J33" s="37" t="e">
        <f t="shared" ca="1" si="18"/>
        <v>#NAME?</v>
      </c>
      <c r="K33" s="37" t="e">
        <f t="shared" ca="1" si="19"/>
        <v>#NAME?</v>
      </c>
      <c r="L33" s="90" t="e">
        <f t="shared" ca="1" si="16"/>
        <v>#NAME?</v>
      </c>
      <c r="N33" s="156" t="e">
        <f ca="1">COS(O31)</f>
        <v>#NAME?</v>
      </c>
      <c r="O33" s="158" t="e">
        <f ca="1">-N34</f>
        <v>#NAME?</v>
      </c>
      <c r="Q33" s="123" t="e">
        <f ca="1"/>
        <v>#NAME?</v>
      </c>
      <c r="R33" s="90" t="e">
        <f ca="1"/>
        <v>#NAME?</v>
      </c>
    </row>
    <row r="34" spans="1:18" x14ac:dyDescent="0.25">
      <c r="A34" s="194" t="e">
        <f ca="1"/>
        <v>#NAME?</v>
      </c>
      <c r="B34" s="195" t="e">
        <f ca="1"/>
        <v>#NAME?</v>
      </c>
      <c r="C34" s="195" t="e">
        <f ca="1"/>
        <v>#NAME?</v>
      </c>
      <c r="D34" s="196" t="e">
        <f ca="1"/>
        <v>#NAME?</v>
      </c>
      <c r="F34" s="123" t="e">
        <f ca="1">INDEX(A34:D42,,F28)</f>
        <v>#NAME?</v>
      </c>
      <c r="G34" s="90" t="e">
        <f ca="1">INDEX(A29:D37,,G28)</f>
        <v>#NAME?</v>
      </c>
      <c r="I34" s="123" t="e">
        <f t="shared" ca="1" si="17"/>
        <v>#NAME?</v>
      </c>
      <c r="J34" s="37" t="e">
        <f t="shared" ca="1" si="18"/>
        <v>#NAME?</v>
      </c>
      <c r="K34" s="37" t="e">
        <f t="shared" ca="1" si="19"/>
        <v>#NAME?</v>
      </c>
      <c r="L34" s="90" t="e">
        <f t="shared" ca="1" si="16"/>
        <v>#NAME?</v>
      </c>
      <c r="N34" s="91" t="e">
        <f ca="1">SIN(O31)</f>
        <v>#NAME?</v>
      </c>
      <c r="O34" s="93" t="e">
        <f ca="1">N33</f>
        <v>#NAME?</v>
      </c>
      <c r="Q34" s="123" t="e">
        <f ca="1"/>
        <v>#NAME?</v>
      </c>
      <c r="R34" s="90" t="e">
        <f ca="1"/>
        <v>#NAME?</v>
      </c>
    </row>
    <row r="35" spans="1:18" x14ac:dyDescent="0.25">
      <c r="A35" s="194" t="e">
        <f ca="1"/>
        <v>#NAME?</v>
      </c>
      <c r="B35" s="195" t="e">
        <f ca="1"/>
        <v>#NAME?</v>
      </c>
      <c r="C35" s="195" t="e">
        <f ca="1"/>
        <v>#NAME?</v>
      </c>
      <c r="D35" s="196" t="e">
        <f ca="1"/>
        <v>#NAME?</v>
      </c>
      <c r="F35" s="123" t="e">
        <f ca="1">INDEX(A35:D43,,F28)</f>
        <v>#NAME?</v>
      </c>
      <c r="G35" s="90" t="e">
        <f ca="1">INDEX(A29:D37,,G28)</f>
        <v>#NAME?</v>
      </c>
      <c r="I35" s="123" t="e">
        <f t="shared" ca="1" si="17"/>
        <v>#NAME?</v>
      </c>
      <c r="J35" s="37" t="e">
        <f t="shared" ca="1" si="18"/>
        <v>#NAME?</v>
      </c>
      <c r="K35" s="37" t="e">
        <f t="shared" ca="1" si="19"/>
        <v>#NAME?</v>
      </c>
      <c r="L35" s="90" t="e">
        <f t="shared" ca="1" si="16"/>
        <v>#NAME?</v>
      </c>
      <c r="Q35" s="123" t="e">
        <f ca="1"/>
        <v>#NAME?</v>
      </c>
      <c r="R35" s="90" t="e">
        <f ca="1"/>
        <v>#NAME?</v>
      </c>
    </row>
    <row r="36" spans="1:18" x14ac:dyDescent="0.25">
      <c r="A36" s="194" t="e">
        <f ca="1"/>
        <v>#NAME?</v>
      </c>
      <c r="B36" s="195" t="e">
        <f ca="1"/>
        <v>#NAME?</v>
      </c>
      <c r="C36" s="195" t="e">
        <f ca="1"/>
        <v>#NAME?</v>
      </c>
      <c r="D36" s="196" t="e">
        <f ca="1"/>
        <v>#NAME?</v>
      </c>
      <c r="F36" s="123" t="e">
        <f ca="1">INDEX(A36:D44,,F28)</f>
        <v>#NAME?</v>
      </c>
      <c r="G36" s="90" t="e">
        <f ca="1">INDEX(A29:D37,,G28)</f>
        <v>#NAME?</v>
      </c>
      <c r="I36" s="123" t="e">
        <f t="shared" ca="1" si="17"/>
        <v>#NAME?</v>
      </c>
      <c r="J36" s="37" t="e">
        <f t="shared" ca="1" si="18"/>
        <v>#NAME?</v>
      </c>
      <c r="K36" s="37" t="e">
        <f t="shared" ca="1" si="19"/>
        <v>#NAME?</v>
      </c>
      <c r="L36" s="90" t="e">
        <f t="shared" ca="1" si="16"/>
        <v>#NAME?</v>
      </c>
      <c r="Q36" s="123" t="e">
        <f ca="1"/>
        <v>#NAME?</v>
      </c>
      <c r="R36" s="90" t="e">
        <f ca="1"/>
        <v>#NAME?</v>
      </c>
    </row>
    <row r="37" spans="1:18" x14ac:dyDescent="0.25">
      <c r="A37" s="200" t="e">
        <f ca="1"/>
        <v>#NAME?</v>
      </c>
      <c r="B37" s="201" t="e">
        <f ca="1"/>
        <v>#NAME?</v>
      </c>
      <c r="C37" s="201" t="e">
        <f ca="1"/>
        <v>#NAME?</v>
      </c>
      <c r="D37" s="202" t="e">
        <f ca="1"/>
        <v>#NAME?</v>
      </c>
      <c r="F37" s="91" t="e">
        <f ca="1">INDEX(A37:D45,,F28)</f>
        <v>#NAME?</v>
      </c>
      <c r="G37" s="93" t="e">
        <f ca="1">INDEX(A29:D37,,G28)</f>
        <v>#NAME?</v>
      </c>
      <c r="I37" s="91" t="e">
        <f t="shared" ca="1" si="17"/>
        <v>#NAME?</v>
      </c>
      <c r="J37" s="92" t="e">
        <f t="shared" ca="1" si="18"/>
        <v>#NAME?</v>
      </c>
      <c r="K37" s="92" t="e">
        <f t="shared" ca="1" si="19"/>
        <v>#NAME?</v>
      </c>
      <c r="L37" s="93" t="e">
        <f t="shared" ca="1" si="16"/>
        <v>#NAME?</v>
      </c>
      <c r="Q37" s="91" t="e">
        <f ca="1"/>
        <v>#NAME?</v>
      </c>
      <c r="R37" s="93" t="e">
        <f ca="1"/>
        <v>#NAME?</v>
      </c>
    </row>
    <row r="38" spans="1:18" x14ac:dyDescent="0.25">
      <c r="I38" t="e">
        <f ca="1">SUM(I29:I37)</f>
        <v>#NAME?</v>
      </c>
      <c r="J38" t="e">
        <f ca="1">SUM(J29:J37)</f>
        <v>#NAME?</v>
      </c>
      <c r="K38" t="e">
        <f ca="1">SUM(K29:K37)</f>
        <v>#NAME?</v>
      </c>
      <c r="L38" t="e">
        <f ca="1">SUM(L29:L37)</f>
        <v>#NAME?</v>
      </c>
    </row>
    <row r="39" spans="1:18" x14ac:dyDescent="0.25">
      <c r="A39" s="47" t="s">
        <v>53</v>
      </c>
      <c r="B39">
        <f ca="1">COUNT(A29:A37)</f>
        <v>0</v>
      </c>
      <c r="I39" s="47" t="s">
        <v>462</v>
      </c>
      <c r="J39" s="47" t="s">
        <v>389</v>
      </c>
      <c r="K39" s="47" t="s">
        <v>469</v>
      </c>
      <c r="L39" s="47" t="s">
        <v>470</v>
      </c>
      <c r="N39" s="47"/>
    </row>
    <row r="41" spans="1:18" x14ac:dyDescent="0.25">
      <c r="A41">
        <v>1</v>
      </c>
      <c r="B41">
        <v>2</v>
      </c>
      <c r="C41">
        <v>3</v>
      </c>
      <c r="D41">
        <v>4</v>
      </c>
      <c r="F41">
        <v>1</v>
      </c>
      <c r="G41">
        <v>4</v>
      </c>
      <c r="I41" s="47" t="s">
        <v>207</v>
      </c>
      <c r="J41" s="47" t="s">
        <v>464</v>
      </c>
      <c r="K41" s="47" t="s">
        <v>465</v>
      </c>
      <c r="L41" s="47" t="s">
        <v>466</v>
      </c>
      <c r="Q41">
        <f>F41</f>
        <v>1</v>
      </c>
      <c r="R41">
        <f>G41</f>
        <v>4</v>
      </c>
    </row>
    <row r="42" spans="1:18" x14ac:dyDescent="0.25">
      <c r="A42" s="189" t="e">
        <f t="array" aca="1" ref="A42:A50" ca="1">IF(A41=$Q28,$Q29:$Q37,IF(A41=$R28,$R29:$R37,A29:A37))</f>
        <v>#NAME?</v>
      </c>
      <c r="B42" s="190" t="e">
        <f t="array" aca="1" ref="B42:B50" ca="1">IF(B41=$Q28,$Q29:$Q37,IF(B41=$R28,$R29:$R37,B29:B37))</f>
        <v>#NAME?</v>
      </c>
      <c r="C42" s="190" t="e">
        <f t="array" aca="1" ref="C42:C50" ca="1">IF(C41=$Q28,$Q29:$Q37,IF(C41=$R28,$R29:$R37,C29:C37))</f>
        <v>#NAME?</v>
      </c>
      <c r="D42" s="191" t="e">
        <f t="array" aca="1" ref="D42:D50" ca="1">IF(D41=$Q28,$Q29:$Q37,IF(D41=$R28,$R29:$R37,D29:D37))</f>
        <v>#NAME?</v>
      </c>
      <c r="F42" s="156" t="e">
        <f ca="1">INDEX(A42:D50,,F41)</f>
        <v>#NAME?</v>
      </c>
      <c r="G42" s="158" t="e">
        <f ca="1">INDEX(A42:D50,,G41)</f>
        <v>#NAME?</v>
      </c>
      <c r="I42" s="156" t="e">
        <f ca="1">F42^2-G42^2</f>
        <v>#NAME?</v>
      </c>
      <c r="J42" s="157" t="e">
        <f ca="1">2*F42*G42</f>
        <v>#NAME?</v>
      </c>
      <c r="K42" s="157" t="e">
        <f ca="1">I42^2-J42^2</f>
        <v>#NAME?</v>
      </c>
      <c r="L42" s="158" t="e">
        <f t="shared" ref="L42:L50" ca="1" si="20">I42*J42</f>
        <v>#NAME?</v>
      </c>
      <c r="N42" t="s">
        <v>390</v>
      </c>
      <c r="O42" s="172" t="e">
        <f ca="1">2*(L51*B52-I51*J51)</f>
        <v>#NAME?</v>
      </c>
      <c r="Q42" s="156" t="e">
        <f t="array" aca="1" ref="Q42:R50" ca="1">MMULT(F42:G50,N46:O47)</f>
        <v>#NAME?</v>
      </c>
      <c r="R42" s="158" t="e">
        <f ca="1"/>
        <v>#NAME?</v>
      </c>
    </row>
    <row r="43" spans="1:18" x14ac:dyDescent="0.25">
      <c r="A43" s="194" t="e">
        <f ca="1"/>
        <v>#NAME?</v>
      </c>
      <c r="B43" s="195" t="e">
        <f ca="1"/>
        <v>#NAME?</v>
      </c>
      <c r="C43" s="195" t="e">
        <f ca="1"/>
        <v>#NAME?</v>
      </c>
      <c r="D43" s="196" t="e">
        <f ca="1"/>
        <v>#NAME?</v>
      </c>
      <c r="F43" s="123" t="e">
        <f ca="1">INDEX(A43:D51,,F41)</f>
        <v>#NAME?</v>
      </c>
      <c r="G43" s="90" t="e">
        <f ca="1">INDEX(A42:D50,,G41)</f>
        <v>#NAME?</v>
      </c>
      <c r="I43" s="123" t="e">
        <f t="shared" ref="I43:I50" ca="1" si="21">F43^2-G43^2</f>
        <v>#NAME?</v>
      </c>
      <c r="J43" s="37" t="e">
        <f t="shared" ref="J43:J50" ca="1" si="22">2*F43*G43</f>
        <v>#NAME?</v>
      </c>
      <c r="K43" s="37" t="e">
        <f t="shared" ref="K43:K50" ca="1" si="23">I43^2-J43^2</f>
        <v>#NAME?</v>
      </c>
      <c r="L43" s="90" t="e">
        <f t="shared" ca="1" si="20"/>
        <v>#NAME?</v>
      </c>
      <c r="N43" t="s">
        <v>392</v>
      </c>
      <c r="O43" s="173" t="e">
        <f ca="1">K51*B52-(I51^2-J51^2)</f>
        <v>#NAME?</v>
      </c>
      <c r="Q43" s="123" t="e">
        <f ca="1"/>
        <v>#NAME?</v>
      </c>
      <c r="R43" s="90" t="e">
        <f ca="1"/>
        <v>#NAME?</v>
      </c>
    </row>
    <row r="44" spans="1:18" x14ac:dyDescent="0.25">
      <c r="A44" s="194" t="e">
        <f ca="1"/>
        <v>#NAME?</v>
      </c>
      <c r="B44" s="195" t="e">
        <f ca="1"/>
        <v>#NAME?</v>
      </c>
      <c r="C44" s="195" t="e">
        <f ca="1"/>
        <v>#NAME?</v>
      </c>
      <c r="D44" s="196" t="e">
        <f ca="1"/>
        <v>#NAME?</v>
      </c>
      <c r="F44" s="123" t="e">
        <f ca="1">INDEX(A44:D52,,F41)</f>
        <v>#NAME?</v>
      </c>
      <c r="G44" s="90" t="e">
        <f ca="1">INDEX(A42:D50,,G41)</f>
        <v>#NAME?</v>
      </c>
      <c r="I44" s="123" t="e">
        <f t="shared" ca="1" si="21"/>
        <v>#NAME?</v>
      </c>
      <c r="J44" s="37" t="e">
        <f t="shared" ca="1" si="22"/>
        <v>#NAME?</v>
      </c>
      <c r="K44" s="37" t="e">
        <f t="shared" ca="1" si="23"/>
        <v>#NAME?</v>
      </c>
      <c r="L44" s="90" t="e">
        <f t="shared" ca="1" si="20"/>
        <v>#NAME?</v>
      </c>
      <c r="N44" t="s">
        <v>467</v>
      </c>
      <c r="O44" s="174" t="e">
        <f ca="1">0.25*ATAN2(O43,O42)</f>
        <v>#NAME?</v>
      </c>
      <c r="Q44" s="123" t="e">
        <f ca="1"/>
        <v>#NAME?</v>
      </c>
      <c r="R44" s="90" t="e">
        <f ca="1"/>
        <v>#NAME?</v>
      </c>
    </row>
    <row r="45" spans="1:18" x14ac:dyDescent="0.25">
      <c r="A45" s="194" t="e">
        <f ca="1"/>
        <v>#NAME?</v>
      </c>
      <c r="B45" s="195" t="e">
        <f ca="1"/>
        <v>#NAME?</v>
      </c>
      <c r="C45" s="195" t="e">
        <f ca="1"/>
        <v>#NAME?</v>
      </c>
      <c r="D45" s="196" t="e">
        <f ca="1"/>
        <v>#NAME?</v>
      </c>
      <c r="F45" s="123" t="e">
        <f ca="1">INDEX(A45:D53,,F41)</f>
        <v>#NAME?</v>
      </c>
      <c r="G45" s="90" t="e">
        <f ca="1">INDEX(A42:D50,,G41)</f>
        <v>#NAME?</v>
      </c>
      <c r="I45" s="123" t="e">
        <f t="shared" ca="1" si="21"/>
        <v>#NAME?</v>
      </c>
      <c r="J45" s="37" t="e">
        <f t="shared" ca="1" si="22"/>
        <v>#NAME?</v>
      </c>
      <c r="K45" s="37" t="e">
        <f t="shared" ca="1" si="23"/>
        <v>#NAME?</v>
      </c>
      <c r="L45" s="90" t="e">
        <f t="shared" ca="1" si="20"/>
        <v>#NAME?</v>
      </c>
      <c r="Q45" s="123" t="e">
        <f ca="1"/>
        <v>#NAME?</v>
      </c>
      <c r="R45" s="90" t="e">
        <f ca="1"/>
        <v>#NAME?</v>
      </c>
    </row>
    <row r="46" spans="1:18" x14ac:dyDescent="0.25">
      <c r="A46" s="194" t="e">
        <f ca="1"/>
        <v>#NAME?</v>
      </c>
      <c r="B46" s="195" t="e">
        <f ca="1"/>
        <v>#NAME?</v>
      </c>
      <c r="C46" s="195" t="e">
        <f ca="1"/>
        <v>#NAME?</v>
      </c>
      <c r="D46" s="196" t="e">
        <f ca="1"/>
        <v>#NAME?</v>
      </c>
      <c r="F46" s="123" t="e">
        <f ca="1">INDEX(A46:D54,,F41)</f>
        <v>#NAME?</v>
      </c>
      <c r="G46" s="90" t="e">
        <f ca="1">INDEX(A42:D50,,G41)</f>
        <v>#NAME?</v>
      </c>
      <c r="I46" s="123" t="e">
        <f t="shared" ca="1" si="21"/>
        <v>#NAME?</v>
      </c>
      <c r="J46" s="37" t="e">
        <f t="shared" ca="1" si="22"/>
        <v>#NAME?</v>
      </c>
      <c r="K46" s="37" t="e">
        <f t="shared" ca="1" si="23"/>
        <v>#NAME?</v>
      </c>
      <c r="L46" s="90" t="e">
        <f t="shared" ca="1" si="20"/>
        <v>#NAME?</v>
      </c>
      <c r="N46" s="156" t="e">
        <f ca="1">COS(O44)</f>
        <v>#NAME?</v>
      </c>
      <c r="O46" s="158" t="e">
        <f ca="1">-N47</f>
        <v>#NAME?</v>
      </c>
      <c r="Q46" s="123" t="e">
        <f ca="1"/>
        <v>#NAME?</v>
      </c>
      <c r="R46" s="90" t="e">
        <f ca="1"/>
        <v>#NAME?</v>
      </c>
    </row>
    <row r="47" spans="1:18" x14ac:dyDescent="0.25">
      <c r="A47" s="194" t="e">
        <f ca="1"/>
        <v>#NAME?</v>
      </c>
      <c r="B47" s="195" t="e">
        <f ca="1"/>
        <v>#NAME?</v>
      </c>
      <c r="C47" s="195" t="e">
        <f ca="1"/>
        <v>#NAME?</v>
      </c>
      <c r="D47" s="196" t="e">
        <f ca="1"/>
        <v>#NAME?</v>
      </c>
      <c r="F47" s="123" t="e">
        <f ca="1">INDEX(A47:D55,,F41)</f>
        <v>#NAME?</v>
      </c>
      <c r="G47" s="90" t="e">
        <f ca="1">INDEX(A42:D50,,G41)</f>
        <v>#NAME?</v>
      </c>
      <c r="I47" s="123" t="e">
        <f t="shared" ca="1" si="21"/>
        <v>#NAME?</v>
      </c>
      <c r="J47" s="37" t="e">
        <f t="shared" ca="1" si="22"/>
        <v>#NAME?</v>
      </c>
      <c r="K47" s="37" t="e">
        <f t="shared" ca="1" si="23"/>
        <v>#NAME?</v>
      </c>
      <c r="L47" s="90" t="e">
        <f t="shared" ca="1" si="20"/>
        <v>#NAME?</v>
      </c>
      <c r="N47" s="91" t="e">
        <f ca="1">SIN(O44)</f>
        <v>#NAME?</v>
      </c>
      <c r="O47" s="93" t="e">
        <f ca="1">N46</f>
        <v>#NAME?</v>
      </c>
      <c r="Q47" s="123" t="e">
        <f ca="1"/>
        <v>#NAME?</v>
      </c>
      <c r="R47" s="90" t="e">
        <f ca="1"/>
        <v>#NAME?</v>
      </c>
    </row>
    <row r="48" spans="1:18" x14ac:dyDescent="0.25">
      <c r="A48" s="194" t="e">
        <f ca="1"/>
        <v>#NAME?</v>
      </c>
      <c r="B48" s="195" t="e">
        <f ca="1"/>
        <v>#NAME?</v>
      </c>
      <c r="C48" s="195" t="e">
        <f ca="1"/>
        <v>#NAME?</v>
      </c>
      <c r="D48" s="196" t="e">
        <f ca="1"/>
        <v>#NAME?</v>
      </c>
      <c r="F48" s="123" t="e">
        <f ca="1">INDEX(A48:D56,,F41)</f>
        <v>#NAME?</v>
      </c>
      <c r="G48" s="90" t="e">
        <f ca="1">INDEX(A42:D50,,G41)</f>
        <v>#NAME?</v>
      </c>
      <c r="I48" s="123" t="e">
        <f t="shared" ca="1" si="21"/>
        <v>#NAME?</v>
      </c>
      <c r="J48" s="37" t="e">
        <f t="shared" ca="1" si="22"/>
        <v>#NAME?</v>
      </c>
      <c r="K48" s="37" t="e">
        <f t="shared" ca="1" si="23"/>
        <v>#NAME?</v>
      </c>
      <c r="L48" s="90" t="e">
        <f t="shared" ca="1" si="20"/>
        <v>#NAME?</v>
      </c>
      <c r="Q48" s="123" t="e">
        <f ca="1"/>
        <v>#NAME?</v>
      </c>
      <c r="R48" s="90" t="e">
        <f ca="1"/>
        <v>#NAME?</v>
      </c>
    </row>
    <row r="49" spans="1:18" x14ac:dyDescent="0.25">
      <c r="A49" s="194" t="e">
        <f ca="1"/>
        <v>#NAME?</v>
      </c>
      <c r="B49" s="195" t="e">
        <f ca="1"/>
        <v>#NAME?</v>
      </c>
      <c r="C49" s="195" t="e">
        <f ca="1"/>
        <v>#NAME?</v>
      </c>
      <c r="D49" s="196" t="e">
        <f ca="1"/>
        <v>#NAME?</v>
      </c>
      <c r="F49" s="123" t="e">
        <f ca="1">INDEX(A49:D57,,F41)</f>
        <v>#NAME?</v>
      </c>
      <c r="G49" s="90" t="e">
        <f ca="1">INDEX(A42:D50,,G41)</f>
        <v>#NAME?</v>
      </c>
      <c r="I49" s="123" t="e">
        <f t="shared" ca="1" si="21"/>
        <v>#NAME?</v>
      </c>
      <c r="J49" s="37" t="e">
        <f t="shared" ca="1" si="22"/>
        <v>#NAME?</v>
      </c>
      <c r="K49" s="37" t="e">
        <f t="shared" ca="1" si="23"/>
        <v>#NAME?</v>
      </c>
      <c r="L49" s="90" t="e">
        <f t="shared" ca="1" si="20"/>
        <v>#NAME?</v>
      </c>
      <c r="Q49" s="123" t="e">
        <f ca="1"/>
        <v>#NAME?</v>
      </c>
      <c r="R49" s="90" t="e">
        <f ca="1"/>
        <v>#NAME?</v>
      </c>
    </row>
    <row r="50" spans="1:18" x14ac:dyDescent="0.25">
      <c r="A50" s="200" t="e">
        <f ca="1"/>
        <v>#NAME?</v>
      </c>
      <c r="B50" s="201" t="e">
        <f ca="1"/>
        <v>#NAME?</v>
      </c>
      <c r="C50" s="201" t="e">
        <f ca="1"/>
        <v>#NAME?</v>
      </c>
      <c r="D50" s="202" t="e">
        <f ca="1"/>
        <v>#NAME?</v>
      </c>
      <c r="F50" s="91" t="e">
        <f ca="1">INDEX(A50:D58,,F41)</f>
        <v>#NAME?</v>
      </c>
      <c r="G50" s="93" t="e">
        <f ca="1">INDEX(A42:D50,,G41)</f>
        <v>#NAME?</v>
      </c>
      <c r="I50" s="91" t="e">
        <f t="shared" ca="1" si="21"/>
        <v>#NAME?</v>
      </c>
      <c r="J50" s="92" t="e">
        <f t="shared" ca="1" si="22"/>
        <v>#NAME?</v>
      </c>
      <c r="K50" s="92" t="e">
        <f t="shared" ca="1" si="23"/>
        <v>#NAME?</v>
      </c>
      <c r="L50" s="93" t="e">
        <f t="shared" ca="1" si="20"/>
        <v>#NAME?</v>
      </c>
      <c r="Q50" s="91" t="e">
        <f ca="1"/>
        <v>#NAME?</v>
      </c>
      <c r="R50" s="93" t="e">
        <f ca="1"/>
        <v>#NAME?</v>
      </c>
    </row>
    <row r="51" spans="1:18" x14ac:dyDescent="0.25">
      <c r="I51" t="e">
        <f ca="1">SUM(I42:I50)</f>
        <v>#NAME?</v>
      </c>
      <c r="J51" t="e">
        <f ca="1">SUM(J42:J50)</f>
        <v>#NAME?</v>
      </c>
      <c r="K51" t="e">
        <f ca="1">SUM(K42:K50)</f>
        <v>#NAME?</v>
      </c>
      <c r="L51" t="e">
        <f ca="1">SUM(L42:L50)</f>
        <v>#NAME?</v>
      </c>
    </row>
    <row r="52" spans="1:18" x14ac:dyDescent="0.25">
      <c r="A52" s="47" t="s">
        <v>53</v>
      </c>
      <c r="B52">
        <f ca="1">COUNT(A42:A50)</f>
        <v>0</v>
      </c>
      <c r="I52" s="47" t="s">
        <v>462</v>
      </c>
      <c r="J52" s="47" t="s">
        <v>389</v>
      </c>
      <c r="K52" s="47" t="s">
        <v>469</v>
      </c>
      <c r="L52" s="47" t="s">
        <v>470</v>
      </c>
      <c r="N52" s="47"/>
    </row>
    <row r="54" spans="1:18" x14ac:dyDescent="0.25">
      <c r="A54">
        <v>1</v>
      </c>
      <c r="B54">
        <v>2</v>
      </c>
      <c r="C54">
        <v>3</v>
      </c>
      <c r="D54">
        <v>4</v>
      </c>
      <c r="F54">
        <v>2</v>
      </c>
      <c r="G54">
        <v>3</v>
      </c>
      <c r="I54" s="47" t="s">
        <v>207</v>
      </c>
      <c r="J54" s="47" t="s">
        <v>464</v>
      </c>
      <c r="K54" s="47" t="s">
        <v>465</v>
      </c>
      <c r="L54" s="47" t="s">
        <v>466</v>
      </c>
      <c r="Q54">
        <f>F54</f>
        <v>2</v>
      </c>
      <c r="R54">
        <f>G54</f>
        <v>3</v>
      </c>
    </row>
    <row r="55" spans="1:18" x14ac:dyDescent="0.25">
      <c r="A55" s="189" t="e">
        <f t="array" aca="1" ref="A55:A63" ca="1">IF(A54=$Q41,$Q42:$Q50,IF(A54=$R41,$R42:$R50,A42:A50))</f>
        <v>#NAME?</v>
      </c>
      <c r="B55" s="190" t="e">
        <f t="array" aca="1" ref="B55:B63" ca="1">IF(B54=$Q41,$Q42:$Q50,IF(B54=$R41,$R42:$R50,B42:B50))</f>
        <v>#NAME?</v>
      </c>
      <c r="C55" s="190" t="e">
        <f t="array" aca="1" ref="C55:C63" ca="1">IF(C54=$Q41,$Q42:$Q50,IF(C54=$R41,$R42:$R50,C42:C50))</f>
        <v>#NAME?</v>
      </c>
      <c r="D55" s="191" t="e">
        <f t="array" aca="1" ref="D55:D63" ca="1">IF(D54=$Q41,$Q42:$Q50,IF(D54=$R41,$R42:$R50,D42:D50))</f>
        <v>#NAME?</v>
      </c>
      <c r="F55" s="156" t="e">
        <f ca="1">INDEX(A55:D63,,F54)</f>
        <v>#NAME?</v>
      </c>
      <c r="G55" s="158" t="e">
        <f ca="1">INDEX(A55:D63,,G54)</f>
        <v>#NAME?</v>
      </c>
      <c r="I55" s="156" t="e">
        <f ca="1">F55^2-G55^2</f>
        <v>#NAME?</v>
      </c>
      <c r="J55" s="157" t="e">
        <f ca="1">2*F55*G55</f>
        <v>#NAME?</v>
      </c>
      <c r="K55" s="157" t="e">
        <f ca="1">I55^2-J55^2</f>
        <v>#NAME?</v>
      </c>
      <c r="L55" s="158" t="e">
        <f t="shared" ref="L55:L63" ca="1" si="24">I55*J55</f>
        <v>#NAME?</v>
      </c>
      <c r="N55" t="s">
        <v>390</v>
      </c>
      <c r="O55" s="172" t="e">
        <f ca="1">2*(L64*B65-I64*J64)</f>
        <v>#NAME?</v>
      </c>
      <c r="Q55" s="156" t="e">
        <f t="array" aca="1" ref="Q55:R63" ca="1">MMULT(F55:G63,N59:O60)</f>
        <v>#NAME?</v>
      </c>
      <c r="R55" s="158" t="e">
        <f ca="1"/>
        <v>#NAME?</v>
      </c>
    </row>
    <row r="56" spans="1:18" x14ac:dyDescent="0.25">
      <c r="A56" s="194" t="e">
        <f ca="1"/>
        <v>#NAME?</v>
      </c>
      <c r="B56" s="195" t="e">
        <f ca="1"/>
        <v>#NAME?</v>
      </c>
      <c r="C56" s="195" t="e">
        <f ca="1"/>
        <v>#NAME?</v>
      </c>
      <c r="D56" s="196" t="e">
        <f ca="1"/>
        <v>#NAME?</v>
      </c>
      <c r="F56" s="123" t="e">
        <f ca="1">INDEX(A56:D64,,F54)</f>
        <v>#NAME?</v>
      </c>
      <c r="G56" s="90" t="e">
        <f ca="1">INDEX(A55:D63,,G54)</f>
        <v>#NAME?</v>
      </c>
      <c r="I56" s="123" t="e">
        <f t="shared" ref="I56:I63" ca="1" si="25">F56^2-G56^2</f>
        <v>#NAME?</v>
      </c>
      <c r="J56" s="37" t="e">
        <f t="shared" ref="J56:J63" ca="1" si="26">2*F56*G56</f>
        <v>#NAME?</v>
      </c>
      <c r="K56" s="37" t="e">
        <f t="shared" ref="K56:K63" ca="1" si="27">I56^2-J56^2</f>
        <v>#NAME?</v>
      </c>
      <c r="L56" s="90" t="e">
        <f t="shared" ca="1" si="24"/>
        <v>#NAME?</v>
      </c>
      <c r="N56" t="s">
        <v>392</v>
      </c>
      <c r="O56" s="173" t="e">
        <f ca="1">K64*B65-(I64^2-J64^2)</f>
        <v>#NAME?</v>
      </c>
      <c r="Q56" s="123" t="e">
        <f ca="1"/>
        <v>#NAME?</v>
      </c>
      <c r="R56" s="90" t="e">
        <f ca="1"/>
        <v>#NAME?</v>
      </c>
    </row>
    <row r="57" spans="1:18" x14ac:dyDescent="0.25">
      <c r="A57" s="194" t="e">
        <f ca="1"/>
        <v>#NAME?</v>
      </c>
      <c r="B57" s="195" t="e">
        <f ca="1"/>
        <v>#NAME?</v>
      </c>
      <c r="C57" s="195" t="e">
        <f ca="1"/>
        <v>#NAME?</v>
      </c>
      <c r="D57" s="196" t="e">
        <f ca="1"/>
        <v>#NAME?</v>
      </c>
      <c r="F57" s="123" t="e">
        <f ca="1">INDEX(A57:D65,,F54)</f>
        <v>#NAME?</v>
      </c>
      <c r="G57" s="90" t="e">
        <f ca="1">INDEX(A55:D63,,G54)</f>
        <v>#NAME?</v>
      </c>
      <c r="I57" s="123" t="e">
        <f t="shared" ca="1" si="25"/>
        <v>#NAME?</v>
      </c>
      <c r="J57" s="37" t="e">
        <f t="shared" ca="1" si="26"/>
        <v>#NAME?</v>
      </c>
      <c r="K57" s="37" t="e">
        <f t="shared" ca="1" si="27"/>
        <v>#NAME?</v>
      </c>
      <c r="L57" s="90" t="e">
        <f t="shared" ca="1" si="24"/>
        <v>#NAME?</v>
      </c>
      <c r="N57" t="s">
        <v>467</v>
      </c>
      <c r="O57" s="174" t="e">
        <f ca="1">0.25*ATAN2(O56,O55)</f>
        <v>#NAME?</v>
      </c>
      <c r="Q57" s="123" t="e">
        <f ca="1"/>
        <v>#NAME?</v>
      </c>
      <c r="R57" s="90" t="e">
        <f ca="1"/>
        <v>#NAME?</v>
      </c>
    </row>
    <row r="58" spans="1:18" x14ac:dyDescent="0.25">
      <c r="A58" s="194" t="e">
        <f ca="1"/>
        <v>#NAME?</v>
      </c>
      <c r="B58" s="195" t="e">
        <f ca="1"/>
        <v>#NAME?</v>
      </c>
      <c r="C58" s="195" t="e">
        <f ca="1"/>
        <v>#NAME?</v>
      </c>
      <c r="D58" s="196" t="e">
        <f ca="1"/>
        <v>#NAME?</v>
      </c>
      <c r="F58" s="123" t="e">
        <f ca="1">INDEX(A58:D66,,F54)</f>
        <v>#NAME?</v>
      </c>
      <c r="G58" s="90" t="e">
        <f ca="1">INDEX(A55:D63,,G54)</f>
        <v>#NAME?</v>
      </c>
      <c r="I58" s="123" t="e">
        <f t="shared" ca="1" si="25"/>
        <v>#NAME?</v>
      </c>
      <c r="J58" s="37" t="e">
        <f t="shared" ca="1" si="26"/>
        <v>#NAME?</v>
      </c>
      <c r="K58" s="37" t="e">
        <f t="shared" ca="1" si="27"/>
        <v>#NAME?</v>
      </c>
      <c r="L58" s="90" t="e">
        <f t="shared" ca="1" si="24"/>
        <v>#NAME?</v>
      </c>
      <c r="Q58" s="123" t="e">
        <f ca="1"/>
        <v>#NAME?</v>
      </c>
      <c r="R58" s="90" t="e">
        <f ca="1"/>
        <v>#NAME?</v>
      </c>
    </row>
    <row r="59" spans="1:18" x14ac:dyDescent="0.25">
      <c r="A59" s="194" t="e">
        <f ca="1"/>
        <v>#NAME?</v>
      </c>
      <c r="B59" s="195" t="e">
        <f ca="1"/>
        <v>#NAME?</v>
      </c>
      <c r="C59" s="195" t="e">
        <f ca="1"/>
        <v>#NAME?</v>
      </c>
      <c r="D59" s="196" t="e">
        <f ca="1"/>
        <v>#NAME?</v>
      </c>
      <c r="F59" s="123" t="e">
        <f ca="1">INDEX(A59:D67,,F54)</f>
        <v>#NAME?</v>
      </c>
      <c r="G59" s="90" t="e">
        <f ca="1">INDEX(A55:D63,,G54)</f>
        <v>#NAME?</v>
      </c>
      <c r="I59" s="123" t="e">
        <f t="shared" ca="1" si="25"/>
        <v>#NAME?</v>
      </c>
      <c r="J59" s="37" t="e">
        <f t="shared" ca="1" si="26"/>
        <v>#NAME?</v>
      </c>
      <c r="K59" s="37" t="e">
        <f t="shared" ca="1" si="27"/>
        <v>#NAME?</v>
      </c>
      <c r="L59" s="90" t="e">
        <f t="shared" ca="1" si="24"/>
        <v>#NAME?</v>
      </c>
      <c r="N59" s="156" t="e">
        <f ca="1">COS(O57)</f>
        <v>#NAME?</v>
      </c>
      <c r="O59" s="158" t="e">
        <f ca="1">-N60</f>
        <v>#NAME?</v>
      </c>
      <c r="Q59" s="123" t="e">
        <f ca="1"/>
        <v>#NAME?</v>
      </c>
      <c r="R59" s="90" t="e">
        <f ca="1"/>
        <v>#NAME?</v>
      </c>
    </row>
    <row r="60" spans="1:18" x14ac:dyDescent="0.25">
      <c r="A60" s="194" t="e">
        <f ca="1"/>
        <v>#NAME?</v>
      </c>
      <c r="B60" s="195" t="e">
        <f ca="1"/>
        <v>#NAME?</v>
      </c>
      <c r="C60" s="195" t="e">
        <f ca="1"/>
        <v>#NAME?</v>
      </c>
      <c r="D60" s="196" t="e">
        <f ca="1"/>
        <v>#NAME?</v>
      </c>
      <c r="F60" s="123" t="e">
        <f ca="1">INDEX(A60:D68,,F54)</f>
        <v>#NAME?</v>
      </c>
      <c r="G60" s="90" t="e">
        <f ca="1">INDEX(A55:D63,,G54)</f>
        <v>#NAME?</v>
      </c>
      <c r="I60" s="123" t="e">
        <f t="shared" ca="1" si="25"/>
        <v>#NAME?</v>
      </c>
      <c r="J60" s="37" t="e">
        <f t="shared" ca="1" si="26"/>
        <v>#NAME?</v>
      </c>
      <c r="K60" s="37" t="e">
        <f t="shared" ca="1" si="27"/>
        <v>#NAME?</v>
      </c>
      <c r="L60" s="90" t="e">
        <f t="shared" ca="1" si="24"/>
        <v>#NAME?</v>
      </c>
      <c r="N60" s="91" t="e">
        <f ca="1">SIN(O57)</f>
        <v>#NAME?</v>
      </c>
      <c r="O60" s="93" t="e">
        <f ca="1">N59</f>
        <v>#NAME?</v>
      </c>
      <c r="Q60" s="123" t="e">
        <f ca="1"/>
        <v>#NAME?</v>
      </c>
      <c r="R60" s="90" t="e">
        <f ca="1"/>
        <v>#NAME?</v>
      </c>
    </row>
    <row r="61" spans="1:18" x14ac:dyDescent="0.25">
      <c r="A61" s="194" t="e">
        <f ca="1"/>
        <v>#NAME?</v>
      </c>
      <c r="B61" s="195" t="e">
        <f ca="1"/>
        <v>#NAME?</v>
      </c>
      <c r="C61" s="195" t="e">
        <f ca="1"/>
        <v>#NAME?</v>
      </c>
      <c r="D61" s="196" t="e">
        <f ca="1"/>
        <v>#NAME?</v>
      </c>
      <c r="F61" s="123" t="e">
        <f ca="1">INDEX(A61:D69,,F54)</f>
        <v>#NAME?</v>
      </c>
      <c r="G61" s="90" t="e">
        <f ca="1">INDEX(A55:D63,,G54)</f>
        <v>#NAME?</v>
      </c>
      <c r="I61" s="123" t="e">
        <f t="shared" ca="1" si="25"/>
        <v>#NAME?</v>
      </c>
      <c r="J61" s="37" t="e">
        <f t="shared" ca="1" si="26"/>
        <v>#NAME?</v>
      </c>
      <c r="K61" s="37" t="e">
        <f t="shared" ca="1" si="27"/>
        <v>#NAME?</v>
      </c>
      <c r="L61" s="90" t="e">
        <f t="shared" ca="1" si="24"/>
        <v>#NAME?</v>
      </c>
      <c r="Q61" s="123" t="e">
        <f ca="1"/>
        <v>#NAME?</v>
      </c>
      <c r="R61" s="90" t="e">
        <f ca="1"/>
        <v>#NAME?</v>
      </c>
    </row>
    <row r="62" spans="1:18" x14ac:dyDescent="0.25">
      <c r="A62" s="194" t="e">
        <f ca="1"/>
        <v>#NAME?</v>
      </c>
      <c r="B62" s="195" t="e">
        <f ca="1"/>
        <v>#NAME?</v>
      </c>
      <c r="C62" s="195" t="e">
        <f ca="1"/>
        <v>#NAME?</v>
      </c>
      <c r="D62" s="196" t="e">
        <f ca="1"/>
        <v>#NAME?</v>
      </c>
      <c r="F62" s="123" t="e">
        <f ca="1">INDEX(A62:D70,,F54)</f>
        <v>#NAME?</v>
      </c>
      <c r="G62" s="90" t="e">
        <f ca="1">INDEX(A55:D63,,G54)</f>
        <v>#NAME?</v>
      </c>
      <c r="I62" s="123" t="e">
        <f t="shared" ca="1" si="25"/>
        <v>#NAME?</v>
      </c>
      <c r="J62" s="37" t="e">
        <f t="shared" ca="1" si="26"/>
        <v>#NAME?</v>
      </c>
      <c r="K62" s="37" t="e">
        <f t="shared" ca="1" si="27"/>
        <v>#NAME?</v>
      </c>
      <c r="L62" s="90" t="e">
        <f t="shared" ca="1" si="24"/>
        <v>#NAME?</v>
      </c>
      <c r="Q62" s="123" t="e">
        <f ca="1"/>
        <v>#NAME?</v>
      </c>
      <c r="R62" s="90" t="e">
        <f ca="1"/>
        <v>#NAME?</v>
      </c>
    </row>
    <row r="63" spans="1:18" x14ac:dyDescent="0.25">
      <c r="A63" s="200" t="e">
        <f ca="1"/>
        <v>#NAME?</v>
      </c>
      <c r="B63" s="201" t="e">
        <f ca="1"/>
        <v>#NAME?</v>
      </c>
      <c r="C63" s="201" t="e">
        <f ca="1"/>
        <v>#NAME?</v>
      </c>
      <c r="D63" s="202" t="e">
        <f ca="1"/>
        <v>#NAME?</v>
      </c>
      <c r="F63" s="91" t="e">
        <f ca="1">INDEX(A63:D71,,F54)</f>
        <v>#NAME?</v>
      </c>
      <c r="G63" s="93" t="e">
        <f ca="1">INDEX(A55:D63,,G54)</f>
        <v>#NAME?</v>
      </c>
      <c r="I63" s="91" t="e">
        <f t="shared" ca="1" si="25"/>
        <v>#NAME?</v>
      </c>
      <c r="J63" s="92" t="e">
        <f t="shared" ca="1" si="26"/>
        <v>#NAME?</v>
      </c>
      <c r="K63" s="92" t="e">
        <f t="shared" ca="1" si="27"/>
        <v>#NAME?</v>
      </c>
      <c r="L63" s="93" t="e">
        <f t="shared" ca="1" si="24"/>
        <v>#NAME?</v>
      </c>
      <c r="Q63" s="91" t="e">
        <f ca="1"/>
        <v>#NAME?</v>
      </c>
      <c r="R63" s="93" t="e">
        <f ca="1"/>
        <v>#NAME?</v>
      </c>
    </row>
    <row r="64" spans="1:18" x14ac:dyDescent="0.25">
      <c r="I64" t="e">
        <f ca="1">SUM(I55:I63)</f>
        <v>#NAME?</v>
      </c>
      <c r="J64" t="e">
        <f ca="1">SUM(J55:J63)</f>
        <v>#NAME?</v>
      </c>
      <c r="K64" t="e">
        <f ca="1">SUM(K55:K63)</f>
        <v>#NAME?</v>
      </c>
      <c r="L64" t="e">
        <f ca="1">SUM(L55:L63)</f>
        <v>#NAME?</v>
      </c>
    </row>
    <row r="65" spans="1:18" x14ac:dyDescent="0.25">
      <c r="A65" s="47" t="s">
        <v>53</v>
      </c>
      <c r="B65">
        <f ca="1">COUNT(A55:A63)</f>
        <v>0</v>
      </c>
      <c r="I65" s="47" t="s">
        <v>462</v>
      </c>
      <c r="J65" s="47" t="s">
        <v>389</v>
      </c>
      <c r="K65" s="47" t="s">
        <v>469</v>
      </c>
      <c r="L65" s="47" t="s">
        <v>470</v>
      </c>
      <c r="N65" s="47"/>
    </row>
    <row r="67" spans="1:18" x14ac:dyDescent="0.25">
      <c r="A67">
        <v>1</v>
      </c>
      <c r="B67">
        <v>2</v>
      </c>
      <c r="C67">
        <v>3</v>
      </c>
      <c r="D67">
        <v>4</v>
      </c>
      <c r="F67">
        <v>2</v>
      </c>
      <c r="G67">
        <v>4</v>
      </c>
      <c r="I67" s="47" t="s">
        <v>207</v>
      </c>
      <c r="J67" s="47" t="s">
        <v>464</v>
      </c>
      <c r="K67" s="47" t="s">
        <v>465</v>
      </c>
      <c r="L67" s="47" t="s">
        <v>466</v>
      </c>
      <c r="Q67">
        <f>F67</f>
        <v>2</v>
      </c>
      <c r="R67">
        <f>G67</f>
        <v>4</v>
      </c>
    </row>
    <row r="68" spans="1:18" x14ac:dyDescent="0.25">
      <c r="A68" s="189" t="e">
        <f t="array" aca="1" ref="A68:A76" ca="1">IF(A67=$Q54,$Q55:$Q63,IF(A67=$R54,$R55:$R63,A55:A63))</f>
        <v>#NAME?</v>
      </c>
      <c r="B68" s="190" t="e">
        <f t="array" aca="1" ref="B68:B76" ca="1">IF(B67=$Q54,$Q55:$Q63,IF(B67=$R54,$R55:$R63,B55:B63))</f>
        <v>#NAME?</v>
      </c>
      <c r="C68" s="190" t="e">
        <f t="array" aca="1" ref="C68:C76" ca="1">IF(C67=$Q54,$Q55:$Q63,IF(C67=$R54,$R55:$R63,C55:C63))</f>
        <v>#NAME?</v>
      </c>
      <c r="D68" s="191" t="e">
        <f t="array" aca="1" ref="D68:D76" ca="1">IF(D67=$Q54,$Q55:$Q63,IF(D67=$R54,$R55:$R63,D55:D63))</f>
        <v>#NAME?</v>
      </c>
      <c r="F68" s="156" t="e">
        <f ca="1">INDEX(A68:D76,,F67)</f>
        <v>#NAME?</v>
      </c>
      <c r="G68" s="158" t="e">
        <f ca="1">INDEX(A68:D76,,G67)</f>
        <v>#NAME?</v>
      </c>
      <c r="I68" s="156" t="e">
        <f ca="1">F68^2-G68^2</f>
        <v>#NAME?</v>
      </c>
      <c r="J68" s="157" t="e">
        <f ca="1">2*F68*G68</f>
        <v>#NAME?</v>
      </c>
      <c r="K68" s="157" t="e">
        <f ca="1">I68^2-J68^2</f>
        <v>#NAME?</v>
      </c>
      <c r="L68" s="158" t="e">
        <f t="shared" ref="L68:L76" ca="1" si="28">I68*J68</f>
        <v>#NAME?</v>
      </c>
      <c r="N68" t="s">
        <v>390</v>
      </c>
      <c r="O68" s="172" t="e">
        <f ca="1">2*(L77*B78-I77*J77)</f>
        <v>#NAME?</v>
      </c>
      <c r="Q68" s="156" t="e">
        <f t="array" aca="1" ref="Q68:R76" ca="1">MMULT(F68:G76,N72:O73)</f>
        <v>#NAME?</v>
      </c>
      <c r="R68" s="158" t="e">
        <f ca="1"/>
        <v>#NAME?</v>
      </c>
    </row>
    <row r="69" spans="1:18" x14ac:dyDescent="0.25">
      <c r="A69" s="194" t="e">
        <f ca="1"/>
        <v>#NAME?</v>
      </c>
      <c r="B69" s="195" t="e">
        <f ca="1"/>
        <v>#NAME?</v>
      </c>
      <c r="C69" s="195" t="e">
        <f ca="1"/>
        <v>#NAME?</v>
      </c>
      <c r="D69" s="196" t="e">
        <f ca="1"/>
        <v>#NAME?</v>
      </c>
      <c r="F69" s="123" t="e">
        <f ca="1">INDEX(A69:D77,,F67)</f>
        <v>#NAME?</v>
      </c>
      <c r="G69" s="90" t="e">
        <f ca="1">INDEX(A68:D76,,G67)</f>
        <v>#NAME?</v>
      </c>
      <c r="I69" s="123" t="e">
        <f t="shared" ref="I69:I76" ca="1" si="29">F69^2-G69^2</f>
        <v>#NAME?</v>
      </c>
      <c r="J69" s="37" t="e">
        <f t="shared" ref="J69:J76" ca="1" si="30">2*F69*G69</f>
        <v>#NAME?</v>
      </c>
      <c r="K69" s="37" t="e">
        <f t="shared" ref="K69:K76" ca="1" si="31">I69^2-J69^2</f>
        <v>#NAME?</v>
      </c>
      <c r="L69" s="90" t="e">
        <f t="shared" ca="1" si="28"/>
        <v>#NAME?</v>
      </c>
      <c r="N69" t="s">
        <v>392</v>
      </c>
      <c r="O69" s="173" t="e">
        <f ca="1">K77*B78-(I77^2-J77^2)</f>
        <v>#NAME?</v>
      </c>
      <c r="Q69" s="123" t="e">
        <f ca="1"/>
        <v>#NAME?</v>
      </c>
      <c r="R69" s="90" t="e">
        <f ca="1"/>
        <v>#NAME?</v>
      </c>
    </row>
    <row r="70" spans="1:18" x14ac:dyDescent="0.25">
      <c r="A70" s="194" t="e">
        <f ca="1"/>
        <v>#NAME?</v>
      </c>
      <c r="B70" s="195" t="e">
        <f ca="1"/>
        <v>#NAME?</v>
      </c>
      <c r="C70" s="195" t="e">
        <f ca="1"/>
        <v>#NAME?</v>
      </c>
      <c r="D70" s="196" t="e">
        <f ca="1"/>
        <v>#NAME?</v>
      </c>
      <c r="F70" s="123" t="e">
        <f ca="1">INDEX(A70:D78,,F67)</f>
        <v>#NAME?</v>
      </c>
      <c r="G70" s="90" t="e">
        <f ca="1">INDEX(A68:D76,,G67)</f>
        <v>#NAME?</v>
      </c>
      <c r="I70" s="123" t="e">
        <f t="shared" ca="1" si="29"/>
        <v>#NAME?</v>
      </c>
      <c r="J70" s="37" t="e">
        <f t="shared" ca="1" si="30"/>
        <v>#NAME?</v>
      </c>
      <c r="K70" s="37" t="e">
        <f t="shared" ca="1" si="31"/>
        <v>#NAME?</v>
      </c>
      <c r="L70" s="90" t="e">
        <f t="shared" ca="1" si="28"/>
        <v>#NAME?</v>
      </c>
      <c r="N70" t="s">
        <v>467</v>
      </c>
      <c r="O70" s="174" t="e">
        <f ca="1">0.25*ATAN2(O69,O68)</f>
        <v>#NAME?</v>
      </c>
      <c r="Q70" s="123" t="e">
        <f ca="1"/>
        <v>#NAME?</v>
      </c>
      <c r="R70" s="90" t="e">
        <f ca="1"/>
        <v>#NAME?</v>
      </c>
    </row>
    <row r="71" spans="1:18" x14ac:dyDescent="0.25">
      <c r="A71" s="194" t="e">
        <f ca="1"/>
        <v>#NAME?</v>
      </c>
      <c r="B71" s="195" t="e">
        <f ca="1"/>
        <v>#NAME?</v>
      </c>
      <c r="C71" s="195" t="e">
        <f ca="1"/>
        <v>#NAME?</v>
      </c>
      <c r="D71" s="196" t="e">
        <f ca="1"/>
        <v>#NAME?</v>
      </c>
      <c r="F71" s="123" t="e">
        <f ca="1">INDEX(A71:D79,,F67)</f>
        <v>#NAME?</v>
      </c>
      <c r="G71" s="90" t="e">
        <f ca="1">INDEX(A68:D76,,G67)</f>
        <v>#NAME?</v>
      </c>
      <c r="I71" s="123" t="e">
        <f t="shared" ca="1" si="29"/>
        <v>#NAME?</v>
      </c>
      <c r="J71" s="37" t="e">
        <f t="shared" ca="1" si="30"/>
        <v>#NAME?</v>
      </c>
      <c r="K71" s="37" t="e">
        <f t="shared" ca="1" si="31"/>
        <v>#NAME?</v>
      </c>
      <c r="L71" s="90" t="e">
        <f t="shared" ca="1" si="28"/>
        <v>#NAME?</v>
      </c>
      <c r="Q71" s="123" t="e">
        <f ca="1"/>
        <v>#NAME?</v>
      </c>
      <c r="R71" s="90" t="e">
        <f ca="1"/>
        <v>#NAME?</v>
      </c>
    </row>
    <row r="72" spans="1:18" x14ac:dyDescent="0.25">
      <c r="A72" s="194" t="e">
        <f ca="1"/>
        <v>#NAME?</v>
      </c>
      <c r="B72" s="195" t="e">
        <f ca="1"/>
        <v>#NAME?</v>
      </c>
      <c r="C72" s="195" t="e">
        <f ca="1"/>
        <v>#NAME?</v>
      </c>
      <c r="D72" s="196" t="e">
        <f ca="1"/>
        <v>#NAME?</v>
      </c>
      <c r="F72" s="123" t="e">
        <f ca="1">INDEX(A72:D80,,F67)</f>
        <v>#NAME?</v>
      </c>
      <c r="G72" s="90" t="e">
        <f ca="1">INDEX(A68:D76,,G67)</f>
        <v>#NAME?</v>
      </c>
      <c r="I72" s="123" t="e">
        <f t="shared" ca="1" si="29"/>
        <v>#NAME?</v>
      </c>
      <c r="J72" s="37" t="e">
        <f t="shared" ca="1" si="30"/>
        <v>#NAME?</v>
      </c>
      <c r="K72" s="37" t="e">
        <f t="shared" ca="1" si="31"/>
        <v>#NAME?</v>
      </c>
      <c r="L72" s="90" t="e">
        <f t="shared" ca="1" si="28"/>
        <v>#NAME?</v>
      </c>
      <c r="N72" s="156" t="e">
        <f ca="1">COS(O70)</f>
        <v>#NAME?</v>
      </c>
      <c r="O72" s="158" t="e">
        <f ca="1">-N73</f>
        <v>#NAME?</v>
      </c>
      <c r="Q72" s="123" t="e">
        <f ca="1"/>
        <v>#NAME?</v>
      </c>
      <c r="R72" s="90" t="e">
        <f ca="1"/>
        <v>#NAME?</v>
      </c>
    </row>
    <row r="73" spans="1:18" x14ac:dyDescent="0.25">
      <c r="A73" s="194" t="e">
        <f ca="1"/>
        <v>#NAME?</v>
      </c>
      <c r="B73" s="195" t="e">
        <f ca="1"/>
        <v>#NAME?</v>
      </c>
      <c r="C73" s="195" t="e">
        <f ca="1"/>
        <v>#NAME?</v>
      </c>
      <c r="D73" s="196" t="e">
        <f ca="1"/>
        <v>#NAME?</v>
      </c>
      <c r="F73" s="123" t="e">
        <f ca="1">INDEX(A73:D81,,F67)</f>
        <v>#NAME?</v>
      </c>
      <c r="G73" s="90" t="e">
        <f ca="1">INDEX(A68:D76,,G67)</f>
        <v>#NAME?</v>
      </c>
      <c r="I73" s="123" t="e">
        <f t="shared" ca="1" si="29"/>
        <v>#NAME?</v>
      </c>
      <c r="J73" s="37" t="e">
        <f t="shared" ca="1" si="30"/>
        <v>#NAME?</v>
      </c>
      <c r="K73" s="37" t="e">
        <f t="shared" ca="1" si="31"/>
        <v>#NAME?</v>
      </c>
      <c r="L73" s="90" t="e">
        <f t="shared" ca="1" si="28"/>
        <v>#NAME?</v>
      </c>
      <c r="N73" s="91" t="e">
        <f ca="1">SIN(O70)</f>
        <v>#NAME?</v>
      </c>
      <c r="O73" s="93" t="e">
        <f ca="1">N72</f>
        <v>#NAME?</v>
      </c>
      <c r="Q73" s="123" t="e">
        <f ca="1"/>
        <v>#NAME?</v>
      </c>
      <c r="R73" s="90" t="e">
        <f ca="1"/>
        <v>#NAME?</v>
      </c>
    </row>
    <row r="74" spans="1:18" x14ac:dyDescent="0.25">
      <c r="A74" s="194" t="e">
        <f ca="1"/>
        <v>#NAME?</v>
      </c>
      <c r="B74" s="195" t="e">
        <f ca="1"/>
        <v>#NAME?</v>
      </c>
      <c r="C74" s="195" t="e">
        <f ca="1"/>
        <v>#NAME?</v>
      </c>
      <c r="D74" s="196" t="e">
        <f ca="1"/>
        <v>#NAME?</v>
      </c>
      <c r="F74" s="123" t="e">
        <f ca="1">INDEX(A74:D82,,F67)</f>
        <v>#NAME?</v>
      </c>
      <c r="G74" s="90" t="e">
        <f ca="1">INDEX(A68:D76,,G67)</f>
        <v>#NAME?</v>
      </c>
      <c r="I74" s="123" t="e">
        <f t="shared" ca="1" si="29"/>
        <v>#NAME?</v>
      </c>
      <c r="J74" s="37" t="e">
        <f t="shared" ca="1" si="30"/>
        <v>#NAME?</v>
      </c>
      <c r="K74" s="37" t="e">
        <f t="shared" ca="1" si="31"/>
        <v>#NAME?</v>
      </c>
      <c r="L74" s="90" t="e">
        <f t="shared" ca="1" si="28"/>
        <v>#NAME?</v>
      </c>
      <c r="Q74" s="123" t="e">
        <f ca="1"/>
        <v>#NAME?</v>
      </c>
      <c r="R74" s="90" t="e">
        <f ca="1"/>
        <v>#NAME?</v>
      </c>
    </row>
    <row r="75" spans="1:18" x14ac:dyDescent="0.25">
      <c r="A75" s="194" t="e">
        <f ca="1"/>
        <v>#NAME?</v>
      </c>
      <c r="B75" s="195" t="e">
        <f ca="1"/>
        <v>#NAME?</v>
      </c>
      <c r="C75" s="195" t="e">
        <f ca="1"/>
        <v>#NAME?</v>
      </c>
      <c r="D75" s="196" t="e">
        <f ca="1"/>
        <v>#NAME?</v>
      </c>
      <c r="F75" s="123" t="e">
        <f ca="1">INDEX(A75:D83,,F67)</f>
        <v>#NAME?</v>
      </c>
      <c r="G75" s="90" t="e">
        <f ca="1">INDEX(A68:D76,,G67)</f>
        <v>#NAME?</v>
      </c>
      <c r="I75" s="123" t="e">
        <f t="shared" ca="1" si="29"/>
        <v>#NAME?</v>
      </c>
      <c r="J75" s="37" t="e">
        <f t="shared" ca="1" si="30"/>
        <v>#NAME?</v>
      </c>
      <c r="K75" s="37" t="e">
        <f t="shared" ca="1" si="31"/>
        <v>#NAME?</v>
      </c>
      <c r="L75" s="90" t="e">
        <f t="shared" ca="1" si="28"/>
        <v>#NAME?</v>
      </c>
      <c r="Q75" s="123" t="e">
        <f ca="1"/>
        <v>#NAME?</v>
      </c>
      <c r="R75" s="90" t="e">
        <f ca="1"/>
        <v>#NAME?</v>
      </c>
    </row>
    <row r="76" spans="1:18" x14ac:dyDescent="0.25">
      <c r="A76" s="200" t="e">
        <f ca="1"/>
        <v>#NAME?</v>
      </c>
      <c r="B76" s="201" t="e">
        <f ca="1"/>
        <v>#NAME?</v>
      </c>
      <c r="C76" s="201" t="e">
        <f ca="1"/>
        <v>#NAME?</v>
      </c>
      <c r="D76" s="202" t="e">
        <f ca="1"/>
        <v>#NAME?</v>
      </c>
      <c r="F76" s="91" t="e">
        <f ca="1">INDEX(A76:D84,,F67)</f>
        <v>#NAME?</v>
      </c>
      <c r="G76" s="93" t="e">
        <f ca="1">INDEX(A68:D76,,G67)</f>
        <v>#NAME?</v>
      </c>
      <c r="I76" s="91" t="e">
        <f t="shared" ca="1" si="29"/>
        <v>#NAME?</v>
      </c>
      <c r="J76" s="92" t="e">
        <f t="shared" ca="1" si="30"/>
        <v>#NAME?</v>
      </c>
      <c r="K76" s="92" t="e">
        <f t="shared" ca="1" si="31"/>
        <v>#NAME?</v>
      </c>
      <c r="L76" s="93" t="e">
        <f t="shared" ca="1" si="28"/>
        <v>#NAME?</v>
      </c>
      <c r="Q76" s="91" t="e">
        <f ca="1"/>
        <v>#NAME?</v>
      </c>
      <c r="R76" s="93" t="e">
        <f ca="1"/>
        <v>#NAME?</v>
      </c>
    </row>
    <row r="77" spans="1:18" x14ac:dyDescent="0.25">
      <c r="I77" t="e">
        <f ca="1">SUM(I68:I76)</f>
        <v>#NAME?</v>
      </c>
      <c r="J77" t="e">
        <f ca="1">SUM(J68:J76)</f>
        <v>#NAME?</v>
      </c>
      <c r="K77" t="e">
        <f ca="1">SUM(K68:K76)</f>
        <v>#NAME?</v>
      </c>
      <c r="L77" t="e">
        <f ca="1">SUM(L68:L76)</f>
        <v>#NAME?</v>
      </c>
    </row>
    <row r="78" spans="1:18" x14ac:dyDescent="0.25">
      <c r="A78" s="47" t="s">
        <v>53</v>
      </c>
      <c r="B78">
        <f ca="1">COUNT(A68:A76)</f>
        <v>0</v>
      </c>
      <c r="I78" s="47" t="s">
        <v>462</v>
      </c>
      <c r="J78" s="47" t="s">
        <v>389</v>
      </c>
      <c r="K78" s="47" t="s">
        <v>469</v>
      </c>
      <c r="L78" s="47" t="s">
        <v>470</v>
      </c>
      <c r="N78" s="47"/>
    </row>
    <row r="80" spans="1:18" x14ac:dyDescent="0.25">
      <c r="A80">
        <v>1</v>
      </c>
      <c r="B80">
        <v>2</v>
      </c>
      <c r="C80">
        <v>3</v>
      </c>
      <c r="D80">
        <v>4</v>
      </c>
      <c r="F80">
        <v>3</v>
      </c>
      <c r="G80">
        <v>4</v>
      </c>
      <c r="I80" s="47" t="s">
        <v>207</v>
      </c>
      <c r="J80" s="47" t="s">
        <v>464</v>
      </c>
      <c r="K80" s="47" t="s">
        <v>465</v>
      </c>
      <c r="L80" s="47" t="s">
        <v>466</v>
      </c>
      <c r="Q80">
        <f>F80</f>
        <v>3</v>
      </c>
      <c r="R80">
        <f>G80</f>
        <v>4</v>
      </c>
    </row>
    <row r="81" spans="1:18" x14ac:dyDescent="0.25">
      <c r="A81" s="189" t="e">
        <f t="array" aca="1" ref="A81:A89" ca="1">IF(A80=$Q67,$Q68:$Q76,IF(A80=$R67,$R68:$R76,A68:A76))</f>
        <v>#NAME?</v>
      </c>
      <c r="B81" s="190" t="e">
        <f t="array" aca="1" ref="B81:B89" ca="1">IF(B80=$Q67,$Q68:$Q76,IF(B80=$R67,$R68:$R76,B68:B76))</f>
        <v>#NAME?</v>
      </c>
      <c r="C81" s="190" t="e">
        <f t="array" aca="1" ref="C81:C89" ca="1">IF(C80=$Q67,$Q68:$Q76,IF(C80=$R67,$R68:$R76,C68:C76))</f>
        <v>#NAME?</v>
      </c>
      <c r="D81" s="191" t="e">
        <f t="array" aca="1" ref="D81:D89" ca="1">IF(D80=$Q67,$Q68:$Q76,IF(D80=$R67,$R68:$R76,D68:D76))</f>
        <v>#NAME?</v>
      </c>
      <c r="F81" s="156" t="e">
        <f ca="1">INDEX(A81:D89,,F80)</f>
        <v>#NAME?</v>
      </c>
      <c r="G81" s="158" t="e">
        <f ca="1">INDEX(A81:D89,,G80)</f>
        <v>#NAME?</v>
      </c>
      <c r="I81" s="156" t="e">
        <f ca="1">F81^2-G81^2</f>
        <v>#NAME?</v>
      </c>
      <c r="J81" s="157" t="e">
        <f ca="1">2*F81*G81</f>
        <v>#NAME?</v>
      </c>
      <c r="K81" s="157" t="e">
        <f ca="1">I81^2-J81^2</f>
        <v>#NAME?</v>
      </c>
      <c r="L81" s="158" t="e">
        <f t="shared" ref="L81:L89" ca="1" si="32">I81*J81</f>
        <v>#NAME?</v>
      </c>
      <c r="N81" t="s">
        <v>390</v>
      </c>
      <c r="O81" s="172" t="e">
        <f ca="1">2*(L90*B91-I90*J90)</f>
        <v>#NAME?</v>
      </c>
      <c r="Q81" s="156" t="e">
        <f t="array" aca="1" ref="Q81:R89" ca="1">MMULT(F81:G89,N85:O86)</f>
        <v>#NAME?</v>
      </c>
      <c r="R81" s="158" t="e">
        <f ca="1"/>
        <v>#NAME?</v>
      </c>
    </row>
    <row r="82" spans="1:18" x14ac:dyDescent="0.25">
      <c r="A82" s="194" t="e">
        <f ca="1"/>
        <v>#NAME?</v>
      </c>
      <c r="B82" s="195" t="e">
        <f ca="1"/>
        <v>#NAME?</v>
      </c>
      <c r="C82" s="195" t="e">
        <f ca="1"/>
        <v>#NAME?</v>
      </c>
      <c r="D82" s="196" t="e">
        <f ca="1"/>
        <v>#NAME?</v>
      </c>
      <c r="F82" s="123" t="e">
        <f ca="1">INDEX(A82:D90,,F80)</f>
        <v>#NAME?</v>
      </c>
      <c r="G82" s="90" t="e">
        <f ca="1">INDEX(A81:D89,,G80)</f>
        <v>#NAME?</v>
      </c>
      <c r="I82" s="123" t="e">
        <f t="shared" ref="I82:I89" ca="1" si="33">F82^2-G82^2</f>
        <v>#NAME?</v>
      </c>
      <c r="J82" s="37" t="e">
        <f t="shared" ref="J82:J89" ca="1" si="34">2*F82*G82</f>
        <v>#NAME?</v>
      </c>
      <c r="K82" s="37" t="e">
        <f t="shared" ref="K82:K89" ca="1" si="35">I82^2-J82^2</f>
        <v>#NAME?</v>
      </c>
      <c r="L82" s="90" t="e">
        <f t="shared" ca="1" si="32"/>
        <v>#NAME?</v>
      </c>
      <c r="N82" t="s">
        <v>392</v>
      </c>
      <c r="O82" s="173" t="e">
        <f ca="1">K90*B91-(I90^2-J90^2)</f>
        <v>#NAME?</v>
      </c>
      <c r="Q82" s="123" t="e">
        <f ca="1"/>
        <v>#NAME?</v>
      </c>
      <c r="R82" s="90" t="e">
        <f ca="1"/>
        <v>#NAME?</v>
      </c>
    </row>
    <row r="83" spans="1:18" x14ac:dyDescent="0.25">
      <c r="A83" s="194" t="e">
        <f ca="1"/>
        <v>#NAME?</v>
      </c>
      <c r="B83" s="195" t="e">
        <f ca="1"/>
        <v>#NAME?</v>
      </c>
      <c r="C83" s="195" t="e">
        <f ca="1"/>
        <v>#NAME?</v>
      </c>
      <c r="D83" s="196" t="e">
        <f ca="1"/>
        <v>#NAME?</v>
      </c>
      <c r="F83" s="123" t="e">
        <f ca="1">INDEX(A83:D91,,F80)</f>
        <v>#NAME?</v>
      </c>
      <c r="G83" s="90" t="e">
        <f ca="1">INDEX(A81:D89,,G80)</f>
        <v>#NAME?</v>
      </c>
      <c r="I83" s="123" t="e">
        <f t="shared" ca="1" si="33"/>
        <v>#NAME?</v>
      </c>
      <c r="J83" s="37" t="e">
        <f t="shared" ca="1" si="34"/>
        <v>#NAME?</v>
      </c>
      <c r="K83" s="37" t="e">
        <f t="shared" ca="1" si="35"/>
        <v>#NAME?</v>
      </c>
      <c r="L83" s="90" t="e">
        <f t="shared" ca="1" si="32"/>
        <v>#NAME?</v>
      </c>
      <c r="N83" t="s">
        <v>467</v>
      </c>
      <c r="O83" s="174" t="e">
        <f ca="1">0.25*ATAN2(O82,O81)</f>
        <v>#NAME?</v>
      </c>
      <c r="Q83" s="123" t="e">
        <f ca="1"/>
        <v>#NAME?</v>
      </c>
      <c r="R83" s="90" t="e">
        <f ca="1"/>
        <v>#NAME?</v>
      </c>
    </row>
    <row r="84" spans="1:18" x14ac:dyDescent="0.25">
      <c r="A84" s="194" t="e">
        <f ca="1"/>
        <v>#NAME?</v>
      </c>
      <c r="B84" s="195" t="e">
        <f ca="1"/>
        <v>#NAME?</v>
      </c>
      <c r="C84" s="195" t="e">
        <f ca="1"/>
        <v>#NAME?</v>
      </c>
      <c r="D84" s="196" t="e">
        <f ca="1"/>
        <v>#NAME?</v>
      </c>
      <c r="F84" s="123" t="e">
        <f ca="1">INDEX(A84:D92,,F80)</f>
        <v>#NAME?</v>
      </c>
      <c r="G84" s="90" t="e">
        <f ca="1">INDEX(A81:D89,,G80)</f>
        <v>#NAME?</v>
      </c>
      <c r="I84" s="123" t="e">
        <f t="shared" ca="1" si="33"/>
        <v>#NAME?</v>
      </c>
      <c r="J84" s="37" t="e">
        <f t="shared" ca="1" si="34"/>
        <v>#NAME?</v>
      </c>
      <c r="K84" s="37" t="e">
        <f t="shared" ca="1" si="35"/>
        <v>#NAME?</v>
      </c>
      <c r="L84" s="90" t="e">
        <f t="shared" ca="1" si="32"/>
        <v>#NAME?</v>
      </c>
      <c r="Q84" s="123" t="e">
        <f ca="1"/>
        <v>#NAME?</v>
      </c>
      <c r="R84" s="90" t="e">
        <f ca="1"/>
        <v>#NAME?</v>
      </c>
    </row>
    <row r="85" spans="1:18" x14ac:dyDescent="0.25">
      <c r="A85" s="194" t="e">
        <f ca="1"/>
        <v>#NAME?</v>
      </c>
      <c r="B85" s="195" t="e">
        <f ca="1"/>
        <v>#NAME?</v>
      </c>
      <c r="C85" s="195" t="e">
        <f ca="1"/>
        <v>#NAME?</v>
      </c>
      <c r="D85" s="196" t="e">
        <f ca="1"/>
        <v>#NAME?</v>
      </c>
      <c r="F85" s="123" t="e">
        <f ca="1">INDEX(A85:D93,,F80)</f>
        <v>#NAME?</v>
      </c>
      <c r="G85" s="90" t="e">
        <f ca="1">INDEX(A81:D89,,G80)</f>
        <v>#NAME?</v>
      </c>
      <c r="I85" s="123" t="e">
        <f t="shared" ca="1" si="33"/>
        <v>#NAME?</v>
      </c>
      <c r="J85" s="37" t="e">
        <f t="shared" ca="1" si="34"/>
        <v>#NAME?</v>
      </c>
      <c r="K85" s="37" t="e">
        <f t="shared" ca="1" si="35"/>
        <v>#NAME?</v>
      </c>
      <c r="L85" s="90" t="e">
        <f t="shared" ca="1" si="32"/>
        <v>#NAME?</v>
      </c>
      <c r="N85" s="156" t="e">
        <f ca="1">COS(O83)</f>
        <v>#NAME?</v>
      </c>
      <c r="O85" s="158" t="e">
        <f ca="1">-N86</f>
        <v>#NAME?</v>
      </c>
      <c r="Q85" s="123" t="e">
        <f ca="1"/>
        <v>#NAME?</v>
      </c>
      <c r="R85" s="90" t="e">
        <f ca="1"/>
        <v>#NAME?</v>
      </c>
    </row>
    <row r="86" spans="1:18" x14ac:dyDescent="0.25">
      <c r="A86" s="194" t="e">
        <f ca="1"/>
        <v>#NAME?</v>
      </c>
      <c r="B86" s="195" t="e">
        <f ca="1"/>
        <v>#NAME?</v>
      </c>
      <c r="C86" s="195" t="e">
        <f ca="1"/>
        <v>#NAME?</v>
      </c>
      <c r="D86" s="196" t="e">
        <f ca="1"/>
        <v>#NAME?</v>
      </c>
      <c r="F86" s="123" t="e">
        <f ca="1">INDEX(A86:D94,,F80)</f>
        <v>#NAME?</v>
      </c>
      <c r="G86" s="90" t="e">
        <f ca="1">INDEX(A81:D89,,G80)</f>
        <v>#NAME?</v>
      </c>
      <c r="I86" s="123" t="e">
        <f t="shared" ca="1" si="33"/>
        <v>#NAME?</v>
      </c>
      <c r="J86" s="37" t="e">
        <f t="shared" ca="1" si="34"/>
        <v>#NAME?</v>
      </c>
      <c r="K86" s="37" t="e">
        <f t="shared" ca="1" si="35"/>
        <v>#NAME?</v>
      </c>
      <c r="L86" s="90" t="e">
        <f t="shared" ca="1" si="32"/>
        <v>#NAME?</v>
      </c>
      <c r="N86" s="91" t="e">
        <f ca="1">SIN(O83)</f>
        <v>#NAME?</v>
      </c>
      <c r="O86" s="93" t="e">
        <f ca="1">N85</f>
        <v>#NAME?</v>
      </c>
      <c r="Q86" s="123" t="e">
        <f ca="1"/>
        <v>#NAME?</v>
      </c>
      <c r="R86" s="90" t="e">
        <f ca="1"/>
        <v>#NAME?</v>
      </c>
    </row>
    <row r="87" spans="1:18" x14ac:dyDescent="0.25">
      <c r="A87" s="194" t="e">
        <f ca="1"/>
        <v>#NAME?</v>
      </c>
      <c r="B87" s="195" t="e">
        <f ca="1"/>
        <v>#NAME?</v>
      </c>
      <c r="C87" s="195" t="e">
        <f ca="1"/>
        <v>#NAME?</v>
      </c>
      <c r="D87" s="196" t="e">
        <f ca="1"/>
        <v>#NAME?</v>
      </c>
      <c r="F87" s="123" t="e">
        <f ca="1">INDEX(A87:D95,,F80)</f>
        <v>#NAME?</v>
      </c>
      <c r="G87" s="90" t="e">
        <f ca="1">INDEX(A81:D89,,G80)</f>
        <v>#NAME?</v>
      </c>
      <c r="I87" s="123" t="e">
        <f t="shared" ca="1" si="33"/>
        <v>#NAME?</v>
      </c>
      <c r="J87" s="37" t="e">
        <f t="shared" ca="1" si="34"/>
        <v>#NAME?</v>
      </c>
      <c r="K87" s="37" t="e">
        <f t="shared" ca="1" si="35"/>
        <v>#NAME?</v>
      </c>
      <c r="L87" s="90" t="e">
        <f t="shared" ca="1" si="32"/>
        <v>#NAME?</v>
      </c>
      <c r="Q87" s="123" t="e">
        <f ca="1"/>
        <v>#NAME?</v>
      </c>
      <c r="R87" s="90" t="e">
        <f ca="1"/>
        <v>#NAME?</v>
      </c>
    </row>
    <row r="88" spans="1:18" x14ac:dyDescent="0.25">
      <c r="A88" s="194" t="e">
        <f ca="1"/>
        <v>#NAME?</v>
      </c>
      <c r="B88" s="195" t="e">
        <f ca="1"/>
        <v>#NAME?</v>
      </c>
      <c r="C88" s="195" t="e">
        <f ca="1"/>
        <v>#NAME?</v>
      </c>
      <c r="D88" s="196" t="e">
        <f ca="1"/>
        <v>#NAME?</v>
      </c>
      <c r="F88" s="123" t="e">
        <f ca="1">INDEX(A88:D96,,F80)</f>
        <v>#NAME?</v>
      </c>
      <c r="G88" s="90" t="e">
        <f ca="1">INDEX(A81:D89,,G80)</f>
        <v>#NAME?</v>
      </c>
      <c r="I88" s="123" t="e">
        <f t="shared" ca="1" si="33"/>
        <v>#NAME?</v>
      </c>
      <c r="J88" s="37" t="e">
        <f t="shared" ca="1" si="34"/>
        <v>#NAME?</v>
      </c>
      <c r="K88" s="37" t="e">
        <f t="shared" ca="1" si="35"/>
        <v>#NAME?</v>
      </c>
      <c r="L88" s="90" t="e">
        <f t="shared" ca="1" si="32"/>
        <v>#NAME?</v>
      </c>
      <c r="Q88" s="123" t="e">
        <f ca="1"/>
        <v>#NAME?</v>
      </c>
      <c r="R88" s="90" t="e">
        <f ca="1"/>
        <v>#NAME?</v>
      </c>
    </row>
    <row r="89" spans="1:18" x14ac:dyDescent="0.25">
      <c r="A89" s="200" t="e">
        <f ca="1"/>
        <v>#NAME?</v>
      </c>
      <c r="B89" s="201" t="e">
        <f ca="1"/>
        <v>#NAME?</v>
      </c>
      <c r="C89" s="201" t="e">
        <f ca="1"/>
        <v>#NAME?</v>
      </c>
      <c r="D89" s="202" t="e">
        <f ca="1"/>
        <v>#NAME?</v>
      </c>
      <c r="F89" s="91" t="e">
        <f ca="1">INDEX(A89:D97,,F80)</f>
        <v>#NAME?</v>
      </c>
      <c r="G89" s="93" t="e">
        <f ca="1">INDEX(A81:D89,,G80)</f>
        <v>#NAME?</v>
      </c>
      <c r="I89" s="91" t="e">
        <f t="shared" ca="1" si="33"/>
        <v>#NAME?</v>
      </c>
      <c r="J89" s="92" t="e">
        <f t="shared" ca="1" si="34"/>
        <v>#NAME?</v>
      </c>
      <c r="K89" s="92" t="e">
        <f t="shared" ca="1" si="35"/>
        <v>#NAME?</v>
      </c>
      <c r="L89" s="93" t="e">
        <f t="shared" ca="1" si="32"/>
        <v>#NAME?</v>
      </c>
      <c r="Q89" s="91" t="e">
        <f ca="1"/>
        <v>#NAME?</v>
      </c>
      <c r="R89" s="93" t="e">
        <f ca="1"/>
        <v>#NAME?</v>
      </c>
    </row>
    <row r="90" spans="1:18" x14ac:dyDescent="0.25">
      <c r="I90" t="e">
        <f ca="1">SUM(I81:I89)</f>
        <v>#NAME?</v>
      </c>
      <c r="J90" t="e">
        <f ca="1">SUM(J81:J89)</f>
        <v>#NAME?</v>
      </c>
      <c r="K90" t="e">
        <f ca="1">SUM(K81:K89)</f>
        <v>#NAME?</v>
      </c>
      <c r="L90" t="e">
        <f ca="1">SUM(L81:L89)</f>
        <v>#NAME?</v>
      </c>
    </row>
    <row r="91" spans="1:18" x14ac:dyDescent="0.25">
      <c r="A91" s="47" t="s">
        <v>53</v>
      </c>
      <c r="B91">
        <f ca="1">COUNT(A81:A89)</f>
        <v>0</v>
      </c>
      <c r="I91" s="47" t="s">
        <v>462</v>
      </c>
      <c r="J91" s="47" t="s">
        <v>389</v>
      </c>
      <c r="K91" s="47" t="s">
        <v>469</v>
      </c>
      <c r="L91" s="47" t="s">
        <v>470</v>
      </c>
      <c r="N91" s="47"/>
    </row>
    <row r="93" spans="1:18" x14ac:dyDescent="0.25">
      <c r="A93">
        <v>1</v>
      </c>
      <c r="B93">
        <v>2</v>
      </c>
      <c r="C93">
        <v>3</v>
      </c>
      <c r="D93">
        <v>4</v>
      </c>
      <c r="F93">
        <v>1</v>
      </c>
      <c r="G93">
        <v>2</v>
      </c>
      <c r="I93" s="47" t="s">
        <v>207</v>
      </c>
      <c r="J93" s="47" t="s">
        <v>464</v>
      </c>
      <c r="K93" s="47" t="s">
        <v>465</v>
      </c>
      <c r="L93" s="47" t="s">
        <v>466</v>
      </c>
      <c r="Q93">
        <f>F93</f>
        <v>1</v>
      </c>
      <c r="R93">
        <f>G93</f>
        <v>2</v>
      </c>
    </row>
    <row r="94" spans="1:18" x14ac:dyDescent="0.25">
      <c r="A94" s="189" t="e">
        <f t="array" aca="1" ref="A94:A102" ca="1">IF(A93=$Q80,$Q81:$Q89,IF(A93=$R80,$R81:$R89,A81:A89))</f>
        <v>#NAME?</v>
      </c>
      <c r="B94" s="190" t="e">
        <f t="array" aca="1" ref="B94:B102" ca="1">IF(B93=$Q80,$Q81:$Q89,IF(B93=$R80,$R81:$R89,B81:B89))</f>
        <v>#NAME?</v>
      </c>
      <c r="C94" s="190" t="e">
        <f t="array" aca="1" ref="C94:C102" ca="1">IF(C93=$Q80,$Q81:$Q89,IF(C93=$R80,$R81:$R89,C81:C89))</f>
        <v>#NAME?</v>
      </c>
      <c r="D94" s="191" t="e">
        <f t="array" aca="1" ref="D94:D102" ca="1">IF(D93=$Q80,$Q81:$Q89,IF(D93=$R80,$R81:$R89,D81:D89))</f>
        <v>#NAME?</v>
      </c>
      <c r="F94" s="156" t="e">
        <f ca="1">INDEX(A94:D102,,F93)</f>
        <v>#NAME?</v>
      </c>
      <c r="G94" s="158" t="e">
        <f ca="1">INDEX(A94:D102,,G93)</f>
        <v>#NAME?</v>
      </c>
      <c r="I94" s="156" t="e">
        <f ca="1">F94^2-G94^2</f>
        <v>#NAME?</v>
      </c>
      <c r="J94" s="157" t="e">
        <f ca="1">2*F94*G94</f>
        <v>#NAME?</v>
      </c>
      <c r="K94" s="157" t="e">
        <f ca="1">I94^2-J94^2</f>
        <v>#NAME?</v>
      </c>
      <c r="L94" s="158" t="e">
        <f t="shared" ref="L94:L102" ca="1" si="36">I94*J94</f>
        <v>#NAME?</v>
      </c>
      <c r="N94" t="s">
        <v>390</v>
      </c>
      <c r="O94" s="172" t="e">
        <f ca="1">2*(L103*B104-I103*J103)</f>
        <v>#NAME?</v>
      </c>
      <c r="Q94" s="156" t="e">
        <f t="array" aca="1" ref="Q94:R102" ca="1">MMULT(F94:G102,N98:O99)</f>
        <v>#NAME?</v>
      </c>
      <c r="R94" s="158" t="e">
        <f ca="1"/>
        <v>#NAME?</v>
      </c>
    </row>
    <row r="95" spans="1:18" x14ac:dyDescent="0.25">
      <c r="A95" s="194" t="e">
        <f ca="1"/>
        <v>#NAME?</v>
      </c>
      <c r="B95" s="195" t="e">
        <f ca="1"/>
        <v>#NAME?</v>
      </c>
      <c r="C95" s="195" t="e">
        <f ca="1"/>
        <v>#NAME?</v>
      </c>
      <c r="D95" s="196" t="e">
        <f ca="1"/>
        <v>#NAME?</v>
      </c>
      <c r="F95" s="123" t="e">
        <f ca="1">INDEX(A95:D103,,F93)</f>
        <v>#NAME?</v>
      </c>
      <c r="G95" s="90" t="e">
        <f ca="1">INDEX(A94:D102,,G93)</f>
        <v>#NAME?</v>
      </c>
      <c r="I95" s="123" t="e">
        <f t="shared" ref="I95:I102" ca="1" si="37">F95^2-G95^2</f>
        <v>#NAME?</v>
      </c>
      <c r="J95" s="37" t="e">
        <f t="shared" ref="J95:J102" ca="1" si="38">2*F95*G95</f>
        <v>#NAME?</v>
      </c>
      <c r="K95" s="37" t="e">
        <f t="shared" ref="K95:K102" ca="1" si="39">I95^2-J95^2</f>
        <v>#NAME?</v>
      </c>
      <c r="L95" s="90" t="e">
        <f t="shared" ca="1" si="36"/>
        <v>#NAME?</v>
      </c>
      <c r="N95" t="s">
        <v>392</v>
      </c>
      <c r="O95" s="173" t="e">
        <f ca="1">K103*B104-(I103^2-J103^2)</f>
        <v>#NAME?</v>
      </c>
      <c r="Q95" s="123" t="e">
        <f ca="1"/>
        <v>#NAME?</v>
      </c>
      <c r="R95" s="90" t="e">
        <f ca="1"/>
        <v>#NAME?</v>
      </c>
    </row>
    <row r="96" spans="1:18" x14ac:dyDescent="0.25">
      <c r="A96" s="194" t="e">
        <f ca="1"/>
        <v>#NAME?</v>
      </c>
      <c r="B96" s="195" t="e">
        <f ca="1"/>
        <v>#NAME?</v>
      </c>
      <c r="C96" s="195" t="e">
        <f ca="1"/>
        <v>#NAME?</v>
      </c>
      <c r="D96" s="196" t="e">
        <f ca="1"/>
        <v>#NAME?</v>
      </c>
      <c r="F96" s="123" t="e">
        <f ca="1">INDEX(A96:D104,,F93)</f>
        <v>#NAME?</v>
      </c>
      <c r="G96" s="90" t="e">
        <f ca="1">INDEX(A94:D102,,G93)</f>
        <v>#NAME?</v>
      </c>
      <c r="I96" s="123" t="e">
        <f t="shared" ca="1" si="37"/>
        <v>#NAME?</v>
      </c>
      <c r="J96" s="37" t="e">
        <f t="shared" ca="1" si="38"/>
        <v>#NAME?</v>
      </c>
      <c r="K96" s="37" t="e">
        <f t="shared" ca="1" si="39"/>
        <v>#NAME?</v>
      </c>
      <c r="L96" s="90" t="e">
        <f t="shared" ca="1" si="36"/>
        <v>#NAME?</v>
      </c>
      <c r="N96" t="s">
        <v>467</v>
      </c>
      <c r="O96" s="174" t="e">
        <f ca="1">0.25*ATAN2(O95,O94)</f>
        <v>#NAME?</v>
      </c>
      <c r="Q96" s="123" t="e">
        <f ca="1"/>
        <v>#NAME?</v>
      </c>
      <c r="R96" s="90" t="e">
        <f ca="1"/>
        <v>#NAME?</v>
      </c>
    </row>
    <row r="97" spans="1:18" x14ac:dyDescent="0.25">
      <c r="A97" s="194" t="e">
        <f ca="1"/>
        <v>#NAME?</v>
      </c>
      <c r="B97" s="195" t="e">
        <f ca="1"/>
        <v>#NAME?</v>
      </c>
      <c r="C97" s="195" t="e">
        <f ca="1"/>
        <v>#NAME?</v>
      </c>
      <c r="D97" s="196" t="e">
        <f ca="1"/>
        <v>#NAME?</v>
      </c>
      <c r="F97" s="123" t="e">
        <f ca="1">INDEX(A97:D105,,F93)</f>
        <v>#NAME?</v>
      </c>
      <c r="G97" s="90" t="e">
        <f ca="1">INDEX(A94:D102,,G93)</f>
        <v>#NAME?</v>
      </c>
      <c r="I97" s="123" t="e">
        <f t="shared" ca="1" si="37"/>
        <v>#NAME?</v>
      </c>
      <c r="J97" s="37" t="e">
        <f t="shared" ca="1" si="38"/>
        <v>#NAME?</v>
      </c>
      <c r="K97" s="37" t="e">
        <f t="shared" ca="1" si="39"/>
        <v>#NAME?</v>
      </c>
      <c r="L97" s="90" t="e">
        <f t="shared" ca="1" si="36"/>
        <v>#NAME?</v>
      </c>
      <c r="Q97" s="123" t="e">
        <f ca="1"/>
        <v>#NAME?</v>
      </c>
      <c r="R97" s="90" t="e">
        <f ca="1"/>
        <v>#NAME?</v>
      </c>
    </row>
    <row r="98" spans="1:18" x14ac:dyDescent="0.25">
      <c r="A98" s="194" t="e">
        <f ca="1"/>
        <v>#NAME?</v>
      </c>
      <c r="B98" s="195" t="e">
        <f ca="1"/>
        <v>#NAME?</v>
      </c>
      <c r="C98" s="195" t="e">
        <f ca="1"/>
        <v>#NAME?</v>
      </c>
      <c r="D98" s="196" t="e">
        <f ca="1"/>
        <v>#NAME?</v>
      </c>
      <c r="F98" s="123" t="e">
        <f ca="1">INDEX(A98:D106,,F93)</f>
        <v>#NAME?</v>
      </c>
      <c r="G98" s="90" t="e">
        <f ca="1">INDEX(A94:D102,,G93)</f>
        <v>#NAME?</v>
      </c>
      <c r="I98" s="123" t="e">
        <f t="shared" ca="1" si="37"/>
        <v>#NAME?</v>
      </c>
      <c r="J98" s="37" t="e">
        <f t="shared" ca="1" si="38"/>
        <v>#NAME?</v>
      </c>
      <c r="K98" s="37" t="e">
        <f t="shared" ca="1" si="39"/>
        <v>#NAME?</v>
      </c>
      <c r="L98" s="90" t="e">
        <f t="shared" ca="1" si="36"/>
        <v>#NAME?</v>
      </c>
      <c r="N98" s="156" t="e">
        <f ca="1">COS(O96)</f>
        <v>#NAME?</v>
      </c>
      <c r="O98" s="158" t="e">
        <f ca="1">-N99</f>
        <v>#NAME?</v>
      </c>
      <c r="Q98" s="123" t="e">
        <f ca="1"/>
        <v>#NAME?</v>
      </c>
      <c r="R98" s="90" t="e">
        <f ca="1"/>
        <v>#NAME?</v>
      </c>
    </row>
    <row r="99" spans="1:18" x14ac:dyDescent="0.25">
      <c r="A99" s="194" t="e">
        <f ca="1"/>
        <v>#NAME?</v>
      </c>
      <c r="B99" s="195" t="e">
        <f ca="1"/>
        <v>#NAME?</v>
      </c>
      <c r="C99" s="195" t="e">
        <f ca="1"/>
        <v>#NAME?</v>
      </c>
      <c r="D99" s="196" t="e">
        <f ca="1"/>
        <v>#NAME?</v>
      </c>
      <c r="F99" s="123" t="e">
        <f ca="1">INDEX(A99:D107,,F93)</f>
        <v>#NAME?</v>
      </c>
      <c r="G99" s="90" t="e">
        <f ca="1">INDEX(A94:D102,,G93)</f>
        <v>#NAME?</v>
      </c>
      <c r="I99" s="123" t="e">
        <f t="shared" ca="1" si="37"/>
        <v>#NAME?</v>
      </c>
      <c r="J99" s="37" t="e">
        <f t="shared" ca="1" si="38"/>
        <v>#NAME?</v>
      </c>
      <c r="K99" s="37" t="e">
        <f t="shared" ca="1" si="39"/>
        <v>#NAME?</v>
      </c>
      <c r="L99" s="90" t="e">
        <f t="shared" ca="1" si="36"/>
        <v>#NAME?</v>
      </c>
      <c r="N99" s="91" t="e">
        <f ca="1">SIN(O96)</f>
        <v>#NAME?</v>
      </c>
      <c r="O99" s="93" t="e">
        <f ca="1">N98</f>
        <v>#NAME?</v>
      </c>
      <c r="Q99" s="123" t="e">
        <f ca="1"/>
        <v>#NAME?</v>
      </c>
      <c r="R99" s="90" t="e">
        <f ca="1"/>
        <v>#NAME?</v>
      </c>
    </row>
    <row r="100" spans="1:18" x14ac:dyDescent="0.25">
      <c r="A100" s="194" t="e">
        <f ca="1"/>
        <v>#NAME?</v>
      </c>
      <c r="B100" s="195" t="e">
        <f ca="1"/>
        <v>#NAME?</v>
      </c>
      <c r="C100" s="195" t="e">
        <f ca="1"/>
        <v>#NAME?</v>
      </c>
      <c r="D100" s="196" t="e">
        <f ca="1"/>
        <v>#NAME?</v>
      </c>
      <c r="F100" s="123" t="e">
        <f ca="1">INDEX(A100:D108,,F93)</f>
        <v>#NAME?</v>
      </c>
      <c r="G100" s="90" t="e">
        <f ca="1">INDEX(A94:D102,,G93)</f>
        <v>#NAME?</v>
      </c>
      <c r="I100" s="123" t="e">
        <f t="shared" ca="1" si="37"/>
        <v>#NAME?</v>
      </c>
      <c r="J100" s="37" t="e">
        <f t="shared" ca="1" si="38"/>
        <v>#NAME?</v>
      </c>
      <c r="K100" s="37" t="e">
        <f t="shared" ca="1" si="39"/>
        <v>#NAME?</v>
      </c>
      <c r="L100" s="90" t="e">
        <f t="shared" ca="1" si="36"/>
        <v>#NAME?</v>
      </c>
      <c r="Q100" s="123" t="e">
        <f ca="1"/>
        <v>#NAME?</v>
      </c>
      <c r="R100" s="90" t="e">
        <f ca="1"/>
        <v>#NAME?</v>
      </c>
    </row>
    <row r="101" spans="1:18" x14ac:dyDescent="0.25">
      <c r="A101" s="194" t="e">
        <f ca="1"/>
        <v>#NAME?</v>
      </c>
      <c r="B101" s="195" t="e">
        <f ca="1"/>
        <v>#NAME?</v>
      </c>
      <c r="C101" s="195" t="e">
        <f ca="1"/>
        <v>#NAME?</v>
      </c>
      <c r="D101" s="196" t="e">
        <f ca="1"/>
        <v>#NAME?</v>
      </c>
      <c r="F101" s="123" t="e">
        <f ca="1">INDEX(A101:D109,,F93)</f>
        <v>#NAME?</v>
      </c>
      <c r="G101" s="90" t="e">
        <f ca="1">INDEX(A94:D102,,G93)</f>
        <v>#NAME?</v>
      </c>
      <c r="I101" s="123" t="e">
        <f t="shared" ca="1" si="37"/>
        <v>#NAME?</v>
      </c>
      <c r="J101" s="37" t="e">
        <f t="shared" ca="1" si="38"/>
        <v>#NAME?</v>
      </c>
      <c r="K101" s="37" t="e">
        <f t="shared" ca="1" si="39"/>
        <v>#NAME?</v>
      </c>
      <c r="L101" s="90" t="e">
        <f t="shared" ca="1" si="36"/>
        <v>#NAME?</v>
      </c>
      <c r="Q101" s="123" t="e">
        <f ca="1"/>
        <v>#NAME?</v>
      </c>
      <c r="R101" s="90" t="e">
        <f ca="1"/>
        <v>#NAME?</v>
      </c>
    </row>
    <row r="102" spans="1:18" x14ac:dyDescent="0.25">
      <c r="A102" s="200" t="e">
        <f ca="1"/>
        <v>#NAME?</v>
      </c>
      <c r="B102" s="201" t="e">
        <f ca="1"/>
        <v>#NAME?</v>
      </c>
      <c r="C102" s="201" t="e">
        <f ca="1"/>
        <v>#NAME?</v>
      </c>
      <c r="D102" s="202" t="e">
        <f ca="1"/>
        <v>#NAME?</v>
      </c>
      <c r="F102" s="91" t="e">
        <f ca="1">INDEX(A102:D110,,F93)</f>
        <v>#NAME?</v>
      </c>
      <c r="G102" s="93" t="e">
        <f ca="1">INDEX(A94:D102,,G93)</f>
        <v>#NAME?</v>
      </c>
      <c r="I102" s="91" t="e">
        <f t="shared" ca="1" si="37"/>
        <v>#NAME?</v>
      </c>
      <c r="J102" s="92" t="e">
        <f t="shared" ca="1" si="38"/>
        <v>#NAME?</v>
      </c>
      <c r="K102" s="92" t="e">
        <f t="shared" ca="1" si="39"/>
        <v>#NAME?</v>
      </c>
      <c r="L102" s="93" t="e">
        <f t="shared" ca="1" si="36"/>
        <v>#NAME?</v>
      </c>
      <c r="Q102" s="91" t="e">
        <f ca="1"/>
        <v>#NAME?</v>
      </c>
      <c r="R102" s="93" t="e">
        <f ca="1"/>
        <v>#NAME?</v>
      </c>
    </row>
    <row r="103" spans="1:18" x14ac:dyDescent="0.25">
      <c r="I103" t="e">
        <f ca="1">SUM(I94:I102)</f>
        <v>#NAME?</v>
      </c>
      <c r="J103" t="e">
        <f ca="1">SUM(J94:J102)</f>
        <v>#NAME?</v>
      </c>
      <c r="K103" t="e">
        <f ca="1">SUM(K94:K102)</f>
        <v>#NAME?</v>
      </c>
      <c r="L103" t="e">
        <f ca="1">SUM(L94:L102)</f>
        <v>#NAME?</v>
      </c>
    </row>
    <row r="104" spans="1:18" x14ac:dyDescent="0.25">
      <c r="A104" s="47" t="s">
        <v>53</v>
      </c>
      <c r="B104">
        <f ca="1">COUNT(A94:A102)</f>
        <v>0</v>
      </c>
      <c r="I104" s="47" t="s">
        <v>462</v>
      </c>
      <c r="J104" s="47" t="s">
        <v>389</v>
      </c>
      <c r="K104" s="47" t="s">
        <v>469</v>
      </c>
      <c r="L104" s="47" t="s">
        <v>470</v>
      </c>
      <c r="N104" s="47"/>
    </row>
    <row r="106" spans="1:18" x14ac:dyDescent="0.25">
      <c r="A106">
        <v>1</v>
      </c>
      <c r="B106">
        <v>2</v>
      </c>
      <c r="C106">
        <v>3</v>
      </c>
      <c r="D106">
        <v>4</v>
      </c>
      <c r="F106">
        <v>1</v>
      </c>
      <c r="G106">
        <v>3</v>
      </c>
      <c r="I106" s="47" t="s">
        <v>207</v>
      </c>
      <c r="J106" s="47" t="s">
        <v>464</v>
      </c>
      <c r="K106" s="47" t="s">
        <v>465</v>
      </c>
      <c r="L106" s="47" t="s">
        <v>466</v>
      </c>
      <c r="Q106">
        <f>F106</f>
        <v>1</v>
      </c>
      <c r="R106">
        <f>G106</f>
        <v>3</v>
      </c>
    </row>
    <row r="107" spans="1:18" x14ac:dyDescent="0.25">
      <c r="A107" s="189" t="e">
        <f t="array" aca="1" ref="A107:A115" ca="1">IF(A106=$Q93,$Q94:$Q102,IF(A106=$R93,$R94:$R102,A94:A102))</f>
        <v>#NAME?</v>
      </c>
      <c r="B107" s="190" t="e">
        <f t="array" aca="1" ref="B107:B115" ca="1">IF(B106=$Q93,$Q94:$Q102,IF(B106=$R93,$R94:$R102,B94:B102))</f>
        <v>#NAME?</v>
      </c>
      <c r="C107" s="190" t="e">
        <f t="array" aca="1" ref="C107:C115" ca="1">IF(C106=$Q93,$Q94:$Q102,IF(C106=$R93,$R94:$R102,C94:C102))</f>
        <v>#NAME?</v>
      </c>
      <c r="D107" s="191" t="e">
        <f t="array" aca="1" ref="D107:D115" ca="1">IF(D106=$Q93,$Q94:$Q102,IF(D106=$R93,$R94:$R102,D94:D102))</f>
        <v>#NAME?</v>
      </c>
      <c r="F107" s="156" t="e">
        <f ca="1">INDEX(A107:D115,,F106)</f>
        <v>#NAME?</v>
      </c>
      <c r="G107" s="158" t="e">
        <f ca="1">INDEX(A107:D115,,G106)</f>
        <v>#NAME?</v>
      </c>
      <c r="I107" s="156" t="e">
        <f ca="1">F107^2-G107^2</f>
        <v>#NAME?</v>
      </c>
      <c r="J107" s="157" t="e">
        <f ca="1">2*F107*G107</f>
        <v>#NAME?</v>
      </c>
      <c r="K107" s="157" t="e">
        <f ca="1">I107^2-J107^2</f>
        <v>#NAME?</v>
      </c>
      <c r="L107" s="158" t="e">
        <f t="shared" ref="L107:L115" ca="1" si="40">I107*J107</f>
        <v>#NAME?</v>
      </c>
      <c r="N107" t="s">
        <v>390</v>
      </c>
      <c r="O107" s="172" t="e">
        <f ca="1">2*(L116*B117-I116*J116)</f>
        <v>#NAME?</v>
      </c>
      <c r="Q107" s="156" t="e">
        <f t="array" aca="1" ref="Q107:R115" ca="1">MMULT(F107:G115,N111:O112)</f>
        <v>#NAME?</v>
      </c>
      <c r="R107" s="158" t="e">
        <f ca="1"/>
        <v>#NAME?</v>
      </c>
    </row>
    <row r="108" spans="1:18" x14ac:dyDescent="0.25">
      <c r="A108" s="194" t="e">
        <f ca="1"/>
        <v>#NAME?</v>
      </c>
      <c r="B108" s="195" t="e">
        <f ca="1"/>
        <v>#NAME?</v>
      </c>
      <c r="C108" s="195" t="e">
        <f ca="1"/>
        <v>#NAME?</v>
      </c>
      <c r="D108" s="196" t="e">
        <f ca="1"/>
        <v>#NAME?</v>
      </c>
      <c r="F108" s="123" t="e">
        <f ca="1">INDEX(A108:D116,,F106)</f>
        <v>#NAME?</v>
      </c>
      <c r="G108" s="90" t="e">
        <f ca="1">INDEX(A107:D115,,G106)</f>
        <v>#NAME?</v>
      </c>
      <c r="I108" s="123" t="e">
        <f t="shared" ref="I108:I115" ca="1" si="41">F108^2-G108^2</f>
        <v>#NAME?</v>
      </c>
      <c r="J108" s="37" t="e">
        <f t="shared" ref="J108:J115" ca="1" si="42">2*F108*G108</f>
        <v>#NAME?</v>
      </c>
      <c r="K108" s="37" t="e">
        <f t="shared" ref="K108:K115" ca="1" si="43">I108^2-J108^2</f>
        <v>#NAME?</v>
      </c>
      <c r="L108" s="90" t="e">
        <f t="shared" ca="1" si="40"/>
        <v>#NAME?</v>
      </c>
      <c r="N108" t="s">
        <v>392</v>
      </c>
      <c r="O108" s="173" t="e">
        <f ca="1">K116*B117-(I116^2-J116^2)</f>
        <v>#NAME?</v>
      </c>
      <c r="Q108" s="123" t="e">
        <f ca="1"/>
        <v>#NAME?</v>
      </c>
      <c r="R108" s="90" t="e">
        <f ca="1"/>
        <v>#NAME?</v>
      </c>
    </row>
    <row r="109" spans="1:18" x14ac:dyDescent="0.25">
      <c r="A109" s="194" t="e">
        <f ca="1"/>
        <v>#NAME?</v>
      </c>
      <c r="B109" s="195" t="e">
        <f ca="1"/>
        <v>#NAME?</v>
      </c>
      <c r="C109" s="195" t="e">
        <f ca="1"/>
        <v>#NAME?</v>
      </c>
      <c r="D109" s="196" t="e">
        <f ca="1"/>
        <v>#NAME?</v>
      </c>
      <c r="F109" s="123" t="e">
        <f ca="1">INDEX(A109:D117,,F106)</f>
        <v>#NAME?</v>
      </c>
      <c r="G109" s="90" t="e">
        <f ca="1">INDEX(A107:D115,,G106)</f>
        <v>#NAME?</v>
      </c>
      <c r="I109" s="123" t="e">
        <f t="shared" ca="1" si="41"/>
        <v>#NAME?</v>
      </c>
      <c r="J109" s="37" t="e">
        <f t="shared" ca="1" si="42"/>
        <v>#NAME?</v>
      </c>
      <c r="K109" s="37" t="e">
        <f t="shared" ca="1" si="43"/>
        <v>#NAME?</v>
      </c>
      <c r="L109" s="90" t="e">
        <f t="shared" ca="1" si="40"/>
        <v>#NAME?</v>
      </c>
      <c r="N109" t="s">
        <v>467</v>
      </c>
      <c r="O109" s="174" t="e">
        <f ca="1">0.25*ATAN2(O108,O107)</f>
        <v>#NAME?</v>
      </c>
      <c r="Q109" s="123" t="e">
        <f ca="1"/>
        <v>#NAME?</v>
      </c>
      <c r="R109" s="90" t="e">
        <f ca="1"/>
        <v>#NAME?</v>
      </c>
    </row>
    <row r="110" spans="1:18" x14ac:dyDescent="0.25">
      <c r="A110" s="194" t="e">
        <f ca="1"/>
        <v>#NAME?</v>
      </c>
      <c r="B110" s="195" t="e">
        <f ca="1"/>
        <v>#NAME?</v>
      </c>
      <c r="C110" s="195" t="e">
        <f ca="1"/>
        <v>#NAME?</v>
      </c>
      <c r="D110" s="196" t="e">
        <f ca="1"/>
        <v>#NAME?</v>
      </c>
      <c r="F110" s="123" t="e">
        <f ca="1">INDEX(A110:D118,,F106)</f>
        <v>#NAME?</v>
      </c>
      <c r="G110" s="90" t="e">
        <f ca="1">INDEX(A107:D115,,G106)</f>
        <v>#NAME?</v>
      </c>
      <c r="I110" s="123" t="e">
        <f t="shared" ca="1" si="41"/>
        <v>#NAME?</v>
      </c>
      <c r="J110" s="37" t="e">
        <f t="shared" ca="1" si="42"/>
        <v>#NAME?</v>
      </c>
      <c r="K110" s="37" t="e">
        <f t="shared" ca="1" si="43"/>
        <v>#NAME?</v>
      </c>
      <c r="L110" s="90" t="e">
        <f t="shared" ca="1" si="40"/>
        <v>#NAME?</v>
      </c>
      <c r="Q110" s="123" t="e">
        <f ca="1"/>
        <v>#NAME?</v>
      </c>
      <c r="R110" s="90" t="e">
        <f ca="1"/>
        <v>#NAME?</v>
      </c>
    </row>
    <row r="111" spans="1:18" x14ac:dyDescent="0.25">
      <c r="A111" s="194" t="e">
        <f ca="1"/>
        <v>#NAME?</v>
      </c>
      <c r="B111" s="195" t="e">
        <f ca="1"/>
        <v>#NAME?</v>
      </c>
      <c r="C111" s="195" t="e">
        <f ca="1"/>
        <v>#NAME?</v>
      </c>
      <c r="D111" s="196" t="e">
        <f ca="1"/>
        <v>#NAME?</v>
      </c>
      <c r="F111" s="123" t="e">
        <f ca="1">INDEX(A111:D119,,F106)</f>
        <v>#NAME?</v>
      </c>
      <c r="G111" s="90" t="e">
        <f ca="1">INDEX(A107:D115,,G106)</f>
        <v>#NAME?</v>
      </c>
      <c r="I111" s="123" t="e">
        <f t="shared" ca="1" si="41"/>
        <v>#NAME?</v>
      </c>
      <c r="J111" s="37" t="e">
        <f t="shared" ca="1" si="42"/>
        <v>#NAME?</v>
      </c>
      <c r="K111" s="37" t="e">
        <f t="shared" ca="1" si="43"/>
        <v>#NAME?</v>
      </c>
      <c r="L111" s="90" t="e">
        <f t="shared" ca="1" si="40"/>
        <v>#NAME?</v>
      </c>
      <c r="N111" s="156" t="e">
        <f ca="1">COS(O109)</f>
        <v>#NAME?</v>
      </c>
      <c r="O111" s="158" t="e">
        <f ca="1">-N112</f>
        <v>#NAME?</v>
      </c>
      <c r="Q111" s="123" t="e">
        <f ca="1"/>
        <v>#NAME?</v>
      </c>
      <c r="R111" s="90" t="e">
        <f ca="1"/>
        <v>#NAME?</v>
      </c>
    </row>
    <row r="112" spans="1:18" x14ac:dyDescent="0.25">
      <c r="A112" s="194" t="e">
        <f ca="1"/>
        <v>#NAME?</v>
      </c>
      <c r="B112" s="195" t="e">
        <f ca="1"/>
        <v>#NAME?</v>
      </c>
      <c r="C112" s="195" t="e">
        <f ca="1"/>
        <v>#NAME?</v>
      </c>
      <c r="D112" s="196" t="e">
        <f ca="1"/>
        <v>#NAME?</v>
      </c>
      <c r="F112" s="123" t="e">
        <f ca="1">INDEX(A112:D120,,F106)</f>
        <v>#NAME?</v>
      </c>
      <c r="G112" s="90" t="e">
        <f ca="1">INDEX(A107:D115,,G106)</f>
        <v>#NAME?</v>
      </c>
      <c r="I112" s="123" t="e">
        <f t="shared" ca="1" si="41"/>
        <v>#NAME?</v>
      </c>
      <c r="J112" s="37" t="e">
        <f t="shared" ca="1" si="42"/>
        <v>#NAME?</v>
      </c>
      <c r="K112" s="37" t="e">
        <f t="shared" ca="1" si="43"/>
        <v>#NAME?</v>
      </c>
      <c r="L112" s="90" t="e">
        <f t="shared" ca="1" si="40"/>
        <v>#NAME?</v>
      </c>
      <c r="N112" s="91" t="e">
        <f ca="1">SIN(O109)</f>
        <v>#NAME?</v>
      </c>
      <c r="O112" s="93" t="e">
        <f ca="1">N111</f>
        <v>#NAME?</v>
      </c>
      <c r="Q112" s="123" t="e">
        <f ca="1"/>
        <v>#NAME?</v>
      </c>
      <c r="R112" s="90" t="e">
        <f ca="1"/>
        <v>#NAME?</v>
      </c>
    </row>
    <row r="113" spans="1:18" x14ac:dyDescent="0.25">
      <c r="A113" s="194" t="e">
        <f ca="1"/>
        <v>#NAME?</v>
      </c>
      <c r="B113" s="195" t="e">
        <f ca="1"/>
        <v>#NAME?</v>
      </c>
      <c r="C113" s="195" t="e">
        <f ca="1"/>
        <v>#NAME?</v>
      </c>
      <c r="D113" s="196" t="e">
        <f ca="1"/>
        <v>#NAME?</v>
      </c>
      <c r="F113" s="123" t="e">
        <f ca="1">INDEX(A113:D121,,F106)</f>
        <v>#NAME?</v>
      </c>
      <c r="G113" s="90" t="e">
        <f ca="1">INDEX(A107:D115,,G106)</f>
        <v>#NAME?</v>
      </c>
      <c r="I113" s="123" t="e">
        <f t="shared" ca="1" si="41"/>
        <v>#NAME?</v>
      </c>
      <c r="J113" s="37" t="e">
        <f t="shared" ca="1" si="42"/>
        <v>#NAME?</v>
      </c>
      <c r="K113" s="37" t="e">
        <f t="shared" ca="1" si="43"/>
        <v>#NAME?</v>
      </c>
      <c r="L113" s="90" t="e">
        <f t="shared" ca="1" si="40"/>
        <v>#NAME?</v>
      </c>
      <c r="Q113" s="123" t="e">
        <f ca="1"/>
        <v>#NAME?</v>
      </c>
      <c r="R113" s="90" t="e">
        <f ca="1"/>
        <v>#NAME?</v>
      </c>
    </row>
    <row r="114" spans="1:18" x14ac:dyDescent="0.25">
      <c r="A114" s="194" t="e">
        <f ca="1"/>
        <v>#NAME?</v>
      </c>
      <c r="B114" s="195" t="e">
        <f ca="1"/>
        <v>#NAME?</v>
      </c>
      <c r="C114" s="195" t="e">
        <f ca="1"/>
        <v>#NAME?</v>
      </c>
      <c r="D114" s="196" t="e">
        <f ca="1"/>
        <v>#NAME?</v>
      </c>
      <c r="F114" s="123" t="e">
        <f ca="1">INDEX(A114:D122,,F106)</f>
        <v>#NAME?</v>
      </c>
      <c r="G114" s="90" t="e">
        <f ca="1">INDEX(A107:D115,,G106)</f>
        <v>#NAME?</v>
      </c>
      <c r="I114" s="123" t="e">
        <f t="shared" ca="1" si="41"/>
        <v>#NAME?</v>
      </c>
      <c r="J114" s="37" t="e">
        <f t="shared" ca="1" si="42"/>
        <v>#NAME?</v>
      </c>
      <c r="K114" s="37" t="e">
        <f t="shared" ca="1" si="43"/>
        <v>#NAME?</v>
      </c>
      <c r="L114" s="90" t="e">
        <f t="shared" ca="1" si="40"/>
        <v>#NAME?</v>
      </c>
      <c r="Q114" s="123" t="e">
        <f ca="1"/>
        <v>#NAME?</v>
      </c>
      <c r="R114" s="90" t="e">
        <f ca="1"/>
        <v>#NAME?</v>
      </c>
    </row>
    <row r="115" spans="1:18" x14ac:dyDescent="0.25">
      <c r="A115" s="200" t="e">
        <f ca="1"/>
        <v>#NAME?</v>
      </c>
      <c r="B115" s="201" t="e">
        <f ca="1"/>
        <v>#NAME?</v>
      </c>
      <c r="C115" s="201" t="e">
        <f ca="1"/>
        <v>#NAME?</v>
      </c>
      <c r="D115" s="202" t="e">
        <f ca="1"/>
        <v>#NAME?</v>
      </c>
      <c r="F115" s="91" t="e">
        <f ca="1">INDEX(A115:D123,,F106)</f>
        <v>#NAME?</v>
      </c>
      <c r="G115" s="93" t="e">
        <f ca="1">INDEX(A107:D115,,G106)</f>
        <v>#NAME?</v>
      </c>
      <c r="I115" s="91" t="e">
        <f t="shared" ca="1" si="41"/>
        <v>#NAME?</v>
      </c>
      <c r="J115" s="92" t="e">
        <f t="shared" ca="1" si="42"/>
        <v>#NAME?</v>
      </c>
      <c r="K115" s="92" t="e">
        <f t="shared" ca="1" si="43"/>
        <v>#NAME?</v>
      </c>
      <c r="L115" s="93" t="e">
        <f t="shared" ca="1" si="40"/>
        <v>#NAME?</v>
      </c>
      <c r="Q115" s="91" t="e">
        <f ca="1"/>
        <v>#NAME?</v>
      </c>
      <c r="R115" s="93" t="e">
        <f ca="1"/>
        <v>#NAME?</v>
      </c>
    </row>
    <row r="116" spans="1:18" x14ac:dyDescent="0.25">
      <c r="I116" t="e">
        <f ca="1">SUM(I107:I115)</f>
        <v>#NAME?</v>
      </c>
      <c r="J116" t="e">
        <f ca="1">SUM(J107:J115)</f>
        <v>#NAME?</v>
      </c>
      <c r="K116" t="e">
        <f ca="1">SUM(K107:K115)</f>
        <v>#NAME?</v>
      </c>
      <c r="L116" t="e">
        <f ca="1">SUM(L107:L115)</f>
        <v>#NAME?</v>
      </c>
    </row>
    <row r="117" spans="1:18" x14ac:dyDescent="0.25">
      <c r="A117" s="47" t="s">
        <v>53</v>
      </c>
      <c r="B117">
        <f ca="1">COUNT(A107:A115)</f>
        <v>0</v>
      </c>
      <c r="I117" s="47" t="s">
        <v>462</v>
      </c>
      <c r="J117" s="47" t="s">
        <v>389</v>
      </c>
      <c r="K117" s="47" t="s">
        <v>469</v>
      </c>
      <c r="L117" s="47" t="s">
        <v>470</v>
      </c>
      <c r="N117" s="47"/>
    </row>
    <row r="119" spans="1:18" x14ac:dyDescent="0.25">
      <c r="A119">
        <v>1</v>
      </c>
      <c r="B119">
        <v>2</v>
      </c>
      <c r="C119">
        <v>3</v>
      </c>
      <c r="D119">
        <v>4</v>
      </c>
      <c r="F119">
        <v>1</v>
      </c>
      <c r="G119">
        <v>4</v>
      </c>
      <c r="I119" s="47" t="s">
        <v>207</v>
      </c>
      <c r="J119" s="47" t="s">
        <v>464</v>
      </c>
      <c r="K119" s="47" t="s">
        <v>465</v>
      </c>
      <c r="L119" s="47" t="s">
        <v>466</v>
      </c>
      <c r="Q119">
        <f>F119</f>
        <v>1</v>
      </c>
      <c r="R119">
        <f>G119</f>
        <v>4</v>
      </c>
    </row>
    <row r="120" spans="1:18" x14ac:dyDescent="0.25">
      <c r="A120" s="189" t="e">
        <f t="array" aca="1" ref="A120:A128" ca="1">IF(A119=$Q106,$Q107:$Q115,IF(A119=$R106,$R107:$R115,A107:A115))</f>
        <v>#NAME?</v>
      </c>
      <c r="B120" s="190" t="e">
        <f t="array" aca="1" ref="B120:B128" ca="1">IF(B119=$Q106,$Q107:$Q115,IF(B119=$R106,$R107:$R115,B107:B115))</f>
        <v>#NAME?</v>
      </c>
      <c r="C120" s="190" t="e">
        <f t="array" aca="1" ref="C120:C128" ca="1">IF(C119=$Q106,$Q107:$Q115,IF(C119=$R106,$R107:$R115,C107:C115))</f>
        <v>#NAME?</v>
      </c>
      <c r="D120" s="191" t="e">
        <f t="array" aca="1" ref="D120:D128" ca="1">IF(D119=$Q106,$Q107:$Q115,IF(D119=$R106,$R107:$R115,D107:D115))</f>
        <v>#NAME?</v>
      </c>
      <c r="F120" s="156" t="e">
        <f ca="1">INDEX(A120:D128,,F119)</f>
        <v>#NAME?</v>
      </c>
      <c r="G120" s="158" t="e">
        <f ca="1">INDEX(A120:D128,,G119)</f>
        <v>#NAME?</v>
      </c>
      <c r="I120" s="156" t="e">
        <f ca="1">F120^2-G120^2</f>
        <v>#NAME?</v>
      </c>
      <c r="J120" s="157" t="e">
        <f ca="1">2*F120*G120</f>
        <v>#NAME?</v>
      </c>
      <c r="K120" s="157" t="e">
        <f ca="1">I120^2-J120^2</f>
        <v>#NAME?</v>
      </c>
      <c r="L120" s="158" t="e">
        <f t="shared" ref="L120:L128" ca="1" si="44">I120*J120</f>
        <v>#NAME?</v>
      </c>
      <c r="N120" t="s">
        <v>390</v>
      </c>
      <c r="O120" s="172" t="e">
        <f ca="1">2*(L129*B130-I129*J129)</f>
        <v>#NAME?</v>
      </c>
      <c r="Q120" s="156" t="e">
        <f t="array" aca="1" ref="Q120:R128" ca="1">MMULT(F120:G128,N124:O125)</f>
        <v>#NAME?</v>
      </c>
      <c r="R120" s="158" t="e">
        <f ca="1"/>
        <v>#NAME?</v>
      </c>
    </row>
    <row r="121" spans="1:18" x14ac:dyDescent="0.25">
      <c r="A121" s="194" t="e">
        <f ca="1"/>
        <v>#NAME?</v>
      </c>
      <c r="B121" s="195" t="e">
        <f ca="1"/>
        <v>#NAME?</v>
      </c>
      <c r="C121" s="195" t="e">
        <f ca="1"/>
        <v>#NAME?</v>
      </c>
      <c r="D121" s="196" t="e">
        <f ca="1"/>
        <v>#NAME?</v>
      </c>
      <c r="F121" s="123" t="e">
        <f ca="1">INDEX(A121:D129,,F119)</f>
        <v>#NAME?</v>
      </c>
      <c r="G121" s="90" t="e">
        <f ca="1">INDEX(A120:D128,,G119)</f>
        <v>#NAME?</v>
      </c>
      <c r="I121" s="123" t="e">
        <f t="shared" ref="I121:I128" ca="1" si="45">F121^2-G121^2</f>
        <v>#NAME?</v>
      </c>
      <c r="J121" s="37" t="e">
        <f t="shared" ref="J121:J128" ca="1" si="46">2*F121*G121</f>
        <v>#NAME?</v>
      </c>
      <c r="K121" s="37" t="e">
        <f t="shared" ref="K121:K128" ca="1" si="47">I121^2-J121^2</f>
        <v>#NAME?</v>
      </c>
      <c r="L121" s="90" t="e">
        <f t="shared" ca="1" si="44"/>
        <v>#NAME?</v>
      </c>
      <c r="N121" t="s">
        <v>392</v>
      </c>
      <c r="O121" s="173" t="e">
        <f ca="1">K129*B130-(I129^2-J129^2)</f>
        <v>#NAME?</v>
      </c>
      <c r="Q121" s="123" t="e">
        <f ca="1"/>
        <v>#NAME?</v>
      </c>
      <c r="R121" s="90" t="e">
        <f ca="1"/>
        <v>#NAME?</v>
      </c>
    </row>
    <row r="122" spans="1:18" x14ac:dyDescent="0.25">
      <c r="A122" s="194" t="e">
        <f ca="1"/>
        <v>#NAME?</v>
      </c>
      <c r="B122" s="195" t="e">
        <f ca="1"/>
        <v>#NAME?</v>
      </c>
      <c r="C122" s="195" t="e">
        <f ca="1"/>
        <v>#NAME?</v>
      </c>
      <c r="D122" s="196" t="e">
        <f ca="1"/>
        <v>#NAME?</v>
      </c>
      <c r="F122" s="123" t="e">
        <f ca="1">INDEX(A122:D130,,F119)</f>
        <v>#NAME?</v>
      </c>
      <c r="G122" s="90" t="e">
        <f ca="1">INDEX(A120:D128,,G119)</f>
        <v>#NAME?</v>
      </c>
      <c r="I122" s="123" t="e">
        <f t="shared" ca="1" si="45"/>
        <v>#NAME?</v>
      </c>
      <c r="J122" s="37" t="e">
        <f t="shared" ca="1" si="46"/>
        <v>#NAME?</v>
      </c>
      <c r="K122" s="37" t="e">
        <f t="shared" ca="1" si="47"/>
        <v>#NAME?</v>
      </c>
      <c r="L122" s="90" t="e">
        <f t="shared" ca="1" si="44"/>
        <v>#NAME?</v>
      </c>
      <c r="N122" t="s">
        <v>467</v>
      </c>
      <c r="O122" s="174" t="e">
        <f ca="1">0.25*ATAN2(O121,O120)</f>
        <v>#NAME?</v>
      </c>
      <c r="Q122" s="123" t="e">
        <f ca="1"/>
        <v>#NAME?</v>
      </c>
      <c r="R122" s="90" t="e">
        <f ca="1"/>
        <v>#NAME?</v>
      </c>
    </row>
    <row r="123" spans="1:18" x14ac:dyDescent="0.25">
      <c r="A123" s="194" t="e">
        <f ca="1"/>
        <v>#NAME?</v>
      </c>
      <c r="B123" s="195" t="e">
        <f ca="1"/>
        <v>#NAME?</v>
      </c>
      <c r="C123" s="195" t="e">
        <f ca="1"/>
        <v>#NAME?</v>
      </c>
      <c r="D123" s="196" t="e">
        <f ca="1"/>
        <v>#NAME?</v>
      </c>
      <c r="F123" s="123" t="e">
        <f ca="1">INDEX(A123:D131,,F119)</f>
        <v>#NAME?</v>
      </c>
      <c r="G123" s="90" t="e">
        <f ca="1">INDEX(A120:D128,,G119)</f>
        <v>#NAME?</v>
      </c>
      <c r="I123" s="123" t="e">
        <f t="shared" ca="1" si="45"/>
        <v>#NAME?</v>
      </c>
      <c r="J123" s="37" t="e">
        <f t="shared" ca="1" si="46"/>
        <v>#NAME?</v>
      </c>
      <c r="K123" s="37" t="e">
        <f t="shared" ca="1" si="47"/>
        <v>#NAME?</v>
      </c>
      <c r="L123" s="90" t="e">
        <f t="shared" ca="1" si="44"/>
        <v>#NAME?</v>
      </c>
      <c r="Q123" s="123" t="e">
        <f ca="1"/>
        <v>#NAME?</v>
      </c>
      <c r="R123" s="90" t="e">
        <f ca="1"/>
        <v>#NAME?</v>
      </c>
    </row>
    <row r="124" spans="1:18" x14ac:dyDescent="0.25">
      <c r="A124" s="194" t="e">
        <f ca="1"/>
        <v>#NAME?</v>
      </c>
      <c r="B124" s="195" t="e">
        <f ca="1"/>
        <v>#NAME?</v>
      </c>
      <c r="C124" s="195" t="e">
        <f ca="1"/>
        <v>#NAME?</v>
      </c>
      <c r="D124" s="196" t="e">
        <f ca="1"/>
        <v>#NAME?</v>
      </c>
      <c r="F124" s="123" t="e">
        <f ca="1">INDEX(A124:D132,,F119)</f>
        <v>#NAME?</v>
      </c>
      <c r="G124" s="90" t="e">
        <f ca="1">INDEX(A120:D128,,G119)</f>
        <v>#NAME?</v>
      </c>
      <c r="I124" s="123" t="e">
        <f t="shared" ca="1" si="45"/>
        <v>#NAME?</v>
      </c>
      <c r="J124" s="37" t="e">
        <f t="shared" ca="1" si="46"/>
        <v>#NAME?</v>
      </c>
      <c r="K124" s="37" t="e">
        <f t="shared" ca="1" si="47"/>
        <v>#NAME?</v>
      </c>
      <c r="L124" s="90" t="e">
        <f t="shared" ca="1" si="44"/>
        <v>#NAME?</v>
      </c>
      <c r="N124" s="156" t="e">
        <f ca="1">COS(O122)</f>
        <v>#NAME?</v>
      </c>
      <c r="O124" s="158" t="e">
        <f ca="1">-N125</f>
        <v>#NAME?</v>
      </c>
      <c r="Q124" s="123" t="e">
        <f ca="1"/>
        <v>#NAME?</v>
      </c>
      <c r="R124" s="90" t="e">
        <f ca="1"/>
        <v>#NAME?</v>
      </c>
    </row>
    <row r="125" spans="1:18" x14ac:dyDescent="0.25">
      <c r="A125" s="194" t="e">
        <f ca="1"/>
        <v>#NAME?</v>
      </c>
      <c r="B125" s="195" t="e">
        <f ca="1"/>
        <v>#NAME?</v>
      </c>
      <c r="C125" s="195" t="e">
        <f ca="1"/>
        <v>#NAME?</v>
      </c>
      <c r="D125" s="196" t="e">
        <f ca="1"/>
        <v>#NAME?</v>
      </c>
      <c r="F125" s="123" t="e">
        <f ca="1">INDEX(A125:D133,,F119)</f>
        <v>#NAME?</v>
      </c>
      <c r="G125" s="90" t="e">
        <f ca="1">INDEX(A120:D128,,G119)</f>
        <v>#NAME?</v>
      </c>
      <c r="I125" s="123" t="e">
        <f t="shared" ca="1" si="45"/>
        <v>#NAME?</v>
      </c>
      <c r="J125" s="37" t="e">
        <f t="shared" ca="1" si="46"/>
        <v>#NAME?</v>
      </c>
      <c r="K125" s="37" t="e">
        <f t="shared" ca="1" si="47"/>
        <v>#NAME?</v>
      </c>
      <c r="L125" s="90" t="e">
        <f t="shared" ca="1" si="44"/>
        <v>#NAME?</v>
      </c>
      <c r="N125" s="91" t="e">
        <f ca="1">SIN(O122)</f>
        <v>#NAME?</v>
      </c>
      <c r="O125" s="93" t="e">
        <f ca="1">N124</f>
        <v>#NAME?</v>
      </c>
      <c r="Q125" s="123" t="e">
        <f ca="1"/>
        <v>#NAME?</v>
      </c>
      <c r="R125" s="90" t="e">
        <f ca="1"/>
        <v>#NAME?</v>
      </c>
    </row>
    <row r="126" spans="1:18" x14ac:dyDescent="0.25">
      <c r="A126" s="194" t="e">
        <f ca="1"/>
        <v>#NAME?</v>
      </c>
      <c r="B126" s="195" t="e">
        <f ca="1"/>
        <v>#NAME?</v>
      </c>
      <c r="C126" s="195" t="e">
        <f ca="1"/>
        <v>#NAME?</v>
      </c>
      <c r="D126" s="196" t="e">
        <f ca="1"/>
        <v>#NAME?</v>
      </c>
      <c r="F126" s="123" t="e">
        <f ca="1">INDEX(A126:D134,,F119)</f>
        <v>#NAME?</v>
      </c>
      <c r="G126" s="90" t="e">
        <f ca="1">INDEX(A120:D128,,G119)</f>
        <v>#NAME?</v>
      </c>
      <c r="I126" s="123" t="e">
        <f t="shared" ca="1" si="45"/>
        <v>#NAME?</v>
      </c>
      <c r="J126" s="37" t="e">
        <f t="shared" ca="1" si="46"/>
        <v>#NAME?</v>
      </c>
      <c r="K126" s="37" t="e">
        <f t="shared" ca="1" si="47"/>
        <v>#NAME?</v>
      </c>
      <c r="L126" s="90" t="e">
        <f t="shared" ca="1" si="44"/>
        <v>#NAME?</v>
      </c>
      <c r="Q126" s="123" t="e">
        <f ca="1"/>
        <v>#NAME?</v>
      </c>
      <c r="R126" s="90" t="e">
        <f ca="1"/>
        <v>#NAME?</v>
      </c>
    </row>
    <row r="127" spans="1:18" x14ac:dyDescent="0.25">
      <c r="A127" s="194" t="e">
        <f ca="1"/>
        <v>#NAME?</v>
      </c>
      <c r="B127" s="195" t="e">
        <f ca="1"/>
        <v>#NAME?</v>
      </c>
      <c r="C127" s="195" t="e">
        <f ca="1"/>
        <v>#NAME?</v>
      </c>
      <c r="D127" s="196" t="e">
        <f ca="1"/>
        <v>#NAME?</v>
      </c>
      <c r="F127" s="123" t="e">
        <f ca="1">INDEX(A127:D135,,F119)</f>
        <v>#NAME?</v>
      </c>
      <c r="G127" s="90" t="e">
        <f ca="1">INDEX(A120:D128,,G119)</f>
        <v>#NAME?</v>
      </c>
      <c r="I127" s="123" t="e">
        <f t="shared" ca="1" si="45"/>
        <v>#NAME?</v>
      </c>
      <c r="J127" s="37" t="e">
        <f t="shared" ca="1" si="46"/>
        <v>#NAME?</v>
      </c>
      <c r="K127" s="37" t="e">
        <f t="shared" ca="1" si="47"/>
        <v>#NAME?</v>
      </c>
      <c r="L127" s="90" t="e">
        <f t="shared" ca="1" si="44"/>
        <v>#NAME?</v>
      </c>
      <c r="Q127" s="123" t="e">
        <f ca="1"/>
        <v>#NAME?</v>
      </c>
      <c r="R127" s="90" t="e">
        <f ca="1"/>
        <v>#NAME?</v>
      </c>
    </row>
    <row r="128" spans="1:18" x14ac:dyDescent="0.25">
      <c r="A128" s="200" t="e">
        <f ca="1"/>
        <v>#NAME?</v>
      </c>
      <c r="B128" s="201" t="e">
        <f ca="1"/>
        <v>#NAME?</v>
      </c>
      <c r="C128" s="201" t="e">
        <f ca="1"/>
        <v>#NAME?</v>
      </c>
      <c r="D128" s="202" t="e">
        <f ca="1"/>
        <v>#NAME?</v>
      </c>
      <c r="F128" s="91" t="e">
        <f ca="1">INDEX(A128:D136,,F119)</f>
        <v>#NAME?</v>
      </c>
      <c r="G128" s="93" t="e">
        <f ca="1">INDEX(A120:D128,,G119)</f>
        <v>#NAME?</v>
      </c>
      <c r="I128" s="91" t="e">
        <f t="shared" ca="1" si="45"/>
        <v>#NAME?</v>
      </c>
      <c r="J128" s="92" t="e">
        <f t="shared" ca="1" si="46"/>
        <v>#NAME?</v>
      </c>
      <c r="K128" s="92" t="e">
        <f t="shared" ca="1" si="47"/>
        <v>#NAME?</v>
      </c>
      <c r="L128" s="93" t="e">
        <f t="shared" ca="1" si="44"/>
        <v>#NAME?</v>
      </c>
      <c r="Q128" s="91" t="e">
        <f ca="1"/>
        <v>#NAME?</v>
      </c>
      <c r="R128" s="93" t="e">
        <f ca="1"/>
        <v>#NAME?</v>
      </c>
    </row>
    <row r="129" spans="1:18" x14ac:dyDescent="0.25">
      <c r="I129" t="e">
        <f ca="1">SUM(I120:I128)</f>
        <v>#NAME?</v>
      </c>
      <c r="J129" t="e">
        <f ca="1">SUM(J120:J128)</f>
        <v>#NAME?</v>
      </c>
      <c r="K129" t="e">
        <f ca="1">SUM(K120:K128)</f>
        <v>#NAME?</v>
      </c>
      <c r="L129" t="e">
        <f ca="1">SUM(L120:L128)</f>
        <v>#NAME?</v>
      </c>
    </row>
    <row r="130" spans="1:18" x14ac:dyDescent="0.25">
      <c r="A130" s="47" t="s">
        <v>53</v>
      </c>
      <c r="B130">
        <f ca="1">COUNT(A120:A128)</f>
        <v>0</v>
      </c>
      <c r="I130" s="47" t="s">
        <v>462</v>
      </c>
      <c r="J130" s="47" t="s">
        <v>389</v>
      </c>
      <c r="K130" s="47" t="s">
        <v>469</v>
      </c>
      <c r="L130" s="47" t="s">
        <v>470</v>
      </c>
      <c r="N130" s="47"/>
    </row>
    <row r="132" spans="1:18" x14ac:dyDescent="0.25">
      <c r="A132">
        <v>1</v>
      </c>
      <c r="B132">
        <v>2</v>
      </c>
      <c r="C132">
        <v>3</v>
      </c>
      <c r="D132">
        <v>4</v>
      </c>
      <c r="F132">
        <v>2</v>
      </c>
      <c r="G132">
        <v>3</v>
      </c>
      <c r="I132" s="47" t="s">
        <v>207</v>
      </c>
      <c r="J132" s="47" t="s">
        <v>464</v>
      </c>
      <c r="K132" s="47" t="s">
        <v>465</v>
      </c>
      <c r="L132" s="47" t="s">
        <v>466</v>
      </c>
      <c r="Q132">
        <f>F132</f>
        <v>2</v>
      </c>
      <c r="R132">
        <f>G132</f>
        <v>3</v>
      </c>
    </row>
    <row r="133" spans="1:18" x14ac:dyDescent="0.25">
      <c r="A133" s="189" t="e">
        <f t="array" aca="1" ref="A133:A141" ca="1">IF(A132=$Q119,$Q120:$Q128,IF(A132=$R119,$R120:$R128,A120:A128))</f>
        <v>#NAME?</v>
      </c>
      <c r="B133" s="190" t="e">
        <f t="array" aca="1" ref="B133:B141" ca="1">IF(B132=$Q119,$Q120:$Q128,IF(B132=$R119,$R120:$R128,B120:B128))</f>
        <v>#NAME?</v>
      </c>
      <c r="C133" s="190" t="e">
        <f t="array" aca="1" ref="C133:C141" ca="1">IF(C132=$Q119,$Q120:$Q128,IF(C132=$R119,$R120:$R128,C120:C128))</f>
        <v>#NAME?</v>
      </c>
      <c r="D133" s="191" t="e">
        <f t="array" aca="1" ref="D133:D141" ca="1">IF(D132=$Q119,$Q120:$Q128,IF(D132=$R119,$R120:$R128,D120:D128))</f>
        <v>#NAME?</v>
      </c>
      <c r="F133" s="156" t="e">
        <f ca="1">INDEX(A133:D141,,F132)</f>
        <v>#NAME?</v>
      </c>
      <c r="G133" s="158" t="e">
        <f ca="1">INDEX(A133:D141,,G132)</f>
        <v>#NAME?</v>
      </c>
      <c r="I133" s="156" t="e">
        <f ca="1">F133^2-G133^2</f>
        <v>#NAME?</v>
      </c>
      <c r="J133" s="157" t="e">
        <f ca="1">2*F133*G133</f>
        <v>#NAME?</v>
      </c>
      <c r="K133" s="157" t="e">
        <f ca="1">I133^2-J133^2</f>
        <v>#NAME?</v>
      </c>
      <c r="L133" s="158" t="e">
        <f t="shared" ref="L133:L141" ca="1" si="48">I133*J133</f>
        <v>#NAME?</v>
      </c>
      <c r="N133" t="s">
        <v>390</v>
      </c>
      <c r="O133" s="172" t="e">
        <f ca="1">2*(L142*B143-I142*J142)</f>
        <v>#NAME?</v>
      </c>
      <c r="Q133" s="156" t="e">
        <f t="array" aca="1" ref="Q133:R141" ca="1">MMULT(F133:G141,N137:O138)</f>
        <v>#NAME?</v>
      </c>
      <c r="R133" s="158" t="e">
        <f ca="1"/>
        <v>#NAME?</v>
      </c>
    </row>
    <row r="134" spans="1:18" x14ac:dyDescent="0.25">
      <c r="A134" s="194" t="e">
        <f ca="1"/>
        <v>#NAME?</v>
      </c>
      <c r="B134" s="195" t="e">
        <f ca="1"/>
        <v>#NAME?</v>
      </c>
      <c r="C134" s="195" t="e">
        <f ca="1"/>
        <v>#NAME?</v>
      </c>
      <c r="D134" s="196" t="e">
        <f ca="1"/>
        <v>#NAME?</v>
      </c>
      <c r="F134" s="123" t="e">
        <f ca="1">INDEX(A134:D142,,F132)</f>
        <v>#NAME?</v>
      </c>
      <c r="G134" s="90" t="e">
        <f ca="1">INDEX(A133:D141,,G132)</f>
        <v>#NAME?</v>
      </c>
      <c r="I134" s="123" t="e">
        <f t="shared" ref="I134:I141" ca="1" si="49">F134^2-G134^2</f>
        <v>#NAME?</v>
      </c>
      <c r="J134" s="37" t="e">
        <f t="shared" ref="J134:J141" ca="1" si="50">2*F134*G134</f>
        <v>#NAME?</v>
      </c>
      <c r="K134" s="37" t="e">
        <f t="shared" ref="K134:K141" ca="1" si="51">I134^2-J134^2</f>
        <v>#NAME?</v>
      </c>
      <c r="L134" s="90" t="e">
        <f t="shared" ca="1" si="48"/>
        <v>#NAME?</v>
      </c>
      <c r="N134" t="s">
        <v>392</v>
      </c>
      <c r="O134" s="173" t="e">
        <f ca="1">K142*B143-(I142^2-J142^2)</f>
        <v>#NAME?</v>
      </c>
      <c r="Q134" s="123" t="e">
        <f ca="1"/>
        <v>#NAME?</v>
      </c>
      <c r="R134" s="90" t="e">
        <f ca="1"/>
        <v>#NAME?</v>
      </c>
    </row>
    <row r="135" spans="1:18" x14ac:dyDescent="0.25">
      <c r="A135" s="194" t="e">
        <f ca="1"/>
        <v>#NAME?</v>
      </c>
      <c r="B135" s="195" t="e">
        <f ca="1"/>
        <v>#NAME?</v>
      </c>
      <c r="C135" s="195" t="e">
        <f ca="1"/>
        <v>#NAME?</v>
      </c>
      <c r="D135" s="196" t="e">
        <f ca="1"/>
        <v>#NAME?</v>
      </c>
      <c r="F135" s="123" t="e">
        <f ca="1">INDEX(A135:D143,,F132)</f>
        <v>#NAME?</v>
      </c>
      <c r="G135" s="90" t="e">
        <f ca="1">INDEX(A133:D141,,G132)</f>
        <v>#NAME?</v>
      </c>
      <c r="I135" s="123" t="e">
        <f t="shared" ca="1" si="49"/>
        <v>#NAME?</v>
      </c>
      <c r="J135" s="37" t="e">
        <f t="shared" ca="1" si="50"/>
        <v>#NAME?</v>
      </c>
      <c r="K135" s="37" t="e">
        <f t="shared" ca="1" si="51"/>
        <v>#NAME?</v>
      </c>
      <c r="L135" s="90" t="e">
        <f t="shared" ca="1" si="48"/>
        <v>#NAME?</v>
      </c>
      <c r="N135" t="s">
        <v>467</v>
      </c>
      <c r="O135" s="174" t="e">
        <f ca="1">0.25*ATAN2(O134,O133)</f>
        <v>#NAME?</v>
      </c>
      <c r="Q135" s="123" t="e">
        <f ca="1"/>
        <v>#NAME?</v>
      </c>
      <c r="R135" s="90" t="e">
        <f ca="1"/>
        <v>#NAME?</v>
      </c>
    </row>
    <row r="136" spans="1:18" x14ac:dyDescent="0.25">
      <c r="A136" s="194" t="e">
        <f ca="1"/>
        <v>#NAME?</v>
      </c>
      <c r="B136" s="195" t="e">
        <f ca="1"/>
        <v>#NAME?</v>
      </c>
      <c r="C136" s="195" t="e">
        <f ca="1"/>
        <v>#NAME?</v>
      </c>
      <c r="D136" s="196" t="e">
        <f ca="1"/>
        <v>#NAME?</v>
      </c>
      <c r="F136" s="123" t="e">
        <f ca="1">INDEX(A136:D144,,F132)</f>
        <v>#NAME?</v>
      </c>
      <c r="G136" s="90" t="e">
        <f ca="1">INDEX(A133:D141,,G132)</f>
        <v>#NAME?</v>
      </c>
      <c r="I136" s="123" t="e">
        <f t="shared" ca="1" si="49"/>
        <v>#NAME?</v>
      </c>
      <c r="J136" s="37" t="e">
        <f t="shared" ca="1" si="50"/>
        <v>#NAME?</v>
      </c>
      <c r="K136" s="37" t="e">
        <f t="shared" ca="1" si="51"/>
        <v>#NAME?</v>
      </c>
      <c r="L136" s="90" t="e">
        <f t="shared" ca="1" si="48"/>
        <v>#NAME?</v>
      </c>
      <c r="Q136" s="123" t="e">
        <f ca="1"/>
        <v>#NAME?</v>
      </c>
      <c r="R136" s="90" t="e">
        <f ca="1"/>
        <v>#NAME?</v>
      </c>
    </row>
    <row r="137" spans="1:18" x14ac:dyDescent="0.25">
      <c r="A137" s="194" t="e">
        <f ca="1"/>
        <v>#NAME?</v>
      </c>
      <c r="B137" s="195" t="e">
        <f ca="1"/>
        <v>#NAME?</v>
      </c>
      <c r="C137" s="195" t="e">
        <f ca="1"/>
        <v>#NAME?</v>
      </c>
      <c r="D137" s="196" t="e">
        <f ca="1"/>
        <v>#NAME?</v>
      </c>
      <c r="F137" s="123" t="e">
        <f ca="1">INDEX(A137:D145,,F132)</f>
        <v>#NAME?</v>
      </c>
      <c r="G137" s="90" t="e">
        <f ca="1">INDEX(A133:D141,,G132)</f>
        <v>#NAME?</v>
      </c>
      <c r="I137" s="123" t="e">
        <f t="shared" ca="1" si="49"/>
        <v>#NAME?</v>
      </c>
      <c r="J137" s="37" t="e">
        <f t="shared" ca="1" si="50"/>
        <v>#NAME?</v>
      </c>
      <c r="K137" s="37" t="e">
        <f t="shared" ca="1" si="51"/>
        <v>#NAME?</v>
      </c>
      <c r="L137" s="90" t="e">
        <f t="shared" ca="1" si="48"/>
        <v>#NAME?</v>
      </c>
      <c r="N137" s="156" t="e">
        <f ca="1">COS(O135)</f>
        <v>#NAME?</v>
      </c>
      <c r="O137" s="158" t="e">
        <f ca="1">-N138</f>
        <v>#NAME?</v>
      </c>
      <c r="Q137" s="123" t="e">
        <f ca="1"/>
        <v>#NAME?</v>
      </c>
      <c r="R137" s="90" t="e">
        <f ca="1"/>
        <v>#NAME?</v>
      </c>
    </row>
    <row r="138" spans="1:18" x14ac:dyDescent="0.25">
      <c r="A138" s="194" t="e">
        <f ca="1"/>
        <v>#NAME?</v>
      </c>
      <c r="B138" s="195" t="e">
        <f ca="1"/>
        <v>#NAME?</v>
      </c>
      <c r="C138" s="195" t="e">
        <f ca="1"/>
        <v>#NAME?</v>
      </c>
      <c r="D138" s="196" t="e">
        <f ca="1"/>
        <v>#NAME?</v>
      </c>
      <c r="F138" s="123" t="e">
        <f ca="1">INDEX(A138:D146,,F132)</f>
        <v>#NAME?</v>
      </c>
      <c r="G138" s="90" t="e">
        <f ca="1">INDEX(A133:D141,,G132)</f>
        <v>#NAME?</v>
      </c>
      <c r="I138" s="123" t="e">
        <f t="shared" ca="1" si="49"/>
        <v>#NAME?</v>
      </c>
      <c r="J138" s="37" t="e">
        <f t="shared" ca="1" si="50"/>
        <v>#NAME?</v>
      </c>
      <c r="K138" s="37" t="e">
        <f t="shared" ca="1" si="51"/>
        <v>#NAME?</v>
      </c>
      <c r="L138" s="90" t="e">
        <f t="shared" ca="1" si="48"/>
        <v>#NAME?</v>
      </c>
      <c r="N138" s="91" t="e">
        <f ca="1">SIN(O135)</f>
        <v>#NAME?</v>
      </c>
      <c r="O138" s="93" t="e">
        <f ca="1">N137</f>
        <v>#NAME?</v>
      </c>
      <c r="Q138" s="123" t="e">
        <f ca="1"/>
        <v>#NAME?</v>
      </c>
      <c r="R138" s="90" t="e">
        <f ca="1"/>
        <v>#NAME?</v>
      </c>
    </row>
    <row r="139" spans="1:18" x14ac:dyDescent="0.25">
      <c r="A139" s="194" t="e">
        <f ca="1"/>
        <v>#NAME?</v>
      </c>
      <c r="B139" s="195" t="e">
        <f ca="1"/>
        <v>#NAME?</v>
      </c>
      <c r="C139" s="195" t="e">
        <f ca="1"/>
        <v>#NAME?</v>
      </c>
      <c r="D139" s="196" t="e">
        <f ca="1"/>
        <v>#NAME?</v>
      </c>
      <c r="F139" s="123" t="e">
        <f ca="1">INDEX(A139:D147,,F132)</f>
        <v>#NAME?</v>
      </c>
      <c r="G139" s="90" t="e">
        <f ca="1">INDEX(A133:D141,,G132)</f>
        <v>#NAME?</v>
      </c>
      <c r="I139" s="123" t="e">
        <f t="shared" ca="1" si="49"/>
        <v>#NAME?</v>
      </c>
      <c r="J139" s="37" t="e">
        <f t="shared" ca="1" si="50"/>
        <v>#NAME?</v>
      </c>
      <c r="K139" s="37" t="e">
        <f t="shared" ca="1" si="51"/>
        <v>#NAME?</v>
      </c>
      <c r="L139" s="90" t="e">
        <f t="shared" ca="1" si="48"/>
        <v>#NAME?</v>
      </c>
      <c r="Q139" s="123" t="e">
        <f ca="1"/>
        <v>#NAME?</v>
      </c>
      <c r="R139" s="90" t="e">
        <f ca="1"/>
        <v>#NAME?</v>
      </c>
    </row>
    <row r="140" spans="1:18" x14ac:dyDescent="0.25">
      <c r="A140" s="194" t="e">
        <f ca="1"/>
        <v>#NAME?</v>
      </c>
      <c r="B140" s="195" t="e">
        <f ca="1"/>
        <v>#NAME?</v>
      </c>
      <c r="C140" s="195" t="e">
        <f ca="1"/>
        <v>#NAME?</v>
      </c>
      <c r="D140" s="196" t="e">
        <f ca="1"/>
        <v>#NAME?</v>
      </c>
      <c r="F140" s="123" t="e">
        <f ca="1">INDEX(A140:D148,,F132)</f>
        <v>#NAME?</v>
      </c>
      <c r="G140" s="90" t="e">
        <f ca="1">INDEX(A133:D141,,G132)</f>
        <v>#NAME?</v>
      </c>
      <c r="I140" s="123" t="e">
        <f t="shared" ca="1" si="49"/>
        <v>#NAME?</v>
      </c>
      <c r="J140" s="37" t="e">
        <f t="shared" ca="1" si="50"/>
        <v>#NAME?</v>
      </c>
      <c r="K140" s="37" t="e">
        <f t="shared" ca="1" si="51"/>
        <v>#NAME?</v>
      </c>
      <c r="L140" s="90" t="e">
        <f t="shared" ca="1" si="48"/>
        <v>#NAME?</v>
      </c>
      <c r="Q140" s="123" t="e">
        <f ca="1"/>
        <v>#NAME?</v>
      </c>
      <c r="R140" s="90" t="e">
        <f ca="1"/>
        <v>#NAME?</v>
      </c>
    </row>
    <row r="141" spans="1:18" x14ac:dyDescent="0.25">
      <c r="A141" s="200" t="e">
        <f ca="1"/>
        <v>#NAME?</v>
      </c>
      <c r="B141" s="201" t="e">
        <f ca="1"/>
        <v>#NAME?</v>
      </c>
      <c r="C141" s="201" t="e">
        <f ca="1"/>
        <v>#NAME?</v>
      </c>
      <c r="D141" s="202" t="e">
        <f ca="1"/>
        <v>#NAME?</v>
      </c>
      <c r="F141" s="91" t="e">
        <f ca="1">INDEX(A141:D149,,F132)</f>
        <v>#NAME?</v>
      </c>
      <c r="G141" s="93" t="e">
        <f ca="1">INDEX(A133:D141,,G132)</f>
        <v>#NAME?</v>
      </c>
      <c r="I141" s="91" t="e">
        <f t="shared" ca="1" si="49"/>
        <v>#NAME?</v>
      </c>
      <c r="J141" s="92" t="e">
        <f t="shared" ca="1" si="50"/>
        <v>#NAME?</v>
      </c>
      <c r="K141" s="92" t="e">
        <f t="shared" ca="1" si="51"/>
        <v>#NAME?</v>
      </c>
      <c r="L141" s="93" t="e">
        <f t="shared" ca="1" si="48"/>
        <v>#NAME?</v>
      </c>
      <c r="Q141" s="91" t="e">
        <f ca="1"/>
        <v>#NAME?</v>
      </c>
      <c r="R141" s="93" t="e">
        <f ca="1"/>
        <v>#NAME?</v>
      </c>
    </row>
    <row r="142" spans="1:18" x14ac:dyDescent="0.25">
      <c r="I142" t="e">
        <f ca="1">SUM(I133:I141)</f>
        <v>#NAME?</v>
      </c>
      <c r="J142" t="e">
        <f ca="1">SUM(J133:J141)</f>
        <v>#NAME?</v>
      </c>
      <c r="K142" t="e">
        <f ca="1">SUM(K133:K141)</f>
        <v>#NAME?</v>
      </c>
      <c r="L142" t="e">
        <f ca="1">SUM(L133:L141)</f>
        <v>#NAME?</v>
      </c>
    </row>
    <row r="143" spans="1:18" x14ac:dyDescent="0.25">
      <c r="A143" s="47" t="s">
        <v>53</v>
      </c>
      <c r="B143">
        <f ca="1">COUNT(A133:A141)</f>
        <v>0</v>
      </c>
      <c r="I143" s="47" t="s">
        <v>462</v>
      </c>
      <c r="J143" s="47" t="s">
        <v>389</v>
      </c>
      <c r="K143" s="47" t="s">
        <v>469</v>
      </c>
      <c r="L143" s="47" t="s">
        <v>470</v>
      </c>
      <c r="N143" s="47"/>
    </row>
    <row r="145" spans="1:18" x14ac:dyDescent="0.25">
      <c r="A145">
        <v>1</v>
      </c>
      <c r="B145">
        <v>2</v>
      </c>
      <c r="C145">
        <v>3</v>
      </c>
      <c r="D145">
        <v>4</v>
      </c>
      <c r="F145">
        <v>2</v>
      </c>
      <c r="G145">
        <v>4</v>
      </c>
      <c r="I145" s="47" t="s">
        <v>207</v>
      </c>
      <c r="J145" s="47" t="s">
        <v>464</v>
      </c>
      <c r="K145" s="47" t="s">
        <v>465</v>
      </c>
      <c r="L145" s="47" t="s">
        <v>466</v>
      </c>
      <c r="Q145">
        <f>F145</f>
        <v>2</v>
      </c>
      <c r="R145">
        <f>G145</f>
        <v>4</v>
      </c>
    </row>
    <row r="146" spans="1:18" x14ac:dyDescent="0.25">
      <c r="A146" s="189" t="e">
        <f t="array" aca="1" ref="A146:A154" ca="1">IF(A145=$Q132,$Q133:$Q141,IF(A145=$R132,$R133:$R141,A133:A141))</f>
        <v>#NAME?</v>
      </c>
      <c r="B146" s="190" t="e">
        <f t="array" aca="1" ref="B146:B154" ca="1">IF(B145=$Q132,$Q133:$Q141,IF(B145=$R132,$R133:$R141,B133:B141))</f>
        <v>#NAME?</v>
      </c>
      <c r="C146" s="190" t="e">
        <f t="array" aca="1" ref="C146:C154" ca="1">IF(C145=$Q132,$Q133:$Q141,IF(C145=$R132,$R133:$R141,C133:C141))</f>
        <v>#NAME?</v>
      </c>
      <c r="D146" s="191" t="e">
        <f t="array" aca="1" ref="D146:D154" ca="1">IF(D145=$Q132,$Q133:$Q141,IF(D145=$R132,$R133:$R141,D133:D141))</f>
        <v>#NAME?</v>
      </c>
      <c r="F146" s="156" t="e">
        <f ca="1">INDEX(A146:D154,,F145)</f>
        <v>#NAME?</v>
      </c>
      <c r="G146" s="158" t="e">
        <f ca="1">INDEX(A146:D154,,G145)</f>
        <v>#NAME?</v>
      </c>
      <c r="I146" s="156" t="e">
        <f ca="1">F146^2-G146^2</f>
        <v>#NAME?</v>
      </c>
      <c r="J146" s="157" t="e">
        <f ca="1">2*F146*G146</f>
        <v>#NAME?</v>
      </c>
      <c r="K146" s="157" t="e">
        <f ca="1">I146^2-J146^2</f>
        <v>#NAME?</v>
      </c>
      <c r="L146" s="158" t="e">
        <f t="shared" ref="L146:L154" ca="1" si="52">I146*J146</f>
        <v>#NAME?</v>
      </c>
      <c r="N146" t="s">
        <v>390</v>
      </c>
      <c r="O146" s="172" t="e">
        <f ca="1">2*(L155*B156-I155*J155)</f>
        <v>#NAME?</v>
      </c>
      <c r="Q146" s="156" t="e">
        <f t="array" aca="1" ref="Q146:R154" ca="1">MMULT(F146:G154,N150:O151)</f>
        <v>#NAME?</v>
      </c>
      <c r="R146" s="158" t="e">
        <f ca="1"/>
        <v>#NAME?</v>
      </c>
    </row>
    <row r="147" spans="1:18" x14ac:dyDescent="0.25">
      <c r="A147" s="194" t="e">
        <f ca="1"/>
        <v>#NAME?</v>
      </c>
      <c r="B147" s="195" t="e">
        <f ca="1"/>
        <v>#NAME?</v>
      </c>
      <c r="C147" s="195" t="e">
        <f ca="1"/>
        <v>#NAME?</v>
      </c>
      <c r="D147" s="196" t="e">
        <f ca="1"/>
        <v>#NAME?</v>
      </c>
      <c r="F147" s="123" t="e">
        <f ca="1">INDEX(A147:D155,,F145)</f>
        <v>#NAME?</v>
      </c>
      <c r="G147" s="90" t="e">
        <f ca="1">INDEX(A146:D154,,G145)</f>
        <v>#NAME?</v>
      </c>
      <c r="I147" s="123" t="e">
        <f t="shared" ref="I147:I154" ca="1" si="53">F147^2-G147^2</f>
        <v>#NAME?</v>
      </c>
      <c r="J147" s="37" t="e">
        <f t="shared" ref="J147:J154" ca="1" si="54">2*F147*G147</f>
        <v>#NAME?</v>
      </c>
      <c r="K147" s="37" t="e">
        <f t="shared" ref="K147:K154" ca="1" si="55">I147^2-J147^2</f>
        <v>#NAME?</v>
      </c>
      <c r="L147" s="90" t="e">
        <f t="shared" ca="1" si="52"/>
        <v>#NAME?</v>
      </c>
      <c r="N147" t="s">
        <v>392</v>
      </c>
      <c r="O147" s="173" t="e">
        <f ca="1">K155*B156-(I155^2-J155^2)</f>
        <v>#NAME?</v>
      </c>
      <c r="Q147" s="123" t="e">
        <f ca="1"/>
        <v>#NAME?</v>
      </c>
      <c r="R147" s="90" t="e">
        <f ca="1"/>
        <v>#NAME?</v>
      </c>
    </row>
    <row r="148" spans="1:18" x14ac:dyDescent="0.25">
      <c r="A148" s="194" t="e">
        <f ca="1"/>
        <v>#NAME?</v>
      </c>
      <c r="B148" s="195" t="e">
        <f ca="1"/>
        <v>#NAME?</v>
      </c>
      <c r="C148" s="195" t="e">
        <f ca="1"/>
        <v>#NAME?</v>
      </c>
      <c r="D148" s="196" t="e">
        <f ca="1"/>
        <v>#NAME?</v>
      </c>
      <c r="F148" s="123" t="e">
        <f ca="1">INDEX(A148:D156,,F145)</f>
        <v>#NAME?</v>
      </c>
      <c r="G148" s="90" t="e">
        <f ca="1">INDEX(A146:D154,,G145)</f>
        <v>#NAME?</v>
      </c>
      <c r="I148" s="123" t="e">
        <f t="shared" ca="1" si="53"/>
        <v>#NAME?</v>
      </c>
      <c r="J148" s="37" t="e">
        <f t="shared" ca="1" si="54"/>
        <v>#NAME?</v>
      </c>
      <c r="K148" s="37" t="e">
        <f t="shared" ca="1" si="55"/>
        <v>#NAME?</v>
      </c>
      <c r="L148" s="90" t="e">
        <f t="shared" ca="1" si="52"/>
        <v>#NAME?</v>
      </c>
      <c r="N148" t="s">
        <v>467</v>
      </c>
      <c r="O148" s="174" t="e">
        <f ca="1">0.25*ATAN2(O147,O146)</f>
        <v>#NAME?</v>
      </c>
      <c r="Q148" s="123" t="e">
        <f ca="1"/>
        <v>#NAME?</v>
      </c>
      <c r="R148" s="90" t="e">
        <f ca="1"/>
        <v>#NAME?</v>
      </c>
    </row>
    <row r="149" spans="1:18" x14ac:dyDescent="0.25">
      <c r="A149" s="194" t="e">
        <f ca="1"/>
        <v>#NAME?</v>
      </c>
      <c r="B149" s="195" t="e">
        <f ca="1"/>
        <v>#NAME?</v>
      </c>
      <c r="C149" s="195" t="e">
        <f ca="1"/>
        <v>#NAME?</v>
      </c>
      <c r="D149" s="196" t="e">
        <f ca="1"/>
        <v>#NAME?</v>
      </c>
      <c r="F149" s="123" t="e">
        <f ca="1">INDEX(A149:D157,,F145)</f>
        <v>#NAME?</v>
      </c>
      <c r="G149" s="90" t="e">
        <f ca="1">INDEX(A146:D154,,G145)</f>
        <v>#NAME?</v>
      </c>
      <c r="I149" s="123" t="e">
        <f t="shared" ca="1" si="53"/>
        <v>#NAME?</v>
      </c>
      <c r="J149" s="37" t="e">
        <f t="shared" ca="1" si="54"/>
        <v>#NAME?</v>
      </c>
      <c r="K149" s="37" t="e">
        <f t="shared" ca="1" si="55"/>
        <v>#NAME?</v>
      </c>
      <c r="L149" s="90" t="e">
        <f t="shared" ca="1" si="52"/>
        <v>#NAME?</v>
      </c>
      <c r="Q149" s="123" t="e">
        <f ca="1"/>
        <v>#NAME?</v>
      </c>
      <c r="R149" s="90" t="e">
        <f ca="1"/>
        <v>#NAME?</v>
      </c>
    </row>
    <row r="150" spans="1:18" x14ac:dyDescent="0.25">
      <c r="A150" s="194" t="e">
        <f ca="1"/>
        <v>#NAME?</v>
      </c>
      <c r="B150" s="195" t="e">
        <f ca="1"/>
        <v>#NAME?</v>
      </c>
      <c r="C150" s="195" t="e">
        <f ca="1"/>
        <v>#NAME?</v>
      </c>
      <c r="D150" s="196" t="e">
        <f ca="1"/>
        <v>#NAME?</v>
      </c>
      <c r="F150" s="123" t="e">
        <f ca="1">INDEX(A150:D158,,F145)</f>
        <v>#NAME?</v>
      </c>
      <c r="G150" s="90" t="e">
        <f ca="1">INDEX(A146:D154,,G145)</f>
        <v>#NAME?</v>
      </c>
      <c r="I150" s="123" t="e">
        <f t="shared" ca="1" si="53"/>
        <v>#NAME?</v>
      </c>
      <c r="J150" s="37" t="e">
        <f t="shared" ca="1" si="54"/>
        <v>#NAME?</v>
      </c>
      <c r="K150" s="37" t="e">
        <f t="shared" ca="1" si="55"/>
        <v>#NAME?</v>
      </c>
      <c r="L150" s="90" t="e">
        <f t="shared" ca="1" si="52"/>
        <v>#NAME?</v>
      </c>
      <c r="N150" s="156" t="e">
        <f ca="1">COS(O148)</f>
        <v>#NAME?</v>
      </c>
      <c r="O150" s="158" t="e">
        <f ca="1">-N151</f>
        <v>#NAME?</v>
      </c>
      <c r="Q150" s="123" t="e">
        <f ca="1"/>
        <v>#NAME?</v>
      </c>
      <c r="R150" s="90" t="e">
        <f ca="1"/>
        <v>#NAME?</v>
      </c>
    </row>
    <row r="151" spans="1:18" x14ac:dyDescent="0.25">
      <c r="A151" s="194" t="e">
        <f ca="1"/>
        <v>#NAME?</v>
      </c>
      <c r="B151" s="195" t="e">
        <f ca="1"/>
        <v>#NAME?</v>
      </c>
      <c r="C151" s="195" t="e">
        <f ca="1"/>
        <v>#NAME?</v>
      </c>
      <c r="D151" s="196" t="e">
        <f ca="1"/>
        <v>#NAME?</v>
      </c>
      <c r="F151" s="123" t="e">
        <f ca="1">INDEX(A151:D159,,F145)</f>
        <v>#NAME?</v>
      </c>
      <c r="G151" s="90" t="e">
        <f ca="1">INDEX(A146:D154,,G145)</f>
        <v>#NAME?</v>
      </c>
      <c r="I151" s="123" t="e">
        <f t="shared" ca="1" si="53"/>
        <v>#NAME?</v>
      </c>
      <c r="J151" s="37" t="e">
        <f t="shared" ca="1" si="54"/>
        <v>#NAME?</v>
      </c>
      <c r="K151" s="37" t="e">
        <f t="shared" ca="1" si="55"/>
        <v>#NAME?</v>
      </c>
      <c r="L151" s="90" t="e">
        <f t="shared" ca="1" si="52"/>
        <v>#NAME?</v>
      </c>
      <c r="N151" s="91" t="e">
        <f ca="1">SIN(O148)</f>
        <v>#NAME?</v>
      </c>
      <c r="O151" s="93" t="e">
        <f ca="1">N150</f>
        <v>#NAME?</v>
      </c>
      <c r="Q151" s="123" t="e">
        <f ca="1"/>
        <v>#NAME?</v>
      </c>
      <c r="R151" s="90" t="e">
        <f ca="1"/>
        <v>#NAME?</v>
      </c>
    </row>
    <row r="152" spans="1:18" x14ac:dyDescent="0.25">
      <c r="A152" s="194" t="e">
        <f ca="1"/>
        <v>#NAME?</v>
      </c>
      <c r="B152" s="195" t="e">
        <f ca="1"/>
        <v>#NAME?</v>
      </c>
      <c r="C152" s="195" t="e">
        <f ca="1"/>
        <v>#NAME?</v>
      </c>
      <c r="D152" s="196" t="e">
        <f ca="1"/>
        <v>#NAME?</v>
      </c>
      <c r="F152" s="123" t="e">
        <f ca="1">INDEX(A152:D160,,F145)</f>
        <v>#NAME?</v>
      </c>
      <c r="G152" s="90" t="e">
        <f ca="1">INDEX(A146:D154,,G145)</f>
        <v>#NAME?</v>
      </c>
      <c r="I152" s="123" t="e">
        <f t="shared" ca="1" si="53"/>
        <v>#NAME?</v>
      </c>
      <c r="J152" s="37" t="e">
        <f t="shared" ca="1" si="54"/>
        <v>#NAME?</v>
      </c>
      <c r="K152" s="37" t="e">
        <f t="shared" ca="1" si="55"/>
        <v>#NAME?</v>
      </c>
      <c r="L152" s="90" t="e">
        <f t="shared" ca="1" si="52"/>
        <v>#NAME?</v>
      </c>
      <c r="Q152" s="123" t="e">
        <f ca="1"/>
        <v>#NAME?</v>
      </c>
      <c r="R152" s="90" t="e">
        <f ca="1"/>
        <v>#NAME?</v>
      </c>
    </row>
    <row r="153" spans="1:18" x14ac:dyDescent="0.25">
      <c r="A153" s="194" t="e">
        <f ca="1"/>
        <v>#NAME?</v>
      </c>
      <c r="B153" s="195" t="e">
        <f ca="1"/>
        <v>#NAME?</v>
      </c>
      <c r="C153" s="195" t="e">
        <f ca="1"/>
        <v>#NAME?</v>
      </c>
      <c r="D153" s="196" t="e">
        <f ca="1"/>
        <v>#NAME?</v>
      </c>
      <c r="F153" s="123" t="e">
        <f ca="1">INDEX(A153:D161,,F145)</f>
        <v>#NAME?</v>
      </c>
      <c r="G153" s="90" t="e">
        <f ca="1">INDEX(A146:D154,,G145)</f>
        <v>#NAME?</v>
      </c>
      <c r="I153" s="123" t="e">
        <f t="shared" ca="1" si="53"/>
        <v>#NAME?</v>
      </c>
      <c r="J153" s="37" t="e">
        <f t="shared" ca="1" si="54"/>
        <v>#NAME?</v>
      </c>
      <c r="K153" s="37" t="e">
        <f t="shared" ca="1" si="55"/>
        <v>#NAME?</v>
      </c>
      <c r="L153" s="90" t="e">
        <f t="shared" ca="1" si="52"/>
        <v>#NAME?</v>
      </c>
      <c r="Q153" s="123" t="e">
        <f ca="1"/>
        <v>#NAME?</v>
      </c>
      <c r="R153" s="90" t="e">
        <f ca="1"/>
        <v>#NAME?</v>
      </c>
    </row>
    <row r="154" spans="1:18" x14ac:dyDescent="0.25">
      <c r="A154" s="200" t="e">
        <f ca="1"/>
        <v>#NAME?</v>
      </c>
      <c r="B154" s="201" t="e">
        <f ca="1"/>
        <v>#NAME?</v>
      </c>
      <c r="C154" s="201" t="e">
        <f ca="1"/>
        <v>#NAME?</v>
      </c>
      <c r="D154" s="202" t="e">
        <f ca="1"/>
        <v>#NAME?</v>
      </c>
      <c r="F154" s="91" t="e">
        <f ca="1">INDEX(A154:D162,,F145)</f>
        <v>#NAME?</v>
      </c>
      <c r="G154" s="93" t="e">
        <f ca="1">INDEX(A146:D154,,G145)</f>
        <v>#NAME?</v>
      </c>
      <c r="I154" s="91" t="e">
        <f t="shared" ca="1" si="53"/>
        <v>#NAME?</v>
      </c>
      <c r="J154" s="92" t="e">
        <f t="shared" ca="1" si="54"/>
        <v>#NAME?</v>
      </c>
      <c r="K154" s="92" t="e">
        <f t="shared" ca="1" si="55"/>
        <v>#NAME?</v>
      </c>
      <c r="L154" s="93" t="e">
        <f t="shared" ca="1" si="52"/>
        <v>#NAME?</v>
      </c>
      <c r="Q154" s="91" t="e">
        <f ca="1"/>
        <v>#NAME?</v>
      </c>
      <c r="R154" s="93" t="e">
        <f ca="1"/>
        <v>#NAME?</v>
      </c>
    </row>
    <row r="155" spans="1:18" x14ac:dyDescent="0.25">
      <c r="I155" t="e">
        <f ca="1">SUM(I146:I154)</f>
        <v>#NAME?</v>
      </c>
      <c r="J155" t="e">
        <f ca="1">SUM(J146:J154)</f>
        <v>#NAME?</v>
      </c>
      <c r="K155" t="e">
        <f ca="1">SUM(K146:K154)</f>
        <v>#NAME?</v>
      </c>
      <c r="L155" t="e">
        <f ca="1">SUM(L146:L154)</f>
        <v>#NAME?</v>
      </c>
    </row>
    <row r="156" spans="1:18" x14ac:dyDescent="0.25">
      <c r="A156" s="47" t="s">
        <v>53</v>
      </c>
      <c r="B156">
        <f ca="1">COUNT(A146:A154)</f>
        <v>0</v>
      </c>
      <c r="I156" s="47" t="s">
        <v>462</v>
      </c>
      <c r="J156" s="47" t="s">
        <v>389</v>
      </c>
      <c r="K156" s="47" t="s">
        <v>469</v>
      </c>
      <c r="L156" s="47" t="s">
        <v>470</v>
      </c>
      <c r="N156" s="47"/>
    </row>
    <row r="158" spans="1:18" x14ac:dyDescent="0.25">
      <c r="A158">
        <v>1</v>
      </c>
      <c r="B158">
        <v>2</v>
      </c>
      <c r="C158">
        <v>3</v>
      </c>
      <c r="D158">
        <v>4</v>
      </c>
      <c r="F158">
        <v>3</v>
      </c>
      <c r="G158">
        <v>4</v>
      </c>
      <c r="I158" s="47" t="s">
        <v>207</v>
      </c>
      <c r="J158" s="47" t="s">
        <v>464</v>
      </c>
      <c r="K158" s="47" t="s">
        <v>465</v>
      </c>
      <c r="L158" s="47" t="s">
        <v>466</v>
      </c>
      <c r="Q158">
        <f>F158</f>
        <v>3</v>
      </c>
      <c r="R158">
        <f>G158</f>
        <v>4</v>
      </c>
    </row>
    <row r="159" spans="1:18" x14ac:dyDescent="0.25">
      <c r="A159" s="189" t="e">
        <f t="array" aca="1" ref="A159:A167" ca="1">IF(A158=$Q145,$Q146:$Q154,IF(A158=$R145,$R146:$R154,A146:A154))</f>
        <v>#NAME?</v>
      </c>
      <c r="B159" s="190" t="e">
        <f t="array" aca="1" ref="B159:B167" ca="1">IF(B158=$Q145,$Q146:$Q154,IF(B158=$R145,$R146:$R154,B146:B154))</f>
        <v>#NAME?</v>
      </c>
      <c r="C159" s="190" t="e">
        <f t="array" aca="1" ref="C159:C167" ca="1">IF(C158=$Q145,$Q146:$Q154,IF(C158=$R145,$R146:$R154,C146:C154))</f>
        <v>#NAME?</v>
      </c>
      <c r="D159" s="191" t="e">
        <f t="array" aca="1" ref="D159:D167" ca="1">IF(D158=$Q145,$Q146:$Q154,IF(D158=$R145,$R146:$R154,D146:D154))</f>
        <v>#NAME?</v>
      </c>
      <c r="F159" s="156" t="e">
        <f ca="1">INDEX(A159:D167,,F158)</f>
        <v>#NAME?</v>
      </c>
      <c r="G159" s="158" t="e">
        <f ca="1">INDEX(A159:D167,,G158)</f>
        <v>#NAME?</v>
      </c>
      <c r="I159" s="156" t="e">
        <f ca="1">F159^2-G159^2</f>
        <v>#NAME?</v>
      </c>
      <c r="J159" s="157" t="e">
        <f ca="1">2*F159*G159</f>
        <v>#NAME?</v>
      </c>
      <c r="K159" s="157" t="e">
        <f ca="1">I159^2-J159^2</f>
        <v>#NAME?</v>
      </c>
      <c r="L159" s="158" t="e">
        <f t="shared" ref="L159:L167" ca="1" si="56">I159*J159</f>
        <v>#NAME?</v>
      </c>
      <c r="N159" t="s">
        <v>390</v>
      </c>
      <c r="O159" s="172" t="e">
        <f ca="1">2*(L168*B169-I168*J168)</f>
        <v>#NAME?</v>
      </c>
      <c r="Q159" s="156" t="e">
        <f t="array" aca="1" ref="Q159:R167" ca="1">MMULT(F159:G167,N163:O164)</f>
        <v>#NAME?</v>
      </c>
      <c r="R159" s="158" t="e">
        <f ca="1"/>
        <v>#NAME?</v>
      </c>
    </row>
    <row r="160" spans="1:18" x14ac:dyDescent="0.25">
      <c r="A160" s="194" t="e">
        <f ca="1"/>
        <v>#NAME?</v>
      </c>
      <c r="B160" s="195" t="e">
        <f ca="1"/>
        <v>#NAME?</v>
      </c>
      <c r="C160" s="195" t="e">
        <f ca="1"/>
        <v>#NAME?</v>
      </c>
      <c r="D160" s="196" t="e">
        <f ca="1"/>
        <v>#NAME?</v>
      </c>
      <c r="F160" s="123" t="e">
        <f ca="1">INDEX(A160:D168,,F158)</f>
        <v>#NAME?</v>
      </c>
      <c r="G160" s="90" t="e">
        <f ca="1">INDEX(A159:D167,,G158)</f>
        <v>#NAME?</v>
      </c>
      <c r="I160" s="123" t="e">
        <f t="shared" ref="I160:I167" ca="1" si="57">F160^2-G160^2</f>
        <v>#NAME?</v>
      </c>
      <c r="J160" s="37" t="e">
        <f t="shared" ref="J160:J167" ca="1" si="58">2*F160*G160</f>
        <v>#NAME?</v>
      </c>
      <c r="K160" s="37" t="e">
        <f t="shared" ref="K160:K167" ca="1" si="59">I160^2-J160^2</f>
        <v>#NAME?</v>
      </c>
      <c r="L160" s="90" t="e">
        <f t="shared" ca="1" si="56"/>
        <v>#NAME?</v>
      </c>
      <c r="N160" t="s">
        <v>392</v>
      </c>
      <c r="O160" s="173" t="e">
        <f ca="1">K168*B169-(I168^2-J168^2)</f>
        <v>#NAME?</v>
      </c>
      <c r="Q160" s="123" t="e">
        <f ca="1"/>
        <v>#NAME?</v>
      </c>
      <c r="R160" s="90" t="e">
        <f ca="1"/>
        <v>#NAME?</v>
      </c>
    </row>
    <row r="161" spans="1:18" x14ac:dyDescent="0.25">
      <c r="A161" s="194" t="e">
        <f ca="1"/>
        <v>#NAME?</v>
      </c>
      <c r="B161" s="195" t="e">
        <f ca="1"/>
        <v>#NAME?</v>
      </c>
      <c r="C161" s="195" t="e">
        <f ca="1"/>
        <v>#NAME?</v>
      </c>
      <c r="D161" s="196" t="e">
        <f ca="1"/>
        <v>#NAME?</v>
      </c>
      <c r="F161" s="123" t="e">
        <f ca="1">INDEX(A161:D169,,F158)</f>
        <v>#NAME?</v>
      </c>
      <c r="G161" s="90" t="e">
        <f ca="1">INDEX(A159:D167,,G158)</f>
        <v>#NAME?</v>
      </c>
      <c r="I161" s="123" t="e">
        <f t="shared" ca="1" si="57"/>
        <v>#NAME?</v>
      </c>
      <c r="J161" s="37" t="e">
        <f t="shared" ca="1" si="58"/>
        <v>#NAME?</v>
      </c>
      <c r="K161" s="37" t="e">
        <f t="shared" ca="1" si="59"/>
        <v>#NAME?</v>
      </c>
      <c r="L161" s="90" t="e">
        <f t="shared" ca="1" si="56"/>
        <v>#NAME?</v>
      </c>
      <c r="N161" t="s">
        <v>467</v>
      </c>
      <c r="O161" s="174" t="e">
        <f ca="1">0.25*ATAN(O159/O160)</f>
        <v>#NAME?</v>
      </c>
      <c r="Q161" s="123" t="e">
        <f ca="1"/>
        <v>#NAME?</v>
      </c>
      <c r="R161" s="90" t="e">
        <f ca="1"/>
        <v>#NAME?</v>
      </c>
    </row>
    <row r="162" spans="1:18" x14ac:dyDescent="0.25">
      <c r="A162" s="194" t="e">
        <f ca="1"/>
        <v>#NAME?</v>
      </c>
      <c r="B162" s="195" t="e">
        <f ca="1"/>
        <v>#NAME?</v>
      </c>
      <c r="C162" s="195" t="e">
        <f ca="1"/>
        <v>#NAME?</v>
      </c>
      <c r="D162" s="196" t="e">
        <f ca="1"/>
        <v>#NAME?</v>
      </c>
      <c r="F162" s="123" t="e">
        <f ca="1">INDEX(A162:D170,,F158)</f>
        <v>#NAME?</v>
      </c>
      <c r="G162" s="90" t="e">
        <f ca="1">INDEX(A159:D167,,G158)</f>
        <v>#NAME?</v>
      </c>
      <c r="I162" s="123" t="e">
        <f t="shared" ca="1" si="57"/>
        <v>#NAME?</v>
      </c>
      <c r="J162" s="37" t="e">
        <f t="shared" ca="1" si="58"/>
        <v>#NAME?</v>
      </c>
      <c r="K162" s="37" t="e">
        <f t="shared" ca="1" si="59"/>
        <v>#NAME?</v>
      </c>
      <c r="L162" s="90" t="e">
        <f t="shared" ca="1" si="56"/>
        <v>#NAME?</v>
      </c>
      <c r="Q162" s="123" t="e">
        <f ca="1"/>
        <v>#NAME?</v>
      </c>
      <c r="R162" s="90" t="e">
        <f ca="1"/>
        <v>#NAME?</v>
      </c>
    </row>
    <row r="163" spans="1:18" x14ac:dyDescent="0.25">
      <c r="A163" s="194" t="e">
        <f ca="1"/>
        <v>#NAME?</v>
      </c>
      <c r="B163" s="195" t="e">
        <f ca="1"/>
        <v>#NAME?</v>
      </c>
      <c r="C163" s="195" t="e">
        <f ca="1"/>
        <v>#NAME?</v>
      </c>
      <c r="D163" s="196" t="e">
        <f ca="1"/>
        <v>#NAME?</v>
      </c>
      <c r="F163" s="123" t="e">
        <f ca="1">INDEX(A163:D171,,F158)</f>
        <v>#NAME?</v>
      </c>
      <c r="G163" s="90" t="e">
        <f ca="1">INDEX(A159:D167,,G158)</f>
        <v>#NAME?</v>
      </c>
      <c r="I163" s="123" t="e">
        <f t="shared" ca="1" si="57"/>
        <v>#NAME?</v>
      </c>
      <c r="J163" s="37" t="e">
        <f t="shared" ca="1" si="58"/>
        <v>#NAME?</v>
      </c>
      <c r="K163" s="37" t="e">
        <f t="shared" ca="1" si="59"/>
        <v>#NAME?</v>
      </c>
      <c r="L163" s="90" t="e">
        <f t="shared" ca="1" si="56"/>
        <v>#NAME?</v>
      </c>
      <c r="N163" s="156" t="e">
        <f ca="1">COS(O161)</f>
        <v>#NAME?</v>
      </c>
      <c r="O163" s="158" t="e">
        <f ca="1">-N164</f>
        <v>#NAME?</v>
      </c>
      <c r="Q163" s="123" t="e">
        <f ca="1"/>
        <v>#NAME?</v>
      </c>
      <c r="R163" s="90" t="e">
        <f ca="1"/>
        <v>#NAME?</v>
      </c>
    </row>
    <row r="164" spans="1:18" x14ac:dyDescent="0.25">
      <c r="A164" s="194" t="e">
        <f ca="1"/>
        <v>#NAME?</v>
      </c>
      <c r="B164" s="195" t="e">
        <f ca="1"/>
        <v>#NAME?</v>
      </c>
      <c r="C164" s="195" t="e">
        <f ca="1"/>
        <v>#NAME?</v>
      </c>
      <c r="D164" s="196" t="e">
        <f ca="1"/>
        <v>#NAME?</v>
      </c>
      <c r="F164" s="123" t="e">
        <f ca="1">INDEX(A164:D172,,F158)</f>
        <v>#NAME?</v>
      </c>
      <c r="G164" s="90" t="e">
        <f ca="1">INDEX(A159:D167,,G158)</f>
        <v>#NAME?</v>
      </c>
      <c r="I164" s="123" t="e">
        <f t="shared" ca="1" si="57"/>
        <v>#NAME?</v>
      </c>
      <c r="J164" s="37" t="e">
        <f t="shared" ca="1" si="58"/>
        <v>#NAME?</v>
      </c>
      <c r="K164" s="37" t="e">
        <f t="shared" ca="1" si="59"/>
        <v>#NAME?</v>
      </c>
      <c r="L164" s="90" t="e">
        <f t="shared" ca="1" si="56"/>
        <v>#NAME?</v>
      </c>
      <c r="N164" s="91" t="e">
        <f ca="1">SIN(O161)</f>
        <v>#NAME?</v>
      </c>
      <c r="O164" s="93" t="e">
        <f ca="1">N163</f>
        <v>#NAME?</v>
      </c>
      <c r="Q164" s="123" t="e">
        <f ca="1"/>
        <v>#NAME?</v>
      </c>
      <c r="R164" s="90" t="e">
        <f ca="1"/>
        <v>#NAME?</v>
      </c>
    </row>
    <row r="165" spans="1:18" x14ac:dyDescent="0.25">
      <c r="A165" s="194" t="e">
        <f ca="1"/>
        <v>#NAME?</v>
      </c>
      <c r="B165" s="195" t="e">
        <f ca="1"/>
        <v>#NAME?</v>
      </c>
      <c r="C165" s="195" t="e">
        <f ca="1"/>
        <v>#NAME?</v>
      </c>
      <c r="D165" s="196" t="e">
        <f ca="1"/>
        <v>#NAME?</v>
      </c>
      <c r="F165" s="123" t="e">
        <f ca="1">INDEX(A165:D173,,F158)</f>
        <v>#NAME?</v>
      </c>
      <c r="G165" s="90" t="e">
        <f ca="1">INDEX(A159:D167,,G158)</f>
        <v>#NAME?</v>
      </c>
      <c r="I165" s="123" t="e">
        <f t="shared" ca="1" si="57"/>
        <v>#NAME?</v>
      </c>
      <c r="J165" s="37" t="e">
        <f t="shared" ca="1" si="58"/>
        <v>#NAME?</v>
      </c>
      <c r="K165" s="37" t="e">
        <f t="shared" ca="1" si="59"/>
        <v>#NAME?</v>
      </c>
      <c r="L165" s="90" t="e">
        <f t="shared" ca="1" si="56"/>
        <v>#NAME?</v>
      </c>
      <c r="Q165" s="123" t="e">
        <f ca="1"/>
        <v>#NAME?</v>
      </c>
      <c r="R165" s="90" t="e">
        <f ca="1"/>
        <v>#NAME?</v>
      </c>
    </row>
    <row r="166" spans="1:18" x14ac:dyDescent="0.25">
      <c r="A166" s="194" t="e">
        <f ca="1"/>
        <v>#NAME?</v>
      </c>
      <c r="B166" s="195" t="e">
        <f ca="1"/>
        <v>#NAME?</v>
      </c>
      <c r="C166" s="195" t="e">
        <f ca="1"/>
        <v>#NAME?</v>
      </c>
      <c r="D166" s="196" t="e">
        <f ca="1"/>
        <v>#NAME?</v>
      </c>
      <c r="F166" s="123" t="e">
        <f ca="1">INDEX(A166:D174,,F158)</f>
        <v>#NAME?</v>
      </c>
      <c r="G166" s="90" t="e">
        <f ca="1">INDEX(A159:D167,,G158)</f>
        <v>#NAME?</v>
      </c>
      <c r="I166" s="123" t="e">
        <f t="shared" ca="1" si="57"/>
        <v>#NAME?</v>
      </c>
      <c r="J166" s="37" t="e">
        <f t="shared" ca="1" si="58"/>
        <v>#NAME?</v>
      </c>
      <c r="K166" s="37" t="e">
        <f t="shared" ca="1" si="59"/>
        <v>#NAME?</v>
      </c>
      <c r="L166" s="90" t="e">
        <f t="shared" ca="1" si="56"/>
        <v>#NAME?</v>
      </c>
      <c r="Q166" s="123" t="e">
        <f ca="1"/>
        <v>#NAME?</v>
      </c>
      <c r="R166" s="90" t="e">
        <f ca="1"/>
        <v>#NAME?</v>
      </c>
    </row>
    <row r="167" spans="1:18" x14ac:dyDescent="0.25">
      <c r="A167" s="200" t="e">
        <f ca="1"/>
        <v>#NAME?</v>
      </c>
      <c r="B167" s="201" t="e">
        <f ca="1"/>
        <v>#NAME?</v>
      </c>
      <c r="C167" s="201" t="e">
        <f ca="1"/>
        <v>#NAME?</v>
      </c>
      <c r="D167" s="202" t="e">
        <f ca="1"/>
        <v>#NAME?</v>
      </c>
      <c r="F167" s="91" t="e">
        <f ca="1">INDEX(A167:D175,,F158)</f>
        <v>#NAME?</v>
      </c>
      <c r="G167" s="93" t="e">
        <f ca="1">INDEX(A159:D167,,G158)</f>
        <v>#NAME?</v>
      </c>
      <c r="I167" s="91" t="e">
        <f t="shared" ca="1" si="57"/>
        <v>#NAME?</v>
      </c>
      <c r="J167" s="92" t="e">
        <f t="shared" ca="1" si="58"/>
        <v>#NAME?</v>
      </c>
      <c r="K167" s="92" t="e">
        <f t="shared" ca="1" si="59"/>
        <v>#NAME?</v>
      </c>
      <c r="L167" s="93" t="e">
        <f t="shared" ca="1" si="56"/>
        <v>#NAME?</v>
      </c>
      <c r="Q167" s="91" t="e">
        <f ca="1"/>
        <v>#NAME?</v>
      </c>
      <c r="R167" s="93" t="e">
        <f ca="1"/>
        <v>#NAME?</v>
      </c>
    </row>
    <row r="168" spans="1:18" x14ac:dyDescent="0.25">
      <c r="I168" t="e">
        <f ca="1">SUM(I159:I167)</f>
        <v>#NAME?</v>
      </c>
      <c r="J168" t="e">
        <f ca="1">SUM(J159:J167)</f>
        <v>#NAME?</v>
      </c>
      <c r="K168" t="e">
        <f ca="1">SUM(K159:K167)</f>
        <v>#NAME?</v>
      </c>
      <c r="L168" t="e">
        <f ca="1">SUM(L159:L167)</f>
        <v>#NAME?</v>
      </c>
    </row>
    <row r="169" spans="1:18" x14ac:dyDescent="0.25">
      <c r="A169" s="47" t="s">
        <v>53</v>
      </c>
      <c r="B169">
        <f ca="1">COUNT(A159:A167)</f>
        <v>0</v>
      </c>
      <c r="I169" s="47" t="s">
        <v>462</v>
      </c>
      <c r="J169" s="47" t="s">
        <v>389</v>
      </c>
      <c r="K169" s="47" t="s">
        <v>469</v>
      </c>
      <c r="L169" s="47" t="s">
        <v>470</v>
      </c>
      <c r="N169" s="47"/>
    </row>
    <row r="171" spans="1:18" x14ac:dyDescent="0.25">
      <c r="A171">
        <v>1</v>
      </c>
      <c r="B171">
        <v>2</v>
      </c>
      <c r="C171">
        <v>3</v>
      </c>
      <c r="D171">
        <v>4</v>
      </c>
      <c r="F171">
        <v>1</v>
      </c>
      <c r="G171">
        <v>2</v>
      </c>
      <c r="I171" s="47" t="s">
        <v>207</v>
      </c>
      <c r="J171" s="47" t="s">
        <v>464</v>
      </c>
      <c r="K171" s="47" t="s">
        <v>465</v>
      </c>
      <c r="L171" s="47" t="s">
        <v>466</v>
      </c>
      <c r="Q171">
        <f>F171</f>
        <v>1</v>
      </c>
      <c r="R171">
        <f>G171</f>
        <v>2</v>
      </c>
    </row>
    <row r="172" spans="1:18" x14ac:dyDescent="0.25">
      <c r="A172" s="189" t="e">
        <f t="array" aca="1" ref="A172:A180" ca="1">IF(A171=$Q158,$Q159:$Q167,IF(A171=$R158,$R159:$R167,A159:A167))</f>
        <v>#NAME?</v>
      </c>
      <c r="B172" s="190" t="e">
        <f t="array" aca="1" ref="B172:B180" ca="1">IF(B171=$Q158,$Q159:$Q167,IF(B171=$R158,$R159:$R167,B159:B167))</f>
        <v>#NAME?</v>
      </c>
      <c r="C172" s="190" t="e">
        <f t="array" aca="1" ref="C172:C180" ca="1">IF(C171=$Q158,$Q159:$Q167,IF(C171=$R158,$R159:$R167,C159:C167))</f>
        <v>#NAME?</v>
      </c>
      <c r="D172" s="191" t="e">
        <f t="array" aca="1" ref="D172:D180" ca="1">IF(D171=$Q158,$Q159:$Q167,IF(D171=$R158,$R159:$R167,D159:D167))</f>
        <v>#NAME?</v>
      </c>
      <c r="F172" s="156" t="e">
        <f ca="1">INDEX(A172:D180,,F171)</f>
        <v>#NAME?</v>
      </c>
      <c r="G172" s="158" t="e">
        <f ca="1">INDEX(A172:D180,,G171)</f>
        <v>#NAME?</v>
      </c>
      <c r="I172" s="156" t="e">
        <f ca="1">F172^2-G172^2</f>
        <v>#NAME?</v>
      </c>
      <c r="J172" s="157" t="e">
        <f ca="1">2*F172*G172</f>
        <v>#NAME?</v>
      </c>
      <c r="K172" s="157" t="e">
        <f ca="1">I172^2-J172^2</f>
        <v>#NAME?</v>
      </c>
      <c r="L172" s="158" t="e">
        <f t="shared" ref="L172:L180" ca="1" si="60">I172*J172</f>
        <v>#NAME?</v>
      </c>
      <c r="N172" t="s">
        <v>390</v>
      </c>
      <c r="O172" s="172" t="e">
        <f ca="1">2*(L181*B182-I181*J181)</f>
        <v>#NAME?</v>
      </c>
      <c r="Q172" s="156" t="e">
        <f t="array" aca="1" ref="Q172:R180" ca="1">MMULT(F172:G180,N176:O177)</f>
        <v>#NAME?</v>
      </c>
      <c r="R172" s="158" t="e">
        <f ca="1"/>
        <v>#NAME?</v>
      </c>
    </row>
    <row r="173" spans="1:18" x14ac:dyDescent="0.25">
      <c r="A173" s="194" t="e">
        <f ca="1"/>
        <v>#NAME?</v>
      </c>
      <c r="B173" s="195" t="e">
        <f ca="1"/>
        <v>#NAME?</v>
      </c>
      <c r="C173" s="195" t="e">
        <f ca="1"/>
        <v>#NAME?</v>
      </c>
      <c r="D173" s="196" t="e">
        <f ca="1"/>
        <v>#NAME?</v>
      </c>
      <c r="F173" s="123" t="e">
        <f ca="1">INDEX(A173:D181,,F171)</f>
        <v>#NAME?</v>
      </c>
      <c r="G173" s="90" t="e">
        <f ca="1">INDEX(A172:D180,,G171)</f>
        <v>#NAME?</v>
      </c>
      <c r="I173" s="123" t="e">
        <f t="shared" ref="I173:I180" ca="1" si="61">F173^2-G173^2</f>
        <v>#NAME?</v>
      </c>
      <c r="J173" s="37" t="e">
        <f t="shared" ref="J173:J180" ca="1" si="62">2*F173*G173</f>
        <v>#NAME?</v>
      </c>
      <c r="K173" s="37" t="e">
        <f t="shared" ref="K173:K180" ca="1" si="63">I173^2-J173^2</f>
        <v>#NAME?</v>
      </c>
      <c r="L173" s="90" t="e">
        <f t="shared" ca="1" si="60"/>
        <v>#NAME?</v>
      </c>
      <c r="N173" t="s">
        <v>392</v>
      </c>
      <c r="O173" s="173" t="e">
        <f ca="1">K181*B182-(I181^2-J181^2)</f>
        <v>#NAME?</v>
      </c>
      <c r="Q173" s="123" t="e">
        <f ca="1"/>
        <v>#NAME?</v>
      </c>
      <c r="R173" s="90" t="e">
        <f ca="1"/>
        <v>#NAME?</v>
      </c>
    </row>
    <row r="174" spans="1:18" x14ac:dyDescent="0.25">
      <c r="A174" s="194" t="e">
        <f ca="1"/>
        <v>#NAME?</v>
      </c>
      <c r="B174" s="195" t="e">
        <f ca="1"/>
        <v>#NAME?</v>
      </c>
      <c r="C174" s="195" t="e">
        <f ca="1"/>
        <v>#NAME?</v>
      </c>
      <c r="D174" s="196" t="e">
        <f ca="1"/>
        <v>#NAME?</v>
      </c>
      <c r="F174" s="123" t="e">
        <f ca="1">INDEX(A174:D182,,F171)</f>
        <v>#NAME?</v>
      </c>
      <c r="G174" s="90" t="e">
        <f ca="1">INDEX(A172:D180,,G171)</f>
        <v>#NAME?</v>
      </c>
      <c r="I174" s="123" t="e">
        <f t="shared" ca="1" si="61"/>
        <v>#NAME?</v>
      </c>
      <c r="J174" s="37" t="e">
        <f t="shared" ca="1" si="62"/>
        <v>#NAME?</v>
      </c>
      <c r="K174" s="37" t="e">
        <f t="shared" ca="1" si="63"/>
        <v>#NAME?</v>
      </c>
      <c r="L174" s="90" t="e">
        <f t="shared" ca="1" si="60"/>
        <v>#NAME?</v>
      </c>
      <c r="N174" t="s">
        <v>467</v>
      </c>
      <c r="O174" s="174" t="e">
        <f ca="1">0.25*ATAN(O172/O173)</f>
        <v>#NAME?</v>
      </c>
      <c r="Q174" s="123" t="e">
        <f ca="1"/>
        <v>#NAME?</v>
      </c>
      <c r="R174" s="90" t="e">
        <f ca="1"/>
        <v>#NAME?</v>
      </c>
    </row>
    <row r="175" spans="1:18" x14ac:dyDescent="0.25">
      <c r="A175" s="194" t="e">
        <f ca="1"/>
        <v>#NAME?</v>
      </c>
      <c r="B175" s="195" t="e">
        <f ca="1"/>
        <v>#NAME?</v>
      </c>
      <c r="C175" s="195" t="e">
        <f ca="1"/>
        <v>#NAME?</v>
      </c>
      <c r="D175" s="196" t="e">
        <f ca="1"/>
        <v>#NAME?</v>
      </c>
      <c r="F175" s="123" t="e">
        <f ca="1">INDEX(A175:D183,,F171)</f>
        <v>#NAME?</v>
      </c>
      <c r="G175" s="90" t="e">
        <f ca="1">INDEX(A172:D180,,G171)</f>
        <v>#NAME?</v>
      </c>
      <c r="I175" s="123" t="e">
        <f t="shared" ca="1" si="61"/>
        <v>#NAME?</v>
      </c>
      <c r="J175" s="37" t="e">
        <f t="shared" ca="1" si="62"/>
        <v>#NAME?</v>
      </c>
      <c r="K175" s="37" t="e">
        <f t="shared" ca="1" si="63"/>
        <v>#NAME?</v>
      </c>
      <c r="L175" s="90" t="e">
        <f t="shared" ca="1" si="60"/>
        <v>#NAME?</v>
      </c>
      <c r="Q175" s="123" t="e">
        <f ca="1"/>
        <v>#NAME?</v>
      </c>
      <c r="R175" s="90" t="e">
        <f ca="1"/>
        <v>#NAME?</v>
      </c>
    </row>
    <row r="176" spans="1:18" x14ac:dyDescent="0.25">
      <c r="A176" s="194" t="e">
        <f ca="1"/>
        <v>#NAME?</v>
      </c>
      <c r="B176" s="195" t="e">
        <f ca="1"/>
        <v>#NAME?</v>
      </c>
      <c r="C176" s="195" t="e">
        <f ca="1"/>
        <v>#NAME?</v>
      </c>
      <c r="D176" s="196" t="e">
        <f ca="1"/>
        <v>#NAME?</v>
      </c>
      <c r="F176" s="123" t="e">
        <f ca="1">INDEX(A176:D184,,F171)</f>
        <v>#NAME?</v>
      </c>
      <c r="G176" s="90" t="e">
        <f ca="1">INDEX(A172:D180,,G171)</f>
        <v>#NAME?</v>
      </c>
      <c r="I176" s="123" t="e">
        <f t="shared" ca="1" si="61"/>
        <v>#NAME?</v>
      </c>
      <c r="J176" s="37" t="e">
        <f t="shared" ca="1" si="62"/>
        <v>#NAME?</v>
      </c>
      <c r="K176" s="37" t="e">
        <f t="shared" ca="1" si="63"/>
        <v>#NAME?</v>
      </c>
      <c r="L176" s="90" t="e">
        <f t="shared" ca="1" si="60"/>
        <v>#NAME?</v>
      </c>
      <c r="N176" s="156" t="e">
        <f ca="1">COS(O174)</f>
        <v>#NAME?</v>
      </c>
      <c r="O176" s="158" t="e">
        <f ca="1">-N177</f>
        <v>#NAME?</v>
      </c>
      <c r="Q176" s="123" t="e">
        <f ca="1"/>
        <v>#NAME?</v>
      </c>
      <c r="R176" s="90" t="e">
        <f ca="1"/>
        <v>#NAME?</v>
      </c>
    </row>
    <row r="177" spans="1:18" x14ac:dyDescent="0.25">
      <c r="A177" s="194" t="e">
        <f ca="1"/>
        <v>#NAME?</v>
      </c>
      <c r="B177" s="195" t="e">
        <f ca="1"/>
        <v>#NAME?</v>
      </c>
      <c r="C177" s="195" t="e">
        <f ca="1"/>
        <v>#NAME?</v>
      </c>
      <c r="D177" s="196" t="e">
        <f ca="1"/>
        <v>#NAME?</v>
      </c>
      <c r="F177" s="123" t="e">
        <f ca="1">INDEX(A177:D185,,F171)</f>
        <v>#NAME?</v>
      </c>
      <c r="G177" s="90" t="e">
        <f ca="1">INDEX(A172:D180,,G171)</f>
        <v>#NAME?</v>
      </c>
      <c r="I177" s="123" t="e">
        <f t="shared" ca="1" si="61"/>
        <v>#NAME?</v>
      </c>
      <c r="J177" s="37" t="e">
        <f t="shared" ca="1" si="62"/>
        <v>#NAME?</v>
      </c>
      <c r="K177" s="37" t="e">
        <f t="shared" ca="1" si="63"/>
        <v>#NAME?</v>
      </c>
      <c r="L177" s="90" t="e">
        <f t="shared" ca="1" si="60"/>
        <v>#NAME?</v>
      </c>
      <c r="N177" s="91" t="e">
        <f ca="1">SIN(O174)</f>
        <v>#NAME?</v>
      </c>
      <c r="O177" s="93" t="e">
        <f ca="1">N176</f>
        <v>#NAME?</v>
      </c>
      <c r="Q177" s="123" t="e">
        <f ca="1"/>
        <v>#NAME?</v>
      </c>
      <c r="R177" s="90" t="e">
        <f ca="1"/>
        <v>#NAME?</v>
      </c>
    </row>
    <row r="178" spans="1:18" x14ac:dyDescent="0.25">
      <c r="A178" s="194" t="e">
        <f ca="1"/>
        <v>#NAME?</v>
      </c>
      <c r="B178" s="195" t="e">
        <f ca="1"/>
        <v>#NAME?</v>
      </c>
      <c r="C178" s="195" t="e">
        <f ca="1"/>
        <v>#NAME?</v>
      </c>
      <c r="D178" s="196" t="e">
        <f ca="1"/>
        <v>#NAME?</v>
      </c>
      <c r="F178" s="123" t="e">
        <f ca="1">INDEX(A178:D186,,F171)</f>
        <v>#NAME?</v>
      </c>
      <c r="G178" s="90" t="e">
        <f ca="1">INDEX(A172:D180,,G171)</f>
        <v>#NAME?</v>
      </c>
      <c r="I178" s="123" t="e">
        <f t="shared" ca="1" si="61"/>
        <v>#NAME?</v>
      </c>
      <c r="J178" s="37" t="e">
        <f t="shared" ca="1" si="62"/>
        <v>#NAME?</v>
      </c>
      <c r="K178" s="37" t="e">
        <f t="shared" ca="1" si="63"/>
        <v>#NAME?</v>
      </c>
      <c r="L178" s="90" t="e">
        <f t="shared" ca="1" si="60"/>
        <v>#NAME?</v>
      </c>
      <c r="Q178" s="123" t="e">
        <f ca="1"/>
        <v>#NAME?</v>
      </c>
      <c r="R178" s="90" t="e">
        <f ca="1"/>
        <v>#NAME?</v>
      </c>
    </row>
    <row r="179" spans="1:18" x14ac:dyDescent="0.25">
      <c r="A179" s="194" t="e">
        <f ca="1"/>
        <v>#NAME?</v>
      </c>
      <c r="B179" s="195" t="e">
        <f ca="1"/>
        <v>#NAME?</v>
      </c>
      <c r="C179" s="195" t="e">
        <f ca="1"/>
        <v>#NAME?</v>
      </c>
      <c r="D179" s="196" t="e">
        <f ca="1"/>
        <v>#NAME?</v>
      </c>
      <c r="F179" s="123" t="e">
        <f ca="1">INDEX(A179:D187,,F171)</f>
        <v>#NAME?</v>
      </c>
      <c r="G179" s="90" t="e">
        <f ca="1">INDEX(A172:D180,,G171)</f>
        <v>#NAME?</v>
      </c>
      <c r="I179" s="123" t="e">
        <f t="shared" ca="1" si="61"/>
        <v>#NAME?</v>
      </c>
      <c r="J179" s="37" t="e">
        <f t="shared" ca="1" si="62"/>
        <v>#NAME?</v>
      </c>
      <c r="K179" s="37" t="e">
        <f t="shared" ca="1" si="63"/>
        <v>#NAME?</v>
      </c>
      <c r="L179" s="90" t="e">
        <f t="shared" ca="1" si="60"/>
        <v>#NAME?</v>
      </c>
      <c r="Q179" s="123" t="e">
        <f ca="1"/>
        <v>#NAME?</v>
      </c>
      <c r="R179" s="90" t="e">
        <f ca="1"/>
        <v>#NAME?</v>
      </c>
    </row>
    <row r="180" spans="1:18" x14ac:dyDescent="0.25">
      <c r="A180" s="200" t="e">
        <f ca="1"/>
        <v>#NAME?</v>
      </c>
      <c r="B180" s="201" t="e">
        <f ca="1"/>
        <v>#NAME?</v>
      </c>
      <c r="C180" s="201" t="e">
        <f ca="1"/>
        <v>#NAME?</v>
      </c>
      <c r="D180" s="202" t="e">
        <f ca="1"/>
        <v>#NAME?</v>
      </c>
      <c r="F180" s="91" t="e">
        <f ca="1">INDEX(A180:D188,,F171)</f>
        <v>#NAME?</v>
      </c>
      <c r="G180" s="93" t="e">
        <f ca="1">INDEX(A172:D180,,G171)</f>
        <v>#NAME?</v>
      </c>
      <c r="I180" s="91" t="e">
        <f t="shared" ca="1" si="61"/>
        <v>#NAME?</v>
      </c>
      <c r="J180" s="92" t="e">
        <f t="shared" ca="1" si="62"/>
        <v>#NAME?</v>
      </c>
      <c r="K180" s="92" t="e">
        <f t="shared" ca="1" si="63"/>
        <v>#NAME?</v>
      </c>
      <c r="L180" s="93" t="e">
        <f t="shared" ca="1" si="60"/>
        <v>#NAME?</v>
      </c>
      <c r="Q180" s="91" t="e">
        <f ca="1"/>
        <v>#NAME?</v>
      </c>
      <c r="R180" s="93" t="e">
        <f ca="1"/>
        <v>#NAME?</v>
      </c>
    </row>
    <row r="181" spans="1:18" x14ac:dyDescent="0.25">
      <c r="I181" t="e">
        <f ca="1">SUM(I172:I180)</f>
        <v>#NAME?</v>
      </c>
      <c r="J181" t="e">
        <f ca="1">SUM(J172:J180)</f>
        <v>#NAME?</v>
      </c>
      <c r="K181" t="e">
        <f ca="1">SUM(K172:K180)</f>
        <v>#NAME?</v>
      </c>
      <c r="L181" t="e">
        <f ca="1">SUM(L172:L180)</f>
        <v>#NAME?</v>
      </c>
    </row>
    <row r="182" spans="1:18" x14ac:dyDescent="0.25">
      <c r="A182" s="47" t="s">
        <v>53</v>
      </c>
      <c r="B182">
        <f ca="1">COUNT(A172:A180)</f>
        <v>0</v>
      </c>
      <c r="I182" s="47" t="s">
        <v>462</v>
      </c>
      <c r="J182" s="47" t="s">
        <v>389</v>
      </c>
      <c r="K182" s="47" t="s">
        <v>469</v>
      </c>
      <c r="L182" s="47" t="s">
        <v>470</v>
      </c>
      <c r="N182" s="47"/>
    </row>
    <row r="184" spans="1:18" x14ac:dyDescent="0.25">
      <c r="A184">
        <v>1</v>
      </c>
      <c r="B184">
        <v>2</v>
      </c>
      <c r="C184">
        <v>3</v>
      </c>
      <c r="D184">
        <v>4</v>
      </c>
      <c r="F184">
        <v>1</v>
      </c>
      <c r="G184">
        <v>3</v>
      </c>
      <c r="I184" s="47" t="s">
        <v>207</v>
      </c>
      <c r="J184" s="47" t="s">
        <v>464</v>
      </c>
      <c r="K184" s="47" t="s">
        <v>465</v>
      </c>
      <c r="L184" s="47" t="s">
        <v>466</v>
      </c>
      <c r="Q184">
        <f>F184</f>
        <v>1</v>
      </c>
      <c r="R184">
        <f>G184</f>
        <v>3</v>
      </c>
    </row>
    <row r="185" spans="1:18" x14ac:dyDescent="0.25">
      <c r="A185" s="189" t="e">
        <f t="array" aca="1" ref="A185:A193" ca="1">IF(A184=$Q171,$Q172:$Q180,IF(A184=$R171,$R172:$R180,A172:A180))</f>
        <v>#NAME?</v>
      </c>
      <c r="B185" s="190" t="e">
        <f t="array" aca="1" ref="B185:B193" ca="1">IF(B184=$Q171,$Q172:$Q180,IF(B184=$R171,$R172:$R180,B172:B180))</f>
        <v>#NAME?</v>
      </c>
      <c r="C185" s="190" t="e">
        <f t="array" aca="1" ref="C185:C193" ca="1">IF(C184=$Q171,$Q172:$Q180,IF(C184=$R171,$R172:$R180,C172:C180))</f>
        <v>#NAME?</v>
      </c>
      <c r="D185" s="191" t="e">
        <f t="array" aca="1" ref="D185:D193" ca="1">IF(D184=$Q171,$Q172:$Q180,IF(D184=$R171,$R172:$R180,D172:D180))</f>
        <v>#NAME?</v>
      </c>
      <c r="F185" s="156" t="e">
        <f ca="1">INDEX(A185:D193,,F184)</f>
        <v>#NAME?</v>
      </c>
      <c r="G185" s="158" t="e">
        <f ca="1">INDEX(A185:D193,,G184)</f>
        <v>#NAME?</v>
      </c>
      <c r="I185" s="156" t="e">
        <f ca="1">F185^2-G185^2</f>
        <v>#NAME?</v>
      </c>
      <c r="J185" s="157" t="e">
        <f ca="1">2*F185*G185</f>
        <v>#NAME?</v>
      </c>
      <c r="K185" s="157" t="e">
        <f ca="1">I185^2-J185^2</f>
        <v>#NAME?</v>
      </c>
      <c r="L185" s="158" t="e">
        <f t="shared" ref="L185:L193" ca="1" si="64">I185*J185</f>
        <v>#NAME?</v>
      </c>
      <c r="N185" t="s">
        <v>390</v>
      </c>
      <c r="O185" s="172" t="e">
        <f ca="1">2*(L194*B195-I194*J194)</f>
        <v>#NAME?</v>
      </c>
      <c r="Q185" s="156" t="e">
        <f t="array" aca="1" ref="Q185:R193" ca="1">MMULT(F185:G193,N189:O190)</f>
        <v>#NAME?</v>
      </c>
      <c r="R185" s="158" t="e">
        <f ca="1"/>
        <v>#NAME?</v>
      </c>
    </row>
    <row r="186" spans="1:18" x14ac:dyDescent="0.25">
      <c r="A186" s="194" t="e">
        <f ca="1"/>
        <v>#NAME?</v>
      </c>
      <c r="B186" s="195" t="e">
        <f ca="1"/>
        <v>#NAME?</v>
      </c>
      <c r="C186" s="195" t="e">
        <f ca="1"/>
        <v>#NAME?</v>
      </c>
      <c r="D186" s="196" t="e">
        <f ca="1"/>
        <v>#NAME?</v>
      </c>
      <c r="F186" s="123" t="e">
        <f ca="1">INDEX(A186:D194,,F184)</f>
        <v>#NAME?</v>
      </c>
      <c r="G186" s="90" t="e">
        <f ca="1">INDEX(A185:D193,,G184)</f>
        <v>#NAME?</v>
      </c>
      <c r="I186" s="123" t="e">
        <f t="shared" ref="I186:I193" ca="1" si="65">F186^2-G186^2</f>
        <v>#NAME?</v>
      </c>
      <c r="J186" s="37" t="e">
        <f t="shared" ref="J186:J193" ca="1" si="66">2*F186*G186</f>
        <v>#NAME?</v>
      </c>
      <c r="K186" s="37" t="e">
        <f t="shared" ref="K186:K193" ca="1" si="67">I186^2-J186^2</f>
        <v>#NAME?</v>
      </c>
      <c r="L186" s="90" t="e">
        <f t="shared" ca="1" si="64"/>
        <v>#NAME?</v>
      </c>
      <c r="N186" t="s">
        <v>392</v>
      </c>
      <c r="O186" s="173" t="e">
        <f ca="1">K194*B195-(I194^2-J194^2)</f>
        <v>#NAME?</v>
      </c>
      <c r="Q186" s="123" t="e">
        <f ca="1"/>
        <v>#NAME?</v>
      </c>
      <c r="R186" s="90" t="e">
        <f ca="1"/>
        <v>#NAME?</v>
      </c>
    </row>
    <row r="187" spans="1:18" x14ac:dyDescent="0.25">
      <c r="A187" s="194" t="e">
        <f ca="1"/>
        <v>#NAME?</v>
      </c>
      <c r="B187" s="195" t="e">
        <f ca="1"/>
        <v>#NAME?</v>
      </c>
      <c r="C187" s="195" t="e">
        <f ca="1"/>
        <v>#NAME?</v>
      </c>
      <c r="D187" s="196" t="e">
        <f ca="1"/>
        <v>#NAME?</v>
      </c>
      <c r="F187" s="123" t="e">
        <f ca="1">INDEX(A187:D195,,F184)</f>
        <v>#NAME?</v>
      </c>
      <c r="G187" s="90" t="e">
        <f ca="1">INDEX(A185:D193,,G184)</f>
        <v>#NAME?</v>
      </c>
      <c r="I187" s="123" t="e">
        <f t="shared" ca="1" si="65"/>
        <v>#NAME?</v>
      </c>
      <c r="J187" s="37" t="e">
        <f t="shared" ca="1" si="66"/>
        <v>#NAME?</v>
      </c>
      <c r="K187" s="37" t="e">
        <f t="shared" ca="1" si="67"/>
        <v>#NAME?</v>
      </c>
      <c r="L187" s="90" t="e">
        <f t="shared" ca="1" si="64"/>
        <v>#NAME?</v>
      </c>
      <c r="N187" t="s">
        <v>467</v>
      </c>
      <c r="O187" s="174" t="e">
        <f ca="1">0.25*ATAN(O185/O186)</f>
        <v>#NAME?</v>
      </c>
      <c r="Q187" s="123" t="e">
        <f ca="1"/>
        <v>#NAME?</v>
      </c>
      <c r="R187" s="90" t="e">
        <f ca="1"/>
        <v>#NAME?</v>
      </c>
    </row>
    <row r="188" spans="1:18" x14ac:dyDescent="0.25">
      <c r="A188" s="194" t="e">
        <f ca="1"/>
        <v>#NAME?</v>
      </c>
      <c r="B188" s="195" t="e">
        <f ca="1"/>
        <v>#NAME?</v>
      </c>
      <c r="C188" s="195" t="e">
        <f ca="1"/>
        <v>#NAME?</v>
      </c>
      <c r="D188" s="196" t="e">
        <f ca="1"/>
        <v>#NAME?</v>
      </c>
      <c r="F188" s="123" t="e">
        <f ca="1">INDEX(A188:D196,,F184)</f>
        <v>#NAME?</v>
      </c>
      <c r="G188" s="90" t="e">
        <f ca="1">INDEX(A185:D193,,G184)</f>
        <v>#NAME?</v>
      </c>
      <c r="I188" s="123" t="e">
        <f t="shared" ca="1" si="65"/>
        <v>#NAME?</v>
      </c>
      <c r="J188" s="37" t="e">
        <f t="shared" ca="1" si="66"/>
        <v>#NAME?</v>
      </c>
      <c r="K188" s="37" t="e">
        <f t="shared" ca="1" si="67"/>
        <v>#NAME?</v>
      </c>
      <c r="L188" s="90" t="e">
        <f t="shared" ca="1" si="64"/>
        <v>#NAME?</v>
      </c>
      <c r="Q188" s="123" t="e">
        <f ca="1"/>
        <v>#NAME?</v>
      </c>
      <c r="R188" s="90" t="e">
        <f ca="1"/>
        <v>#NAME?</v>
      </c>
    </row>
    <row r="189" spans="1:18" x14ac:dyDescent="0.25">
      <c r="A189" s="194" t="e">
        <f ca="1"/>
        <v>#NAME?</v>
      </c>
      <c r="B189" s="195" t="e">
        <f ca="1"/>
        <v>#NAME?</v>
      </c>
      <c r="C189" s="195" t="e">
        <f ca="1"/>
        <v>#NAME?</v>
      </c>
      <c r="D189" s="196" t="e">
        <f ca="1"/>
        <v>#NAME?</v>
      </c>
      <c r="F189" s="123" t="e">
        <f ca="1">INDEX(A189:D197,,F184)</f>
        <v>#NAME?</v>
      </c>
      <c r="G189" s="90" t="e">
        <f ca="1">INDEX(A185:D193,,G184)</f>
        <v>#NAME?</v>
      </c>
      <c r="I189" s="123" t="e">
        <f t="shared" ca="1" si="65"/>
        <v>#NAME?</v>
      </c>
      <c r="J189" s="37" t="e">
        <f t="shared" ca="1" si="66"/>
        <v>#NAME?</v>
      </c>
      <c r="K189" s="37" t="e">
        <f t="shared" ca="1" si="67"/>
        <v>#NAME?</v>
      </c>
      <c r="L189" s="90" t="e">
        <f t="shared" ca="1" si="64"/>
        <v>#NAME?</v>
      </c>
      <c r="N189" s="156" t="e">
        <f ca="1">COS(O187)</f>
        <v>#NAME?</v>
      </c>
      <c r="O189" s="158" t="e">
        <f ca="1">-N190</f>
        <v>#NAME?</v>
      </c>
      <c r="Q189" s="123" t="e">
        <f ca="1"/>
        <v>#NAME?</v>
      </c>
      <c r="R189" s="90" t="e">
        <f ca="1"/>
        <v>#NAME?</v>
      </c>
    </row>
    <row r="190" spans="1:18" x14ac:dyDescent="0.25">
      <c r="A190" s="194" t="e">
        <f ca="1"/>
        <v>#NAME?</v>
      </c>
      <c r="B190" s="195" t="e">
        <f ca="1"/>
        <v>#NAME?</v>
      </c>
      <c r="C190" s="195" t="e">
        <f ca="1"/>
        <v>#NAME?</v>
      </c>
      <c r="D190" s="196" t="e">
        <f ca="1"/>
        <v>#NAME?</v>
      </c>
      <c r="F190" s="123" t="e">
        <f ca="1">INDEX(A190:D198,,F184)</f>
        <v>#NAME?</v>
      </c>
      <c r="G190" s="90" t="e">
        <f ca="1">INDEX(A185:D193,,G184)</f>
        <v>#NAME?</v>
      </c>
      <c r="I190" s="123" t="e">
        <f t="shared" ca="1" si="65"/>
        <v>#NAME?</v>
      </c>
      <c r="J190" s="37" t="e">
        <f t="shared" ca="1" si="66"/>
        <v>#NAME?</v>
      </c>
      <c r="K190" s="37" t="e">
        <f t="shared" ca="1" si="67"/>
        <v>#NAME?</v>
      </c>
      <c r="L190" s="90" t="e">
        <f t="shared" ca="1" si="64"/>
        <v>#NAME?</v>
      </c>
      <c r="N190" s="91" t="e">
        <f ca="1">SIN(O187)</f>
        <v>#NAME?</v>
      </c>
      <c r="O190" s="93" t="e">
        <f ca="1">N189</f>
        <v>#NAME?</v>
      </c>
      <c r="Q190" s="123" t="e">
        <f ca="1"/>
        <v>#NAME?</v>
      </c>
      <c r="R190" s="90" t="e">
        <f ca="1"/>
        <v>#NAME?</v>
      </c>
    </row>
    <row r="191" spans="1:18" x14ac:dyDescent="0.25">
      <c r="A191" s="194" t="e">
        <f ca="1"/>
        <v>#NAME?</v>
      </c>
      <c r="B191" s="195" t="e">
        <f ca="1"/>
        <v>#NAME?</v>
      </c>
      <c r="C191" s="195" t="e">
        <f ca="1"/>
        <v>#NAME?</v>
      </c>
      <c r="D191" s="196" t="e">
        <f ca="1"/>
        <v>#NAME?</v>
      </c>
      <c r="F191" s="123" t="e">
        <f ca="1">INDEX(A191:D199,,F184)</f>
        <v>#NAME?</v>
      </c>
      <c r="G191" s="90" t="e">
        <f ca="1">INDEX(A185:D193,,G184)</f>
        <v>#NAME?</v>
      </c>
      <c r="I191" s="123" t="e">
        <f t="shared" ca="1" si="65"/>
        <v>#NAME?</v>
      </c>
      <c r="J191" s="37" t="e">
        <f t="shared" ca="1" si="66"/>
        <v>#NAME?</v>
      </c>
      <c r="K191" s="37" t="e">
        <f t="shared" ca="1" si="67"/>
        <v>#NAME?</v>
      </c>
      <c r="L191" s="90" t="e">
        <f t="shared" ca="1" si="64"/>
        <v>#NAME?</v>
      </c>
      <c r="Q191" s="123" t="e">
        <f ca="1"/>
        <v>#NAME?</v>
      </c>
      <c r="R191" s="90" t="e">
        <f ca="1"/>
        <v>#NAME?</v>
      </c>
    </row>
    <row r="192" spans="1:18" x14ac:dyDescent="0.25">
      <c r="A192" s="194" t="e">
        <f ca="1"/>
        <v>#NAME?</v>
      </c>
      <c r="B192" s="195" t="e">
        <f ca="1"/>
        <v>#NAME?</v>
      </c>
      <c r="C192" s="195" t="e">
        <f ca="1"/>
        <v>#NAME?</v>
      </c>
      <c r="D192" s="196" t="e">
        <f ca="1"/>
        <v>#NAME?</v>
      </c>
      <c r="F192" s="123" t="e">
        <f ca="1">INDEX(A192:D200,,F184)</f>
        <v>#NAME?</v>
      </c>
      <c r="G192" s="90" t="e">
        <f ca="1">INDEX(A185:D193,,G184)</f>
        <v>#NAME?</v>
      </c>
      <c r="I192" s="123" t="e">
        <f t="shared" ca="1" si="65"/>
        <v>#NAME?</v>
      </c>
      <c r="J192" s="37" t="e">
        <f t="shared" ca="1" si="66"/>
        <v>#NAME?</v>
      </c>
      <c r="K192" s="37" t="e">
        <f t="shared" ca="1" si="67"/>
        <v>#NAME?</v>
      </c>
      <c r="L192" s="90" t="e">
        <f t="shared" ca="1" si="64"/>
        <v>#NAME?</v>
      </c>
      <c r="Q192" s="123" t="e">
        <f ca="1"/>
        <v>#NAME?</v>
      </c>
      <c r="R192" s="90" t="e">
        <f ca="1"/>
        <v>#NAME?</v>
      </c>
    </row>
    <row r="193" spans="1:18" x14ac:dyDescent="0.25">
      <c r="A193" s="200" t="e">
        <f ca="1"/>
        <v>#NAME?</v>
      </c>
      <c r="B193" s="201" t="e">
        <f ca="1"/>
        <v>#NAME?</v>
      </c>
      <c r="C193" s="201" t="e">
        <f ca="1"/>
        <v>#NAME?</v>
      </c>
      <c r="D193" s="202" t="e">
        <f ca="1"/>
        <v>#NAME?</v>
      </c>
      <c r="F193" s="91" t="e">
        <f ca="1">INDEX(A193:D201,,F184)</f>
        <v>#NAME?</v>
      </c>
      <c r="G193" s="93" t="e">
        <f ca="1">INDEX(A185:D193,,G184)</f>
        <v>#NAME?</v>
      </c>
      <c r="I193" s="91" t="e">
        <f t="shared" ca="1" si="65"/>
        <v>#NAME?</v>
      </c>
      <c r="J193" s="92" t="e">
        <f t="shared" ca="1" si="66"/>
        <v>#NAME?</v>
      </c>
      <c r="K193" s="92" t="e">
        <f t="shared" ca="1" si="67"/>
        <v>#NAME?</v>
      </c>
      <c r="L193" s="93" t="e">
        <f t="shared" ca="1" si="64"/>
        <v>#NAME?</v>
      </c>
      <c r="Q193" s="91" t="e">
        <f ca="1"/>
        <v>#NAME?</v>
      </c>
      <c r="R193" s="93" t="e">
        <f ca="1"/>
        <v>#NAME?</v>
      </c>
    </row>
    <row r="194" spans="1:18" x14ac:dyDescent="0.25">
      <c r="I194" t="e">
        <f ca="1">SUM(I185:I193)</f>
        <v>#NAME?</v>
      </c>
      <c r="J194" t="e">
        <f ca="1">SUM(J185:J193)</f>
        <v>#NAME?</v>
      </c>
      <c r="K194" t="e">
        <f ca="1">SUM(K185:K193)</f>
        <v>#NAME?</v>
      </c>
      <c r="L194" t="e">
        <f ca="1">SUM(L185:L193)</f>
        <v>#NAME?</v>
      </c>
    </row>
    <row r="195" spans="1:18" x14ac:dyDescent="0.25">
      <c r="A195" s="47" t="s">
        <v>53</v>
      </c>
      <c r="B195">
        <f ca="1">COUNT(A185:A193)</f>
        <v>0</v>
      </c>
      <c r="I195" s="47" t="s">
        <v>462</v>
      </c>
      <c r="J195" s="47" t="s">
        <v>389</v>
      </c>
      <c r="K195" s="47" t="s">
        <v>469</v>
      </c>
      <c r="L195" s="47" t="s">
        <v>470</v>
      </c>
      <c r="N195" s="47"/>
    </row>
    <row r="197" spans="1:18" x14ac:dyDescent="0.25">
      <c r="A197">
        <v>1</v>
      </c>
      <c r="B197">
        <v>2</v>
      </c>
      <c r="C197">
        <v>3</v>
      </c>
      <c r="D197">
        <v>4</v>
      </c>
      <c r="F197">
        <v>1</v>
      </c>
      <c r="G197">
        <v>4</v>
      </c>
      <c r="I197" s="47" t="s">
        <v>207</v>
      </c>
      <c r="J197" s="47" t="s">
        <v>464</v>
      </c>
      <c r="K197" s="47" t="s">
        <v>465</v>
      </c>
      <c r="L197" s="47" t="s">
        <v>466</v>
      </c>
      <c r="Q197">
        <f>F197</f>
        <v>1</v>
      </c>
      <c r="R197">
        <f>G197</f>
        <v>4</v>
      </c>
    </row>
    <row r="198" spans="1:18" x14ac:dyDescent="0.25">
      <c r="A198" s="189" t="e">
        <f t="array" aca="1" ref="A198:A206" ca="1">IF(A197=$Q184,$Q185:$Q193,IF(A197=$R184,$R185:$R193,A185:A193))</f>
        <v>#NAME?</v>
      </c>
      <c r="B198" s="190" t="e">
        <f t="array" aca="1" ref="B198:B206" ca="1">IF(B197=$Q184,$Q185:$Q193,IF(B197=$R184,$R185:$R193,B185:B193))</f>
        <v>#NAME?</v>
      </c>
      <c r="C198" s="190" t="e">
        <f t="array" aca="1" ref="C198:C206" ca="1">IF(C197=$Q184,$Q185:$Q193,IF(C197=$R184,$R185:$R193,C185:C193))</f>
        <v>#NAME?</v>
      </c>
      <c r="D198" s="191" t="e">
        <f t="array" aca="1" ref="D198:D206" ca="1">IF(D197=$Q184,$Q185:$Q193,IF(D197=$R184,$R185:$R193,D185:D193))</f>
        <v>#NAME?</v>
      </c>
      <c r="F198" s="156" t="e">
        <f ca="1">INDEX(A198:D206,,F197)</f>
        <v>#NAME?</v>
      </c>
      <c r="G198" s="158" t="e">
        <f ca="1">INDEX(A198:D206,,G197)</f>
        <v>#NAME?</v>
      </c>
      <c r="I198" s="156" t="e">
        <f ca="1">F198^2-G198^2</f>
        <v>#NAME?</v>
      </c>
      <c r="J198" s="157" t="e">
        <f ca="1">2*F198*G198</f>
        <v>#NAME?</v>
      </c>
      <c r="K198" s="157" t="e">
        <f ca="1">I198^2-J198^2</f>
        <v>#NAME?</v>
      </c>
      <c r="L198" s="158" t="e">
        <f t="shared" ref="L198:L206" ca="1" si="68">I198*J198</f>
        <v>#NAME?</v>
      </c>
      <c r="N198" t="s">
        <v>390</v>
      </c>
      <c r="O198" s="172" t="e">
        <f ca="1">2*(L207*B208-I207*J207)</f>
        <v>#NAME?</v>
      </c>
      <c r="Q198" s="156" t="e">
        <f t="array" aca="1" ref="Q198:R206" ca="1">MMULT(F198:G206,N202:O203)</f>
        <v>#NAME?</v>
      </c>
      <c r="R198" s="158" t="e">
        <f ca="1"/>
        <v>#NAME?</v>
      </c>
    </row>
    <row r="199" spans="1:18" x14ac:dyDescent="0.25">
      <c r="A199" s="194" t="e">
        <f ca="1"/>
        <v>#NAME?</v>
      </c>
      <c r="B199" s="195" t="e">
        <f ca="1"/>
        <v>#NAME?</v>
      </c>
      <c r="C199" s="195" t="e">
        <f ca="1"/>
        <v>#NAME?</v>
      </c>
      <c r="D199" s="196" t="e">
        <f ca="1"/>
        <v>#NAME?</v>
      </c>
      <c r="F199" s="123" t="e">
        <f ca="1">INDEX(A199:D207,,F197)</f>
        <v>#NAME?</v>
      </c>
      <c r="G199" s="90" t="e">
        <f ca="1">INDEX(A198:D206,,G197)</f>
        <v>#NAME?</v>
      </c>
      <c r="I199" s="123" t="e">
        <f t="shared" ref="I199:I206" ca="1" si="69">F199^2-G199^2</f>
        <v>#NAME?</v>
      </c>
      <c r="J199" s="37" t="e">
        <f t="shared" ref="J199:J206" ca="1" si="70">2*F199*G199</f>
        <v>#NAME?</v>
      </c>
      <c r="K199" s="37" t="e">
        <f t="shared" ref="K199:K206" ca="1" si="71">I199^2-J199^2</f>
        <v>#NAME?</v>
      </c>
      <c r="L199" s="90" t="e">
        <f t="shared" ca="1" si="68"/>
        <v>#NAME?</v>
      </c>
      <c r="N199" t="s">
        <v>392</v>
      </c>
      <c r="O199" s="173" t="e">
        <f ca="1">K207*B208-(I207^2-J207^2)</f>
        <v>#NAME?</v>
      </c>
      <c r="Q199" s="123" t="e">
        <f ca="1"/>
        <v>#NAME?</v>
      </c>
      <c r="R199" s="90" t="e">
        <f ca="1"/>
        <v>#NAME?</v>
      </c>
    </row>
    <row r="200" spans="1:18" x14ac:dyDescent="0.25">
      <c r="A200" s="194" t="e">
        <f ca="1"/>
        <v>#NAME?</v>
      </c>
      <c r="B200" s="195" t="e">
        <f ca="1"/>
        <v>#NAME?</v>
      </c>
      <c r="C200" s="195" t="e">
        <f ca="1"/>
        <v>#NAME?</v>
      </c>
      <c r="D200" s="196" t="e">
        <f ca="1"/>
        <v>#NAME?</v>
      </c>
      <c r="F200" s="123" t="e">
        <f ca="1">INDEX(A200:D208,,F197)</f>
        <v>#NAME?</v>
      </c>
      <c r="G200" s="90" t="e">
        <f ca="1">INDEX(A198:D206,,G197)</f>
        <v>#NAME?</v>
      </c>
      <c r="I200" s="123" t="e">
        <f t="shared" ca="1" si="69"/>
        <v>#NAME?</v>
      </c>
      <c r="J200" s="37" t="e">
        <f t="shared" ca="1" si="70"/>
        <v>#NAME?</v>
      </c>
      <c r="K200" s="37" t="e">
        <f t="shared" ca="1" si="71"/>
        <v>#NAME?</v>
      </c>
      <c r="L200" s="90" t="e">
        <f t="shared" ca="1" si="68"/>
        <v>#NAME?</v>
      </c>
      <c r="N200" t="s">
        <v>467</v>
      </c>
      <c r="O200" s="174" t="e">
        <f ca="1">0.25*ATAN(O198/O199)</f>
        <v>#NAME?</v>
      </c>
      <c r="Q200" s="123" t="e">
        <f ca="1"/>
        <v>#NAME?</v>
      </c>
      <c r="R200" s="90" t="e">
        <f ca="1"/>
        <v>#NAME?</v>
      </c>
    </row>
    <row r="201" spans="1:18" x14ac:dyDescent="0.25">
      <c r="A201" s="194" t="e">
        <f ca="1"/>
        <v>#NAME?</v>
      </c>
      <c r="B201" s="195" t="e">
        <f ca="1"/>
        <v>#NAME?</v>
      </c>
      <c r="C201" s="195" t="e">
        <f ca="1"/>
        <v>#NAME?</v>
      </c>
      <c r="D201" s="196" t="e">
        <f ca="1"/>
        <v>#NAME?</v>
      </c>
      <c r="F201" s="123" t="e">
        <f ca="1">INDEX(A201:D209,,F197)</f>
        <v>#NAME?</v>
      </c>
      <c r="G201" s="90" t="e">
        <f ca="1">INDEX(A198:D206,,G197)</f>
        <v>#NAME?</v>
      </c>
      <c r="I201" s="123" t="e">
        <f t="shared" ca="1" si="69"/>
        <v>#NAME?</v>
      </c>
      <c r="J201" s="37" t="e">
        <f t="shared" ca="1" si="70"/>
        <v>#NAME?</v>
      </c>
      <c r="K201" s="37" t="e">
        <f t="shared" ca="1" si="71"/>
        <v>#NAME?</v>
      </c>
      <c r="L201" s="90" t="e">
        <f t="shared" ca="1" si="68"/>
        <v>#NAME?</v>
      </c>
      <c r="Q201" s="123" t="e">
        <f ca="1"/>
        <v>#NAME?</v>
      </c>
      <c r="R201" s="90" t="e">
        <f ca="1"/>
        <v>#NAME?</v>
      </c>
    </row>
    <row r="202" spans="1:18" x14ac:dyDescent="0.25">
      <c r="A202" s="194" t="e">
        <f ca="1"/>
        <v>#NAME?</v>
      </c>
      <c r="B202" s="195" t="e">
        <f ca="1"/>
        <v>#NAME?</v>
      </c>
      <c r="C202" s="195" t="e">
        <f ca="1"/>
        <v>#NAME?</v>
      </c>
      <c r="D202" s="196" t="e">
        <f ca="1"/>
        <v>#NAME?</v>
      </c>
      <c r="F202" s="123" t="e">
        <f ca="1">INDEX(A202:D210,,F197)</f>
        <v>#NAME?</v>
      </c>
      <c r="G202" s="90" t="e">
        <f ca="1">INDEX(A198:D206,,G197)</f>
        <v>#NAME?</v>
      </c>
      <c r="I202" s="123" t="e">
        <f t="shared" ca="1" si="69"/>
        <v>#NAME?</v>
      </c>
      <c r="J202" s="37" t="e">
        <f t="shared" ca="1" si="70"/>
        <v>#NAME?</v>
      </c>
      <c r="K202" s="37" t="e">
        <f t="shared" ca="1" si="71"/>
        <v>#NAME?</v>
      </c>
      <c r="L202" s="90" t="e">
        <f t="shared" ca="1" si="68"/>
        <v>#NAME?</v>
      </c>
      <c r="N202" s="156" t="e">
        <f ca="1">COS(O200)</f>
        <v>#NAME?</v>
      </c>
      <c r="O202" s="158" t="e">
        <f ca="1">-N203</f>
        <v>#NAME?</v>
      </c>
      <c r="Q202" s="123" t="e">
        <f ca="1"/>
        <v>#NAME?</v>
      </c>
      <c r="R202" s="90" t="e">
        <f ca="1"/>
        <v>#NAME?</v>
      </c>
    </row>
    <row r="203" spans="1:18" x14ac:dyDescent="0.25">
      <c r="A203" s="194" t="e">
        <f ca="1"/>
        <v>#NAME?</v>
      </c>
      <c r="B203" s="195" t="e">
        <f ca="1"/>
        <v>#NAME?</v>
      </c>
      <c r="C203" s="195" t="e">
        <f ca="1"/>
        <v>#NAME?</v>
      </c>
      <c r="D203" s="196" t="e">
        <f ca="1"/>
        <v>#NAME?</v>
      </c>
      <c r="F203" s="123" t="e">
        <f ca="1">INDEX(A203:D211,,F197)</f>
        <v>#NAME?</v>
      </c>
      <c r="G203" s="90" t="e">
        <f ca="1">INDEX(A198:D206,,G197)</f>
        <v>#NAME?</v>
      </c>
      <c r="I203" s="123" t="e">
        <f t="shared" ca="1" si="69"/>
        <v>#NAME?</v>
      </c>
      <c r="J203" s="37" t="e">
        <f t="shared" ca="1" si="70"/>
        <v>#NAME?</v>
      </c>
      <c r="K203" s="37" t="e">
        <f t="shared" ca="1" si="71"/>
        <v>#NAME?</v>
      </c>
      <c r="L203" s="90" t="e">
        <f t="shared" ca="1" si="68"/>
        <v>#NAME?</v>
      </c>
      <c r="N203" s="91" t="e">
        <f ca="1">SIN(O200)</f>
        <v>#NAME?</v>
      </c>
      <c r="O203" s="93" t="e">
        <f ca="1">N202</f>
        <v>#NAME?</v>
      </c>
      <c r="Q203" s="123" t="e">
        <f ca="1"/>
        <v>#NAME?</v>
      </c>
      <c r="R203" s="90" t="e">
        <f ca="1"/>
        <v>#NAME?</v>
      </c>
    </row>
    <row r="204" spans="1:18" x14ac:dyDescent="0.25">
      <c r="A204" s="194" t="e">
        <f ca="1"/>
        <v>#NAME?</v>
      </c>
      <c r="B204" s="195" t="e">
        <f ca="1"/>
        <v>#NAME?</v>
      </c>
      <c r="C204" s="195" t="e">
        <f ca="1"/>
        <v>#NAME?</v>
      </c>
      <c r="D204" s="196" t="e">
        <f ca="1"/>
        <v>#NAME?</v>
      </c>
      <c r="F204" s="123" t="e">
        <f ca="1">INDEX(A204:D212,,F197)</f>
        <v>#NAME?</v>
      </c>
      <c r="G204" s="90" t="e">
        <f ca="1">INDEX(A198:D206,,G197)</f>
        <v>#NAME?</v>
      </c>
      <c r="I204" s="123" t="e">
        <f t="shared" ca="1" si="69"/>
        <v>#NAME?</v>
      </c>
      <c r="J204" s="37" t="e">
        <f t="shared" ca="1" si="70"/>
        <v>#NAME?</v>
      </c>
      <c r="K204" s="37" t="e">
        <f t="shared" ca="1" si="71"/>
        <v>#NAME?</v>
      </c>
      <c r="L204" s="90" t="e">
        <f t="shared" ca="1" si="68"/>
        <v>#NAME?</v>
      </c>
      <c r="Q204" s="123" t="e">
        <f ca="1"/>
        <v>#NAME?</v>
      </c>
      <c r="R204" s="90" t="e">
        <f ca="1"/>
        <v>#NAME?</v>
      </c>
    </row>
    <row r="205" spans="1:18" x14ac:dyDescent="0.25">
      <c r="A205" s="194" t="e">
        <f ca="1"/>
        <v>#NAME?</v>
      </c>
      <c r="B205" s="195" t="e">
        <f ca="1"/>
        <v>#NAME?</v>
      </c>
      <c r="C205" s="195" t="e">
        <f ca="1"/>
        <v>#NAME?</v>
      </c>
      <c r="D205" s="196" t="e">
        <f ca="1"/>
        <v>#NAME?</v>
      </c>
      <c r="F205" s="123" t="e">
        <f ca="1">INDEX(A205:D213,,F197)</f>
        <v>#NAME?</v>
      </c>
      <c r="G205" s="90" t="e">
        <f ca="1">INDEX(A198:D206,,G197)</f>
        <v>#NAME?</v>
      </c>
      <c r="I205" s="123" t="e">
        <f t="shared" ca="1" si="69"/>
        <v>#NAME?</v>
      </c>
      <c r="J205" s="37" t="e">
        <f t="shared" ca="1" si="70"/>
        <v>#NAME?</v>
      </c>
      <c r="K205" s="37" t="e">
        <f t="shared" ca="1" si="71"/>
        <v>#NAME?</v>
      </c>
      <c r="L205" s="90" t="e">
        <f t="shared" ca="1" si="68"/>
        <v>#NAME?</v>
      </c>
      <c r="Q205" s="123" t="e">
        <f ca="1"/>
        <v>#NAME?</v>
      </c>
      <c r="R205" s="90" t="e">
        <f ca="1"/>
        <v>#NAME?</v>
      </c>
    </row>
    <row r="206" spans="1:18" x14ac:dyDescent="0.25">
      <c r="A206" s="200" t="e">
        <f ca="1"/>
        <v>#NAME?</v>
      </c>
      <c r="B206" s="201" t="e">
        <f ca="1"/>
        <v>#NAME?</v>
      </c>
      <c r="C206" s="201" t="e">
        <f ca="1"/>
        <v>#NAME?</v>
      </c>
      <c r="D206" s="202" t="e">
        <f ca="1"/>
        <v>#NAME?</v>
      </c>
      <c r="F206" s="91" t="e">
        <f ca="1">INDEX(A206:D214,,F197)</f>
        <v>#NAME?</v>
      </c>
      <c r="G206" s="93" t="e">
        <f ca="1">INDEX(A198:D206,,G197)</f>
        <v>#NAME?</v>
      </c>
      <c r="I206" s="91" t="e">
        <f t="shared" ca="1" si="69"/>
        <v>#NAME?</v>
      </c>
      <c r="J206" s="92" t="e">
        <f t="shared" ca="1" si="70"/>
        <v>#NAME?</v>
      </c>
      <c r="K206" s="92" t="e">
        <f t="shared" ca="1" si="71"/>
        <v>#NAME?</v>
      </c>
      <c r="L206" s="93" t="e">
        <f t="shared" ca="1" si="68"/>
        <v>#NAME?</v>
      </c>
      <c r="Q206" s="91" t="e">
        <f ca="1"/>
        <v>#NAME?</v>
      </c>
      <c r="R206" s="93" t="e">
        <f ca="1"/>
        <v>#NAME?</v>
      </c>
    </row>
    <row r="207" spans="1:18" x14ac:dyDescent="0.25">
      <c r="I207" t="e">
        <f ca="1">SUM(I198:I206)</f>
        <v>#NAME?</v>
      </c>
      <c r="J207" t="e">
        <f ca="1">SUM(J198:J206)</f>
        <v>#NAME?</v>
      </c>
      <c r="K207" t="e">
        <f ca="1">SUM(K198:K206)</f>
        <v>#NAME?</v>
      </c>
      <c r="L207" t="e">
        <f ca="1">SUM(L198:L206)</f>
        <v>#NAME?</v>
      </c>
    </row>
    <row r="208" spans="1:18" x14ac:dyDescent="0.25">
      <c r="A208" s="47" t="s">
        <v>53</v>
      </c>
      <c r="B208">
        <f ca="1">COUNT(A198:A206)</f>
        <v>0</v>
      </c>
      <c r="I208" s="47" t="s">
        <v>462</v>
      </c>
      <c r="J208" s="47" t="s">
        <v>389</v>
      </c>
      <c r="K208" s="47" t="s">
        <v>469</v>
      </c>
      <c r="L208" s="47" t="s">
        <v>470</v>
      </c>
      <c r="N208" s="47"/>
    </row>
    <row r="210" spans="1:18" x14ac:dyDescent="0.25">
      <c r="A210">
        <v>1</v>
      </c>
      <c r="B210">
        <v>2</v>
      </c>
      <c r="C210">
        <v>3</v>
      </c>
      <c r="D210">
        <v>4</v>
      </c>
      <c r="F210">
        <v>2</v>
      </c>
      <c r="G210">
        <v>3</v>
      </c>
      <c r="I210" s="47" t="s">
        <v>207</v>
      </c>
      <c r="J210" s="47" t="s">
        <v>464</v>
      </c>
      <c r="K210" s="47" t="s">
        <v>465</v>
      </c>
      <c r="L210" s="47" t="s">
        <v>466</v>
      </c>
      <c r="Q210">
        <f>F210</f>
        <v>2</v>
      </c>
      <c r="R210">
        <f>G210</f>
        <v>3</v>
      </c>
    </row>
    <row r="211" spans="1:18" x14ac:dyDescent="0.25">
      <c r="A211" s="189" t="e">
        <f t="array" aca="1" ref="A211:A219" ca="1">IF(A210=$Q197,$Q198:$Q206,IF(A210=$R197,$R198:$R206,A198:A206))</f>
        <v>#NAME?</v>
      </c>
      <c r="B211" s="190" t="e">
        <f t="array" aca="1" ref="B211:B219" ca="1">IF(B210=$Q197,$Q198:$Q206,IF(B210=$R197,$R198:$R206,B198:B206))</f>
        <v>#NAME?</v>
      </c>
      <c r="C211" s="190" t="e">
        <f t="array" aca="1" ref="C211:C219" ca="1">IF(C210=$Q197,$Q198:$Q206,IF(C210=$R197,$R198:$R206,C198:C206))</f>
        <v>#NAME?</v>
      </c>
      <c r="D211" s="191" t="e">
        <f t="array" aca="1" ref="D211:D219" ca="1">IF(D210=$Q197,$Q198:$Q206,IF(D210=$R197,$R198:$R206,D198:D206))</f>
        <v>#NAME?</v>
      </c>
      <c r="F211" s="156" t="e">
        <f ca="1">INDEX(A211:D219,,F210)</f>
        <v>#NAME?</v>
      </c>
      <c r="G211" s="158" t="e">
        <f ca="1">INDEX(A211:D219,,G210)</f>
        <v>#NAME?</v>
      </c>
      <c r="I211" s="156" t="e">
        <f ca="1">F211^2-G211^2</f>
        <v>#NAME?</v>
      </c>
      <c r="J211" s="157" t="e">
        <f ca="1">2*F211*G211</f>
        <v>#NAME?</v>
      </c>
      <c r="K211" s="157" t="e">
        <f ca="1">I211^2-J211^2</f>
        <v>#NAME?</v>
      </c>
      <c r="L211" s="158" t="e">
        <f t="shared" ref="L211:L219" ca="1" si="72">I211*J211</f>
        <v>#NAME?</v>
      </c>
      <c r="N211" t="s">
        <v>390</v>
      </c>
      <c r="O211" s="172" t="e">
        <f ca="1">2*(L220*B221-I220*J220)</f>
        <v>#NAME?</v>
      </c>
      <c r="Q211" s="156" t="e">
        <f t="array" aca="1" ref="Q211:R219" ca="1">MMULT(F211:G219,N215:O216)</f>
        <v>#NAME?</v>
      </c>
      <c r="R211" s="158" t="e">
        <f ca="1"/>
        <v>#NAME?</v>
      </c>
    </row>
    <row r="212" spans="1:18" x14ac:dyDescent="0.25">
      <c r="A212" s="194" t="e">
        <f ca="1"/>
        <v>#NAME?</v>
      </c>
      <c r="B212" s="195" t="e">
        <f ca="1"/>
        <v>#NAME?</v>
      </c>
      <c r="C212" s="195" t="e">
        <f ca="1"/>
        <v>#NAME?</v>
      </c>
      <c r="D212" s="196" t="e">
        <f ca="1"/>
        <v>#NAME?</v>
      </c>
      <c r="F212" s="123" t="e">
        <f ca="1">INDEX(A212:D220,,F210)</f>
        <v>#NAME?</v>
      </c>
      <c r="G212" s="90" t="e">
        <f ca="1">INDEX(A211:D219,,G210)</f>
        <v>#NAME?</v>
      </c>
      <c r="I212" s="123" t="e">
        <f t="shared" ref="I212:I219" ca="1" si="73">F212^2-G212^2</f>
        <v>#NAME?</v>
      </c>
      <c r="J212" s="37" t="e">
        <f t="shared" ref="J212:J219" ca="1" si="74">2*F212*G212</f>
        <v>#NAME?</v>
      </c>
      <c r="K212" s="37" t="e">
        <f t="shared" ref="K212:K219" ca="1" si="75">I212^2-J212^2</f>
        <v>#NAME?</v>
      </c>
      <c r="L212" s="90" t="e">
        <f t="shared" ca="1" si="72"/>
        <v>#NAME?</v>
      </c>
      <c r="N212" t="s">
        <v>392</v>
      </c>
      <c r="O212" s="173" t="e">
        <f ca="1">K220*B221-(I220^2-J220^2)</f>
        <v>#NAME?</v>
      </c>
      <c r="Q212" s="123" t="e">
        <f ca="1"/>
        <v>#NAME?</v>
      </c>
      <c r="R212" s="90" t="e">
        <f ca="1"/>
        <v>#NAME?</v>
      </c>
    </row>
    <row r="213" spans="1:18" x14ac:dyDescent="0.25">
      <c r="A213" s="194" t="e">
        <f ca="1"/>
        <v>#NAME?</v>
      </c>
      <c r="B213" s="195" t="e">
        <f ca="1"/>
        <v>#NAME?</v>
      </c>
      <c r="C213" s="195" t="e">
        <f ca="1"/>
        <v>#NAME?</v>
      </c>
      <c r="D213" s="196" t="e">
        <f ca="1"/>
        <v>#NAME?</v>
      </c>
      <c r="F213" s="123" t="e">
        <f ca="1">INDEX(A213:D221,,F210)</f>
        <v>#NAME?</v>
      </c>
      <c r="G213" s="90" t="e">
        <f ca="1">INDEX(A211:D219,,G210)</f>
        <v>#NAME?</v>
      </c>
      <c r="I213" s="123" t="e">
        <f t="shared" ca="1" si="73"/>
        <v>#NAME?</v>
      </c>
      <c r="J213" s="37" t="e">
        <f t="shared" ca="1" si="74"/>
        <v>#NAME?</v>
      </c>
      <c r="K213" s="37" t="e">
        <f t="shared" ca="1" si="75"/>
        <v>#NAME?</v>
      </c>
      <c r="L213" s="90" t="e">
        <f t="shared" ca="1" si="72"/>
        <v>#NAME?</v>
      </c>
      <c r="N213" t="s">
        <v>467</v>
      </c>
      <c r="O213" s="174" t="e">
        <f ca="1">0.25*ATAN(O211/O212)</f>
        <v>#NAME?</v>
      </c>
      <c r="Q213" s="123" t="e">
        <f ca="1"/>
        <v>#NAME?</v>
      </c>
      <c r="R213" s="90" t="e">
        <f ca="1"/>
        <v>#NAME?</v>
      </c>
    </row>
    <row r="214" spans="1:18" x14ac:dyDescent="0.25">
      <c r="A214" s="194" t="e">
        <f ca="1"/>
        <v>#NAME?</v>
      </c>
      <c r="B214" s="195" t="e">
        <f ca="1"/>
        <v>#NAME?</v>
      </c>
      <c r="C214" s="195" t="e">
        <f ca="1"/>
        <v>#NAME?</v>
      </c>
      <c r="D214" s="196" t="e">
        <f ca="1"/>
        <v>#NAME?</v>
      </c>
      <c r="F214" s="123" t="e">
        <f ca="1">INDEX(A214:D222,,F210)</f>
        <v>#NAME?</v>
      </c>
      <c r="G214" s="90" t="e">
        <f ca="1">INDEX(A211:D219,,G210)</f>
        <v>#NAME?</v>
      </c>
      <c r="I214" s="123" t="e">
        <f t="shared" ca="1" si="73"/>
        <v>#NAME?</v>
      </c>
      <c r="J214" s="37" t="e">
        <f t="shared" ca="1" si="74"/>
        <v>#NAME?</v>
      </c>
      <c r="K214" s="37" t="e">
        <f t="shared" ca="1" si="75"/>
        <v>#NAME?</v>
      </c>
      <c r="L214" s="90" t="e">
        <f t="shared" ca="1" si="72"/>
        <v>#NAME?</v>
      </c>
      <c r="Q214" s="123" t="e">
        <f ca="1"/>
        <v>#NAME?</v>
      </c>
      <c r="R214" s="90" t="e">
        <f ca="1"/>
        <v>#NAME?</v>
      </c>
    </row>
    <row r="215" spans="1:18" x14ac:dyDescent="0.25">
      <c r="A215" s="194" t="e">
        <f ca="1"/>
        <v>#NAME?</v>
      </c>
      <c r="B215" s="195" t="e">
        <f ca="1"/>
        <v>#NAME?</v>
      </c>
      <c r="C215" s="195" t="e">
        <f ca="1"/>
        <v>#NAME?</v>
      </c>
      <c r="D215" s="196" t="e">
        <f ca="1"/>
        <v>#NAME?</v>
      </c>
      <c r="F215" s="123" t="e">
        <f ca="1">INDEX(A215:D223,,F210)</f>
        <v>#NAME?</v>
      </c>
      <c r="G215" s="90" t="e">
        <f ca="1">INDEX(A211:D219,,G210)</f>
        <v>#NAME?</v>
      </c>
      <c r="I215" s="123" t="e">
        <f t="shared" ca="1" si="73"/>
        <v>#NAME?</v>
      </c>
      <c r="J215" s="37" t="e">
        <f t="shared" ca="1" si="74"/>
        <v>#NAME?</v>
      </c>
      <c r="K215" s="37" t="e">
        <f t="shared" ca="1" si="75"/>
        <v>#NAME?</v>
      </c>
      <c r="L215" s="90" t="e">
        <f t="shared" ca="1" si="72"/>
        <v>#NAME?</v>
      </c>
      <c r="N215" s="156" t="e">
        <f ca="1">COS(O213)</f>
        <v>#NAME?</v>
      </c>
      <c r="O215" s="158" t="e">
        <f ca="1">-N216</f>
        <v>#NAME?</v>
      </c>
      <c r="Q215" s="123" t="e">
        <f ca="1"/>
        <v>#NAME?</v>
      </c>
      <c r="R215" s="90" t="e">
        <f ca="1"/>
        <v>#NAME?</v>
      </c>
    </row>
    <row r="216" spans="1:18" x14ac:dyDescent="0.25">
      <c r="A216" s="194" t="e">
        <f ca="1"/>
        <v>#NAME?</v>
      </c>
      <c r="B216" s="195" t="e">
        <f ca="1"/>
        <v>#NAME?</v>
      </c>
      <c r="C216" s="195" t="e">
        <f ca="1"/>
        <v>#NAME?</v>
      </c>
      <c r="D216" s="196" t="e">
        <f ca="1"/>
        <v>#NAME?</v>
      </c>
      <c r="F216" s="123" t="e">
        <f ca="1">INDEX(A216:D224,,F210)</f>
        <v>#NAME?</v>
      </c>
      <c r="G216" s="90" t="e">
        <f ca="1">INDEX(A211:D219,,G210)</f>
        <v>#NAME?</v>
      </c>
      <c r="I216" s="123" t="e">
        <f t="shared" ca="1" si="73"/>
        <v>#NAME?</v>
      </c>
      <c r="J216" s="37" t="e">
        <f t="shared" ca="1" si="74"/>
        <v>#NAME?</v>
      </c>
      <c r="K216" s="37" t="e">
        <f t="shared" ca="1" si="75"/>
        <v>#NAME?</v>
      </c>
      <c r="L216" s="90" t="e">
        <f t="shared" ca="1" si="72"/>
        <v>#NAME?</v>
      </c>
      <c r="N216" s="91" t="e">
        <f ca="1">SIN(O213)</f>
        <v>#NAME?</v>
      </c>
      <c r="O216" s="93" t="e">
        <f ca="1">N215</f>
        <v>#NAME?</v>
      </c>
      <c r="Q216" s="123" t="e">
        <f ca="1"/>
        <v>#NAME?</v>
      </c>
      <c r="R216" s="90" t="e">
        <f ca="1"/>
        <v>#NAME?</v>
      </c>
    </row>
    <row r="217" spans="1:18" x14ac:dyDescent="0.25">
      <c r="A217" s="194" t="e">
        <f ca="1"/>
        <v>#NAME?</v>
      </c>
      <c r="B217" s="195" t="e">
        <f ca="1"/>
        <v>#NAME?</v>
      </c>
      <c r="C217" s="195" t="e">
        <f ca="1"/>
        <v>#NAME?</v>
      </c>
      <c r="D217" s="196" t="e">
        <f ca="1"/>
        <v>#NAME?</v>
      </c>
      <c r="F217" s="123" t="e">
        <f ca="1">INDEX(A217:D225,,F210)</f>
        <v>#NAME?</v>
      </c>
      <c r="G217" s="90" t="e">
        <f ca="1">INDEX(A211:D219,,G210)</f>
        <v>#NAME?</v>
      </c>
      <c r="I217" s="123" t="e">
        <f t="shared" ca="1" si="73"/>
        <v>#NAME?</v>
      </c>
      <c r="J217" s="37" t="e">
        <f t="shared" ca="1" si="74"/>
        <v>#NAME?</v>
      </c>
      <c r="K217" s="37" t="e">
        <f t="shared" ca="1" si="75"/>
        <v>#NAME?</v>
      </c>
      <c r="L217" s="90" t="e">
        <f t="shared" ca="1" si="72"/>
        <v>#NAME?</v>
      </c>
      <c r="Q217" s="123" t="e">
        <f ca="1"/>
        <v>#NAME?</v>
      </c>
      <c r="R217" s="90" t="e">
        <f ca="1"/>
        <v>#NAME?</v>
      </c>
    </row>
    <row r="218" spans="1:18" x14ac:dyDescent="0.25">
      <c r="A218" s="194" t="e">
        <f ca="1"/>
        <v>#NAME?</v>
      </c>
      <c r="B218" s="195" t="e">
        <f ca="1"/>
        <v>#NAME?</v>
      </c>
      <c r="C218" s="195" t="e">
        <f ca="1"/>
        <v>#NAME?</v>
      </c>
      <c r="D218" s="196" t="e">
        <f ca="1"/>
        <v>#NAME?</v>
      </c>
      <c r="F218" s="123" t="e">
        <f ca="1">INDEX(A218:D226,,F210)</f>
        <v>#NAME?</v>
      </c>
      <c r="G218" s="90" t="e">
        <f ca="1">INDEX(A211:D219,,G210)</f>
        <v>#NAME?</v>
      </c>
      <c r="I218" s="123" t="e">
        <f t="shared" ca="1" si="73"/>
        <v>#NAME?</v>
      </c>
      <c r="J218" s="37" t="e">
        <f t="shared" ca="1" si="74"/>
        <v>#NAME?</v>
      </c>
      <c r="K218" s="37" t="e">
        <f t="shared" ca="1" si="75"/>
        <v>#NAME?</v>
      </c>
      <c r="L218" s="90" t="e">
        <f t="shared" ca="1" si="72"/>
        <v>#NAME?</v>
      </c>
      <c r="Q218" s="123" t="e">
        <f ca="1"/>
        <v>#NAME?</v>
      </c>
      <c r="R218" s="90" t="e">
        <f ca="1"/>
        <v>#NAME?</v>
      </c>
    </row>
    <row r="219" spans="1:18" x14ac:dyDescent="0.25">
      <c r="A219" s="200" t="e">
        <f ca="1"/>
        <v>#NAME?</v>
      </c>
      <c r="B219" s="201" t="e">
        <f ca="1"/>
        <v>#NAME?</v>
      </c>
      <c r="C219" s="201" t="e">
        <f ca="1"/>
        <v>#NAME?</v>
      </c>
      <c r="D219" s="202" t="e">
        <f ca="1"/>
        <v>#NAME?</v>
      </c>
      <c r="F219" s="91" t="e">
        <f ca="1">INDEX(A219:D227,,F210)</f>
        <v>#NAME?</v>
      </c>
      <c r="G219" s="93" t="e">
        <f ca="1">INDEX(A211:D219,,G210)</f>
        <v>#NAME?</v>
      </c>
      <c r="I219" s="91" t="e">
        <f t="shared" ca="1" si="73"/>
        <v>#NAME?</v>
      </c>
      <c r="J219" s="92" t="e">
        <f t="shared" ca="1" si="74"/>
        <v>#NAME?</v>
      </c>
      <c r="K219" s="92" t="e">
        <f t="shared" ca="1" si="75"/>
        <v>#NAME?</v>
      </c>
      <c r="L219" s="93" t="e">
        <f t="shared" ca="1" si="72"/>
        <v>#NAME?</v>
      </c>
      <c r="Q219" s="91" t="e">
        <f ca="1"/>
        <v>#NAME?</v>
      </c>
      <c r="R219" s="93" t="e">
        <f ca="1"/>
        <v>#NAME?</v>
      </c>
    </row>
    <row r="220" spans="1:18" x14ac:dyDescent="0.25">
      <c r="I220" t="e">
        <f ca="1">SUM(I211:I219)</f>
        <v>#NAME?</v>
      </c>
      <c r="J220" t="e">
        <f ca="1">SUM(J211:J219)</f>
        <v>#NAME?</v>
      </c>
      <c r="K220" t="e">
        <f ca="1">SUM(K211:K219)</f>
        <v>#NAME?</v>
      </c>
      <c r="L220" t="e">
        <f ca="1">SUM(L211:L219)</f>
        <v>#NAME?</v>
      </c>
    </row>
    <row r="221" spans="1:18" x14ac:dyDescent="0.25">
      <c r="A221" s="47" t="s">
        <v>53</v>
      </c>
      <c r="B221">
        <f ca="1">COUNT(A211:A219)</f>
        <v>0</v>
      </c>
      <c r="I221" s="47" t="s">
        <v>462</v>
      </c>
      <c r="J221" s="47" t="s">
        <v>389</v>
      </c>
      <c r="K221" s="47" t="s">
        <v>469</v>
      </c>
      <c r="L221" s="47" t="s">
        <v>470</v>
      </c>
      <c r="N221" s="47"/>
    </row>
    <row r="223" spans="1:18" x14ac:dyDescent="0.25">
      <c r="A223">
        <v>1</v>
      </c>
      <c r="B223">
        <v>2</v>
      </c>
      <c r="C223">
        <v>3</v>
      </c>
      <c r="D223">
        <v>4</v>
      </c>
      <c r="F223">
        <v>2</v>
      </c>
      <c r="G223">
        <v>4</v>
      </c>
      <c r="I223" s="47" t="s">
        <v>207</v>
      </c>
      <c r="J223" s="47" t="s">
        <v>464</v>
      </c>
      <c r="K223" s="47" t="s">
        <v>465</v>
      </c>
      <c r="L223" s="47" t="s">
        <v>466</v>
      </c>
      <c r="Q223">
        <f>F223</f>
        <v>2</v>
      </c>
      <c r="R223">
        <f>G223</f>
        <v>4</v>
      </c>
    </row>
    <row r="224" spans="1:18" x14ac:dyDescent="0.25">
      <c r="A224" s="189" t="e">
        <f t="array" aca="1" ref="A224:A232" ca="1">IF(A223=$Q210,$Q211:$Q219,IF(A223=$R210,$R211:$R219,A211:A219))</f>
        <v>#NAME?</v>
      </c>
      <c r="B224" s="190" t="e">
        <f t="array" aca="1" ref="B224:B232" ca="1">IF(B223=$Q210,$Q211:$Q219,IF(B223=$R210,$R211:$R219,B211:B219))</f>
        <v>#NAME?</v>
      </c>
      <c r="C224" s="190" t="e">
        <f t="array" aca="1" ref="C224:C232" ca="1">IF(C223=$Q210,$Q211:$Q219,IF(C223=$R210,$R211:$R219,C211:C219))</f>
        <v>#NAME?</v>
      </c>
      <c r="D224" s="191" t="e">
        <f t="array" aca="1" ref="D224:D232" ca="1">IF(D223=$Q210,$Q211:$Q219,IF(D223=$R210,$R211:$R219,D211:D219))</f>
        <v>#NAME?</v>
      </c>
      <c r="F224" s="156" t="e">
        <f ca="1">INDEX(A224:D232,,F223)</f>
        <v>#NAME?</v>
      </c>
      <c r="G224" s="158" t="e">
        <f ca="1">INDEX(A224:D232,,G223)</f>
        <v>#NAME?</v>
      </c>
      <c r="I224" s="156" t="e">
        <f ca="1">F224^2-G224^2</f>
        <v>#NAME?</v>
      </c>
      <c r="J224" s="157" t="e">
        <f ca="1">2*F224*G224</f>
        <v>#NAME?</v>
      </c>
      <c r="K224" s="157" t="e">
        <f ca="1">I224^2-J224^2</f>
        <v>#NAME?</v>
      </c>
      <c r="L224" s="158" t="e">
        <f t="shared" ref="L224:L232" ca="1" si="76">I224*J224</f>
        <v>#NAME?</v>
      </c>
      <c r="N224" t="s">
        <v>390</v>
      </c>
      <c r="O224" s="172" t="e">
        <f ca="1">2*(L233*B234-I233*J233)</f>
        <v>#NAME?</v>
      </c>
      <c r="Q224" s="156" t="e">
        <f t="array" aca="1" ref="Q224:R232" ca="1">MMULT(F224:G232,N228:O229)</f>
        <v>#NAME?</v>
      </c>
      <c r="R224" s="158" t="e">
        <f ca="1"/>
        <v>#NAME?</v>
      </c>
    </row>
    <row r="225" spans="1:18" x14ac:dyDescent="0.25">
      <c r="A225" s="194" t="e">
        <f ca="1"/>
        <v>#NAME?</v>
      </c>
      <c r="B225" s="195" t="e">
        <f ca="1"/>
        <v>#NAME?</v>
      </c>
      <c r="C225" s="195" t="e">
        <f ca="1"/>
        <v>#NAME?</v>
      </c>
      <c r="D225" s="196" t="e">
        <f ca="1"/>
        <v>#NAME?</v>
      </c>
      <c r="F225" s="123" t="e">
        <f ca="1">INDEX(A225:D233,,F223)</f>
        <v>#NAME?</v>
      </c>
      <c r="G225" s="90" t="e">
        <f ca="1">INDEX(A224:D232,,G223)</f>
        <v>#NAME?</v>
      </c>
      <c r="I225" s="123" t="e">
        <f t="shared" ref="I225:I232" ca="1" si="77">F225^2-G225^2</f>
        <v>#NAME?</v>
      </c>
      <c r="J225" s="37" t="e">
        <f t="shared" ref="J225:J232" ca="1" si="78">2*F225*G225</f>
        <v>#NAME?</v>
      </c>
      <c r="K225" s="37" t="e">
        <f t="shared" ref="K225:K232" ca="1" si="79">I225^2-J225^2</f>
        <v>#NAME?</v>
      </c>
      <c r="L225" s="90" t="e">
        <f t="shared" ca="1" si="76"/>
        <v>#NAME?</v>
      </c>
      <c r="N225" t="s">
        <v>392</v>
      </c>
      <c r="O225" s="173" t="e">
        <f ca="1">K233*B234-(I233^2-J233^2)</f>
        <v>#NAME?</v>
      </c>
      <c r="Q225" s="123" t="e">
        <f ca="1"/>
        <v>#NAME?</v>
      </c>
      <c r="R225" s="90" t="e">
        <f ca="1"/>
        <v>#NAME?</v>
      </c>
    </row>
    <row r="226" spans="1:18" x14ac:dyDescent="0.25">
      <c r="A226" s="194" t="e">
        <f ca="1"/>
        <v>#NAME?</v>
      </c>
      <c r="B226" s="195" t="e">
        <f ca="1"/>
        <v>#NAME?</v>
      </c>
      <c r="C226" s="195" t="e">
        <f ca="1"/>
        <v>#NAME?</v>
      </c>
      <c r="D226" s="196" t="e">
        <f ca="1"/>
        <v>#NAME?</v>
      </c>
      <c r="F226" s="123" t="e">
        <f ca="1">INDEX(A226:D234,,F223)</f>
        <v>#NAME?</v>
      </c>
      <c r="G226" s="90" t="e">
        <f ca="1">INDEX(A224:D232,,G223)</f>
        <v>#NAME?</v>
      </c>
      <c r="I226" s="123" t="e">
        <f t="shared" ca="1" si="77"/>
        <v>#NAME?</v>
      </c>
      <c r="J226" s="37" t="e">
        <f t="shared" ca="1" si="78"/>
        <v>#NAME?</v>
      </c>
      <c r="K226" s="37" t="e">
        <f t="shared" ca="1" si="79"/>
        <v>#NAME?</v>
      </c>
      <c r="L226" s="90" t="e">
        <f t="shared" ca="1" si="76"/>
        <v>#NAME?</v>
      </c>
      <c r="N226" t="s">
        <v>467</v>
      </c>
      <c r="O226" s="174" t="e">
        <f ca="1">0.25*ATAN(O224/O225)</f>
        <v>#NAME?</v>
      </c>
      <c r="Q226" s="123" t="e">
        <f ca="1"/>
        <v>#NAME?</v>
      </c>
      <c r="R226" s="90" t="e">
        <f ca="1"/>
        <v>#NAME?</v>
      </c>
    </row>
    <row r="227" spans="1:18" x14ac:dyDescent="0.25">
      <c r="A227" s="194" t="e">
        <f ca="1"/>
        <v>#NAME?</v>
      </c>
      <c r="B227" s="195" t="e">
        <f ca="1"/>
        <v>#NAME?</v>
      </c>
      <c r="C227" s="195" t="e">
        <f ca="1"/>
        <v>#NAME?</v>
      </c>
      <c r="D227" s="196" t="e">
        <f ca="1"/>
        <v>#NAME?</v>
      </c>
      <c r="F227" s="123" t="e">
        <f ca="1">INDEX(A227:D235,,F223)</f>
        <v>#NAME?</v>
      </c>
      <c r="G227" s="90" t="e">
        <f ca="1">INDEX(A224:D232,,G223)</f>
        <v>#NAME?</v>
      </c>
      <c r="I227" s="123" t="e">
        <f t="shared" ca="1" si="77"/>
        <v>#NAME?</v>
      </c>
      <c r="J227" s="37" t="e">
        <f t="shared" ca="1" si="78"/>
        <v>#NAME?</v>
      </c>
      <c r="K227" s="37" t="e">
        <f t="shared" ca="1" si="79"/>
        <v>#NAME?</v>
      </c>
      <c r="L227" s="90" t="e">
        <f t="shared" ca="1" si="76"/>
        <v>#NAME?</v>
      </c>
      <c r="Q227" s="123" t="e">
        <f ca="1"/>
        <v>#NAME?</v>
      </c>
      <c r="R227" s="90" t="e">
        <f ca="1"/>
        <v>#NAME?</v>
      </c>
    </row>
    <row r="228" spans="1:18" x14ac:dyDescent="0.25">
      <c r="A228" s="194" t="e">
        <f ca="1"/>
        <v>#NAME?</v>
      </c>
      <c r="B228" s="195" t="e">
        <f ca="1"/>
        <v>#NAME?</v>
      </c>
      <c r="C228" s="195" t="e">
        <f ca="1"/>
        <v>#NAME?</v>
      </c>
      <c r="D228" s="196" t="e">
        <f ca="1"/>
        <v>#NAME?</v>
      </c>
      <c r="F228" s="123" t="e">
        <f ca="1">INDEX(A228:D236,,F223)</f>
        <v>#NAME?</v>
      </c>
      <c r="G228" s="90" t="e">
        <f ca="1">INDEX(A224:D232,,G223)</f>
        <v>#NAME?</v>
      </c>
      <c r="I228" s="123" t="e">
        <f t="shared" ca="1" si="77"/>
        <v>#NAME?</v>
      </c>
      <c r="J228" s="37" t="e">
        <f t="shared" ca="1" si="78"/>
        <v>#NAME?</v>
      </c>
      <c r="K228" s="37" t="e">
        <f t="shared" ca="1" si="79"/>
        <v>#NAME?</v>
      </c>
      <c r="L228" s="90" t="e">
        <f t="shared" ca="1" si="76"/>
        <v>#NAME?</v>
      </c>
      <c r="N228" s="156" t="e">
        <f ca="1">COS(O226)</f>
        <v>#NAME?</v>
      </c>
      <c r="O228" s="158" t="e">
        <f ca="1">-N229</f>
        <v>#NAME?</v>
      </c>
      <c r="Q228" s="123" t="e">
        <f ca="1"/>
        <v>#NAME?</v>
      </c>
      <c r="R228" s="90" t="e">
        <f ca="1"/>
        <v>#NAME?</v>
      </c>
    </row>
    <row r="229" spans="1:18" x14ac:dyDescent="0.25">
      <c r="A229" s="194" t="e">
        <f ca="1"/>
        <v>#NAME?</v>
      </c>
      <c r="B229" s="195" t="e">
        <f ca="1"/>
        <v>#NAME?</v>
      </c>
      <c r="C229" s="195" t="e">
        <f ca="1"/>
        <v>#NAME?</v>
      </c>
      <c r="D229" s="196" t="e">
        <f ca="1"/>
        <v>#NAME?</v>
      </c>
      <c r="F229" s="123" t="e">
        <f ca="1">INDEX(A229:D237,,F223)</f>
        <v>#NAME?</v>
      </c>
      <c r="G229" s="90" t="e">
        <f ca="1">INDEX(A224:D232,,G223)</f>
        <v>#NAME?</v>
      </c>
      <c r="I229" s="123" t="e">
        <f t="shared" ca="1" si="77"/>
        <v>#NAME?</v>
      </c>
      <c r="J229" s="37" t="e">
        <f t="shared" ca="1" si="78"/>
        <v>#NAME?</v>
      </c>
      <c r="K229" s="37" t="e">
        <f t="shared" ca="1" si="79"/>
        <v>#NAME?</v>
      </c>
      <c r="L229" s="90" t="e">
        <f t="shared" ca="1" si="76"/>
        <v>#NAME?</v>
      </c>
      <c r="N229" s="91" t="e">
        <f ca="1">SIN(O226)</f>
        <v>#NAME?</v>
      </c>
      <c r="O229" s="93" t="e">
        <f ca="1">N228</f>
        <v>#NAME?</v>
      </c>
      <c r="Q229" s="123" t="e">
        <f ca="1"/>
        <v>#NAME?</v>
      </c>
      <c r="R229" s="90" t="e">
        <f ca="1"/>
        <v>#NAME?</v>
      </c>
    </row>
    <row r="230" spans="1:18" x14ac:dyDescent="0.25">
      <c r="A230" s="194" t="e">
        <f ca="1"/>
        <v>#NAME?</v>
      </c>
      <c r="B230" s="195" t="e">
        <f ca="1"/>
        <v>#NAME?</v>
      </c>
      <c r="C230" s="195" t="e">
        <f ca="1"/>
        <v>#NAME?</v>
      </c>
      <c r="D230" s="196" t="e">
        <f ca="1"/>
        <v>#NAME?</v>
      </c>
      <c r="F230" s="123" t="e">
        <f ca="1">INDEX(A230:D238,,F223)</f>
        <v>#NAME?</v>
      </c>
      <c r="G230" s="90" t="e">
        <f ca="1">INDEX(A224:D232,,G223)</f>
        <v>#NAME?</v>
      </c>
      <c r="I230" s="123" t="e">
        <f t="shared" ca="1" si="77"/>
        <v>#NAME?</v>
      </c>
      <c r="J230" s="37" t="e">
        <f t="shared" ca="1" si="78"/>
        <v>#NAME?</v>
      </c>
      <c r="K230" s="37" t="e">
        <f t="shared" ca="1" si="79"/>
        <v>#NAME?</v>
      </c>
      <c r="L230" s="90" t="e">
        <f t="shared" ca="1" si="76"/>
        <v>#NAME?</v>
      </c>
      <c r="Q230" s="123" t="e">
        <f ca="1"/>
        <v>#NAME?</v>
      </c>
      <c r="R230" s="90" t="e">
        <f ca="1"/>
        <v>#NAME?</v>
      </c>
    </row>
    <row r="231" spans="1:18" x14ac:dyDescent="0.25">
      <c r="A231" s="194" t="e">
        <f ca="1"/>
        <v>#NAME?</v>
      </c>
      <c r="B231" s="195" t="e">
        <f ca="1"/>
        <v>#NAME?</v>
      </c>
      <c r="C231" s="195" t="e">
        <f ca="1"/>
        <v>#NAME?</v>
      </c>
      <c r="D231" s="196" t="e">
        <f ca="1"/>
        <v>#NAME?</v>
      </c>
      <c r="F231" s="123" t="e">
        <f ca="1">INDEX(A231:D239,,F223)</f>
        <v>#NAME?</v>
      </c>
      <c r="G231" s="90" t="e">
        <f ca="1">INDEX(A224:D232,,G223)</f>
        <v>#NAME?</v>
      </c>
      <c r="I231" s="123" t="e">
        <f t="shared" ca="1" si="77"/>
        <v>#NAME?</v>
      </c>
      <c r="J231" s="37" t="e">
        <f t="shared" ca="1" si="78"/>
        <v>#NAME?</v>
      </c>
      <c r="K231" s="37" t="e">
        <f t="shared" ca="1" si="79"/>
        <v>#NAME?</v>
      </c>
      <c r="L231" s="90" t="e">
        <f t="shared" ca="1" si="76"/>
        <v>#NAME?</v>
      </c>
      <c r="Q231" s="123" t="e">
        <f ca="1"/>
        <v>#NAME?</v>
      </c>
      <c r="R231" s="90" t="e">
        <f ca="1"/>
        <v>#NAME?</v>
      </c>
    </row>
    <row r="232" spans="1:18" x14ac:dyDescent="0.25">
      <c r="A232" s="200" t="e">
        <f ca="1"/>
        <v>#NAME?</v>
      </c>
      <c r="B232" s="201" t="e">
        <f ca="1"/>
        <v>#NAME?</v>
      </c>
      <c r="C232" s="201" t="e">
        <f ca="1"/>
        <v>#NAME?</v>
      </c>
      <c r="D232" s="202" t="e">
        <f ca="1"/>
        <v>#NAME?</v>
      </c>
      <c r="F232" s="91" t="e">
        <f ca="1">INDEX(A232:D240,,F223)</f>
        <v>#NAME?</v>
      </c>
      <c r="G232" s="93" t="e">
        <f ca="1">INDEX(A224:D232,,G223)</f>
        <v>#NAME?</v>
      </c>
      <c r="I232" s="91" t="e">
        <f t="shared" ca="1" si="77"/>
        <v>#NAME?</v>
      </c>
      <c r="J232" s="92" t="e">
        <f t="shared" ca="1" si="78"/>
        <v>#NAME?</v>
      </c>
      <c r="K232" s="92" t="e">
        <f t="shared" ca="1" si="79"/>
        <v>#NAME?</v>
      </c>
      <c r="L232" s="93" t="e">
        <f t="shared" ca="1" si="76"/>
        <v>#NAME?</v>
      </c>
      <c r="Q232" s="91" t="e">
        <f ca="1"/>
        <v>#NAME?</v>
      </c>
      <c r="R232" s="93" t="e">
        <f ca="1"/>
        <v>#NAME?</v>
      </c>
    </row>
    <row r="233" spans="1:18" x14ac:dyDescent="0.25">
      <c r="I233" t="e">
        <f ca="1">SUM(I224:I232)</f>
        <v>#NAME?</v>
      </c>
      <c r="J233" t="e">
        <f ca="1">SUM(J224:J232)</f>
        <v>#NAME?</v>
      </c>
      <c r="K233" t="e">
        <f ca="1">SUM(K224:K232)</f>
        <v>#NAME?</v>
      </c>
      <c r="L233" t="e">
        <f ca="1">SUM(L224:L232)</f>
        <v>#NAME?</v>
      </c>
    </row>
    <row r="234" spans="1:18" x14ac:dyDescent="0.25">
      <c r="A234" s="47" t="s">
        <v>53</v>
      </c>
      <c r="B234">
        <f ca="1">COUNT(A224:A232)</f>
        <v>0</v>
      </c>
      <c r="I234" s="47" t="s">
        <v>462</v>
      </c>
      <c r="J234" s="47" t="s">
        <v>389</v>
      </c>
      <c r="K234" s="47" t="s">
        <v>469</v>
      </c>
      <c r="L234" s="47" t="s">
        <v>470</v>
      </c>
      <c r="N234" s="47"/>
    </row>
    <row r="236" spans="1:18" x14ac:dyDescent="0.25">
      <c r="A236">
        <v>1</v>
      </c>
      <c r="B236">
        <v>2</v>
      </c>
      <c r="C236">
        <v>3</v>
      </c>
      <c r="D236">
        <v>4</v>
      </c>
      <c r="F236">
        <v>3</v>
      </c>
      <c r="G236">
        <v>4</v>
      </c>
      <c r="I236" s="47" t="s">
        <v>207</v>
      </c>
      <c r="J236" s="47" t="s">
        <v>464</v>
      </c>
      <c r="K236" s="47" t="s">
        <v>465</v>
      </c>
      <c r="L236" s="47" t="s">
        <v>466</v>
      </c>
      <c r="Q236">
        <f>F236</f>
        <v>3</v>
      </c>
      <c r="R236">
        <f>G236</f>
        <v>4</v>
      </c>
    </row>
    <row r="237" spans="1:18" x14ac:dyDescent="0.25">
      <c r="A237" s="189" t="e">
        <f t="array" aca="1" ref="A237:A245" ca="1">IF(A236=$Q223,$Q224:$Q232,IF(A236=$R223,$R224:$R232,A224:A232))</f>
        <v>#NAME?</v>
      </c>
      <c r="B237" s="190" t="e">
        <f t="array" aca="1" ref="B237:B245" ca="1">IF(B236=$Q223,$Q224:$Q232,IF(B236=$R223,$R224:$R232,B224:B232))</f>
        <v>#NAME?</v>
      </c>
      <c r="C237" s="190" t="e">
        <f t="array" aca="1" ref="C237:C245" ca="1">IF(C236=$Q223,$Q224:$Q232,IF(C236=$R223,$R224:$R232,C224:C232))</f>
        <v>#NAME?</v>
      </c>
      <c r="D237" s="191" t="e">
        <f t="array" aca="1" ref="D237:D245" ca="1">IF(D236=$Q223,$Q224:$Q232,IF(D236=$R223,$R224:$R232,D224:D232))</f>
        <v>#NAME?</v>
      </c>
      <c r="F237" s="156" t="e">
        <f ca="1">INDEX(A237:D245,,F236)</f>
        <v>#NAME?</v>
      </c>
      <c r="G237" s="158" t="e">
        <f ca="1">INDEX(A237:D245,,G236)</f>
        <v>#NAME?</v>
      </c>
      <c r="I237" s="156" t="e">
        <f ca="1">F237^2-G237^2</f>
        <v>#NAME?</v>
      </c>
      <c r="J237" s="157" t="e">
        <f ca="1">2*F237*G237</f>
        <v>#NAME?</v>
      </c>
      <c r="K237" s="157" t="e">
        <f ca="1">I237^2-J237^2</f>
        <v>#NAME?</v>
      </c>
      <c r="L237" s="158" t="e">
        <f t="shared" ref="L237:L245" ca="1" si="80">I237*J237</f>
        <v>#NAME?</v>
      </c>
      <c r="N237" t="s">
        <v>390</v>
      </c>
      <c r="O237" s="172" t="e">
        <f ca="1">2*(L246*B247-I246*J246)</f>
        <v>#NAME?</v>
      </c>
      <c r="Q237" s="156" t="e">
        <f t="array" aca="1" ref="Q237:R245" ca="1">MMULT(F237:G245,N241:O242)</f>
        <v>#NAME?</v>
      </c>
      <c r="R237" s="158" t="e">
        <f ca="1"/>
        <v>#NAME?</v>
      </c>
    </row>
    <row r="238" spans="1:18" x14ac:dyDescent="0.25">
      <c r="A238" s="194" t="e">
        <f ca="1"/>
        <v>#NAME?</v>
      </c>
      <c r="B238" s="195" t="e">
        <f ca="1"/>
        <v>#NAME?</v>
      </c>
      <c r="C238" s="195" t="e">
        <f ca="1"/>
        <v>#NAME?</v>
      </c>
      <c r="D238" s="196" t="e">
        <f ca="1"/>
        <v>#NAME?</v>
      </c>
      <c r="F238" s="123" t="e">
        <f ca="1">INDEX(A238:D246,,F236)</f>
        <v>#NAME?</v>
      </c>
      <c r="G238" s="90" t="e">
        <f ca="1">INDEX(A237:D245,,G236)</f>
        <v>#NAME?</v>
      </c>
      <c r="I238" s="123" t="e">
        <f t="shared" ref="I238:I245" ca="1" si="81">F238^2-G238^2</f>
        <v>#NAME?</v>
      </c>
      <c r="J238" s="37" t="e">
        <f t="shared" ref="J238:J245" ca="1" si="82">2*F238*G238</f>
        <v>#NAME?</v>
      </c>
      <c r="K238" s="37" t="e">
        <f t="shared" ref="K238:K245" ca="1" si="83">I238^2-J238^2</f>
        <v>#NAME?</v>
      </c>
      <c r="L238" s="90" t="e">
        <f t="shared" ca="1" si="80"/>
        <v>#NAME?</v>
      </c>
      <c r="N238" t="s">
        <v>392</v>
      </c>
      <c r="O238" s="173" t="e">
        <f ca="1">K246*B247-(I246^2-J246^2)</f>
        <v>#NAME?</v>
      </c>
      <c r="Q238" s="123" t="e">
        <f ca="1"/>
        <v>#NAME?</v>
      </c>
      <c r="R238" s="90" t="e">
        <f ca="1"/>
        <v>#NAME?</v>
      </c>
    </row>
    <row r="239" spans="1:18" x14ac:dyDescent="0.25">
      <c r="A239" s="194" t="e">
        <f ca="1"/>
        <v>#NAME?</v>
      </c>
      <c r="B239" s="195" t="e">
        <f ca="1"/>
        <v>#NAME?</v>
      </c>
      <c r="C239" s="195" t="e">
        <f ca="1"/>
        <v>#NAME?</v>
      </c>
      <c r="D239" s="196" t="e">
        <f ca="1"/>
        <v>#NAME?</v>
      </c>
      <c r="F239" s="123" t="e">
        <f ca="1">INDEX(A239:D247,,F236)</f>
        <v>#NAME?</v>
      </c>
      <c r="G239" s="90" t="e">
        <f ca="1">INDEX(A237:D245,,G236)</f>
        <v>#NAME?</v>
      </c>
      <c r="I239" s="123" t="e">
        <f t="shared" ca="1" si="81"/>
        <v>#NAME?</v>
      </c>
      <c r="J239" s="37" t="e">
        <f t="shared" ca="1" si="82"/>
        <v>#NAME?</v>
      </c>
      <c r="K239" s="37" t="e">
        <f t="shared" ca="1" si="83"/>
        <v>#NAME?</v>
      </c>
      <c r="L239" s="90" t="e">
        <f t="shared" ca="1" si="80"/>
        <v>#NAME?</v>
      </c>
      <c r="N239" t="s">
        <v>467</v>
      </c>
      <c r="O239" s="174" t="e">
        <f ca="1">0.25*ATAN(O237/O238)</f>
        <v>#NAME?</v>
      </c>
      <c r="Q239" s="123" t="e">
        <f ca="1"/>
        <v>#NAME?</v>
      </c>
      <c r="R239" s="90" t="e">
        <f ca="1"/>
        <v>#NAME?</v>
      </c>
    </row>
    <row r="240" spans="1:18" x14ac:dyDescent="0.25">
      <c r="A240" s="194" t="e">
        <f ca="1"/>
        <v>#NAME?</v>
      </c>
      <c r="B240" s="195" t="e">
        <f ca="1"/>
        <v>#NAME?</v>
      </c>
      <c r="C240" s="195" t="e">
        <f ca="1"/>
        <v>#NAME?</v>
      </c>
      <c r="D240" s="196" t="e">
        <f ca="1"/>
        <v>#NAME?</v>
      </c>
      <c r="F240" s="123" t="e">
        <f ca="1">INDEX(A240:D248,,F236)</f>
        <v>#NAME?</v>
      </c>
      <c r="G240" s="90" t="e">
        <f ca="1">INDEX(A237:D245,,G236)</f>
        <v>#NAME?</v>
      </c>
      <c r="I240" s="123" t="e">
        <f t="shared" ca="1" si="81"/>
        <v>#NAME?</v>
      </c>
      <c r="J240" s="37" t="e">
        <f t="shared" ca="1" si="82"/>
        <v>#NAME?</v>
      </c>
      <c r="K240" s="37" t="e">
        <f t="shared" ca="1" si="83"/>
        <v>#NAME?</v>
      </c>
      <c r="L240" s="90" t="e">
        <f t="shared" ca="1" si="80"/>
        <v>#NAME?</v>
      </c>
      <c r="Q240" s="123" t="e">
        <f ca="1"/>
        <v>#NAME?</v>
      </c>
      <c r="R240" s="90" t="e">
        <f ca="1"/>
        <v>#NAME?</v>
      </c>
    </row>
    <row r="241" spans="1:18" x14ac:dyDescent="0.25">
      <c r="A241" s="194" t="e">
        <f ca="1"/>
        <v>#NAME?</v>
      </c>
      <c r="B241" s="195" t="e">
        <f ca="1"/>
        <v>#NAME?</v>
      </c>
      <c r="C241" s="195" t="e">
        <f ca="1"/>
        <v>#NAME?</v>
      </c>
      <c r="D241" s="196" t="e">
        <f ca="1"/>
        <v>#NAME?</v>
      </c>
      <c r="F241" s="123" t="e">
        <f ca="1">INDEX(A241:D249,,F236)</f>
        <v>#NAME?</v>
      </c>
      <c r="G241" s="90" t="e">
        <f ca="1">INDEX(A237:D245,,G236)</f>
        <v>#NAME?</v>
      </c>
      <c r="I241" s="123" t="e">
        <f t="shared" ca="1" si="81"/>
        <v>#NAME?</v>
      </c>
      <c r="J241" s="37" t="e">
        <f t="shared" ca="1" si="82"/>
        <v>#NAME?</v>
      </c>
      <c r="K241" s="37" t="e">
        <f t="shared" ca="1" si="83"/>
        <v>#NAME?</v>
      </c>
      <c r="L241" s="90" t="e">
        <f t="shared" ca="1" si="80"/>
        <v>#NAME?</v>
      </c>
      <c r="N241" s="156" t="e">
        <f ca="1">COS(O239)</f>
        <v>#NAME?</v>
      </c>
      <c r="O241" s="158" t="e">
        <f ca="1">-N242</f>
        <v>#NAME?</v>
      </c>
      <c r="Q241" s="123" t="e">
        <f ca="1"/>
        <v>#NAME?</v>
      </c>
      <c r="R241" s="90" t="e">
        <f ca="1"/>
        <v>#NAME?</v>
      </c>
    </row>
    <row r="242" spans="1:18" x14ac:dyDescent="0.25">
      <c r="A242" s="194" t="e">
        <f ca="1"/>
        <v>#NAME?</v>
      </c>
      <c r="B242" s="195" t="e">
        <f ca="1"/>
        <v>#NAME?</v>
      </c>
      <c r="C242" s="195" t="e">
        <f ca="1"/>
        <v>#NAME?</v>
      </c>
      <c r="D242" s="196" t="e">
        <f ca="1"/>
        <v>#NAME?</v>
      </c>
      <c r="F242" s="123" t="e">
        <f ca="1">INDEX(A242:D250,,F236)</f>
        <v>#NAME?</v>
      </c>
      <c r="G242" s="90" t="e">
        <f ca="1">INDEX(A237:D245,,G236)</f>
        <v>#NAME?</v>
      </c>
      <c r="I242" s="123" t="e">
        <f t="shared" ca="1" si="81"/>
        <v>#NAME?</v>
      </c>
      <c r="J242" s="37" t="e">
        <f t="shared" ca="1" si="82"/>
        <v>#NAME?</v>
      </c>
      <c r="K242" s="37" t="e">
        <f t="shared" ca="1" si="83"/>
        <v>#NAME?</v>
      </c>
      <c r="L242" s="90" t="e">
        <f t="shared" ca="1" si="80"/>
        <v>#NAME?</v>
      </c>
      <c r="N242" s="91" t="e">
        <f ca="1">SIN(O239)</f>
        <v>#NAME?</v>
      </c>
      <c r="O242" s="93" t="e">
        <f ca="1">N241</f>
        <v>#NAME?</v>
      </c>
      <c r="Q242" s="123" t="e">
        <f ca="1"/>
        <v>#NAME?</v>
      </c>
      <c r="R242" s="90" t="e">
        <f ca="1"/>
        <v>#NAME?</v>
      </c>
    </row>
    <row r="243" spans="1:18" x14ac:dyDescent="0.25">
      <c r="A243" s="194" t="e">
        <f ca="1"/>
        <v>#NAME?</v>
      </c>
      <c r="B243" s="195" t="e">
        <f ca="1"/>
        <v>#NAME?</v>
      </c>
      <c r="C243" s="195" t="e">
        <f ca="1"/>
        <v>#NAME?</v>
      </c>
      <c r="D243" s="196" t="e">
        <f ca="1"/>
        <v>#NAME?</v>
      </c>
      <c r="F243" s="123" t="e">
        <f ca="1">INDEX(A243:D251,,F236)</f>
        <v>#NAME?</v>
      </c>
      <c r="G243" s="90" t="e">
        <f ca="1">INDEX(A237:D245,,G236)</f>
        <v>#NAME?</v>
      </c>
      <c r="I243" s="123" t="e">
        <f t="shared" ca="1" si="81"/>
        <v>#NAME?</v>
      </c>
      <c r="J243" s="37" t="e">
        <f t="shared" ca="1" si="82"/>
        <v>#NAME?</v>
      </c>
      <c r="K243" s="37" t="e">
        <f t="shared" ca="1" si="83"/>
        <v>#NAME?</v>
      </c>
      <c r="L243" s="90" t="e">
        <f t="shared" ca="1" si="80"/>
        <v>#NAME?</v>
      </c>
      <c r="Q243" s="123" t="e">
        <f ca="1"/>
        <v>#NAME?</v>
      </c>
      <c r="R243" s="90" t="e">
        <f ca="1"/>
        <v>#NAME?</v>
      </c>
    </row>
    <row r="244" spans="1:18" x14ac:dyDescent="0.25">
      <c r="A244" s="194" t="e">
        <f ca="1"/>
        <v>#NAME?</v>
      </c>
      <c r="B244" s="195" t="e">
        <f ca="1"/>
        <v>#NAME?</v>
      </c>
      <c r="C244" s="195" t="e">
        <f ca="1"/>
        <v>#NAME?</v>
      </c>
      <c r="D244" s="196" t="e">
        <f ca="1"/>
        <v>#NAME?</v>
      </c>
      <c r="F244" s="123" t="e">
        <f ca="1">INDEX(A244:D252,,F236)</f>
        <v>#NAME?</v>
      </c>
      <c r="G244" s="90" t="e">
        <f ca="1">INDEX(A237:D245,,G236)</f>
        <v>#NAME?</v>
      </c>
      <c r="I244" s="123" t="e">
        <f t="shared" ca="1" si="81"/>
        <v>#NAME?</v>
      </c>
      <c r="J244" s="37" t="e">
        <f t="shared" ca="1" si="82"/>
        <v>#NAME?</v>
      </c>
      <c r="K244" s="37" t="e">
        <f t="shared" ca="1" si="83"/>
        <v>#NAME?</v>
      </c>
      <c r="L244" s="90" t="e">
        <f t="shared" ca="1" si="80"/>
        <v>#NAME?</v>
      </c>
      <c r="Q244" s="123" t="e">
        <f ca="1"/>
        <v>#NAME?</v>
      </c>
      <c r="R244" s="90" t="e">
        <f ca="1"/>
        <v>#NAME?</v>
      </c>
    </row>
    <row r="245" spans="1:18" x14ac:dyDescent="0.25">
      <c r="A245" s="200" t="e">
        <f ca="1"/>
        <v>#NAME?</v>
      </c>
      <c r="B245" s="201" t="e">
        <f ca="1"/>
        <v>#NAME?</v>
      </c>
      <c r="C245" s="201" t="e">
        <f ca="1"/>
        <v>#NAME?</v>
      </c>
      <c r="D245" s="202" t="e">
        <f ca="1"/>
        <v>#NAME?</v>
      </c>
      <c r="F245" s="91" t="e">
        <f ca="1">INDEX(A245:D253,,F236)</f>
        <v>#NAME?</v>
      </c>
      <c r="G245" s="93" t="e">
        <f ca="1">INDEX(A237:D245,,G236)</f>
        <v>#NAME?</v>
      </c>
      <c r="I245" s="91" t="e">
        <f t="shared" ca="1" si="81"/>
        <v>#NAME?</v>
      </c>
      <c r="J245" s="92" t="e">
        <f t="shared" ca="1" si="82"/>
        <v>#NAME?</v>
      </c>
      <c r="K245" s="92" t="e">
        <f t="shared" ca="1" si="83"/>
        <v>#NAME?</v>
      </c>
      <c r="L245" s="93" t="e">
        <f t="shared" ca="1" si="80"/>
        <v>#NAME?</v>
      </c>
      <c r="Q245" s="91" t="e">
        <f ca="1"/>
        <v>#NAME?</v>
      </c>
      <c r="R245" s="93" t="e">
        <f ca="1"/>
        <v>#NAME?</v>
      </c>
    </row>
    <row r="246" spans="1:18" x14ac:dyDescent="0.25">
      <c r="I246" t="e">
        <f ca="1">SUM(I237:I245)</f>
        <v>#NAME?</v>
      </c>
      <c r="J246" t="e">
        <f ca="1">SUM(J237:J245)</f>
        <v>#NAME?</v>
      </c>
      <c r="K246" t="e">
        <f ca="1">SUM(K237:K245)</f>
        <v>#NAME?</v>
      </c>
      <c r="L246" t="e">
        <f ca="1">SUM(L237:L245)</f>
        <v>#NAME?</v>
      </c>
    </row>
    <row r="247" spans="1:18" x14ac:dyDescent="0.25">
      <c r="A247" s="47" t="s">
        <v>53</v>
      </c>
      <c r="B247">
        <f ca="1">COUNT(A237:A245)</f>
        <v>0</v>
      </c>
      <c r="I247" s="47" t="s">
        <v>462</v>
      </c>
      <c r="J247" s="47" t="s">
        <v>389</v>
      </c>
      <c r="K247" s="47" t="s">
        <v>469</v>
      </c>
      <c r="L247" s="47" t="s">
        <v>470</v>
      </c>
      <c r="N247" s="47"/>
    </row>
    <row r="249" spans="1:18" x14ac:dyDescent="0.25">
      <c r="A249">
        <v>1</v>
      </c>
      <c r="B249">
        <v>2</v>
      </c>
      <c r="C249">
        <v>3</v>
      </c>
      <c r="D249">
        <v>4</v>
      </c>
      <c r="F249">
        <v>1</v>
      </c>
      <c r="G249">
        <v>2</v>
      </c>
      <c r="I249" s="47" t="s">
        <v>207</v>
      </c>
      <c r="J249" s="47" t="s">
        <v>464</v>
      </c>
      <c r="K249" s="47" t="s">
        <v>465</v>
      </c>
      <c r="L249" s="47" t="s">
        <v>466</v>
      </c>
      <c r="Q249">
        <f>F249</f>
        <v>1</v>
      </c>
      <c r="R249">
        <f>G249</f>
        <v>2</v>
      </c>
    </row>
    <row r="250" spans="1:18" x14ac:dyDescent="0.25">
      <c r="A250" s="189" t="e">
        <f t="array" aca="1" ref="A250:A258" ca="1">IF(A249=$Q236,$Q237:$Q245,IF(A249=$R236,$R237:$R245,A237:A245))</f>
        <v>#NAME?</v>
      </c>
      <c r="B250" s="190" t="e">
        <f t="array" aca="1" ref="B250:B258" ca="1">IF(B249=$Q236,$Q237:$Q245,IF(B249=$R236,$R237:$R245,B237:B245))</f>
        <v>#NAME?</v>
      </c>
      <c r="C250" s="190" t="e">
        <f t="array" aca="1" ref="C250:C258" ca="1">IF(C249=$Q236,$Q237:$Q245,IF(C249=$R236,$R237:$R245,C237:C245))</f>
        <v>#NAME?</v>
      </c>
      <c r="D250" s="191" t="e">
        <f t="array" aca="1" ref="D250:D258" ca="1">IF(D249=$Q236,$Q237:$Q245,IF(D249=$R236,$R237:$R245,D237:D245))</f>
        <v>#NAME?</v>
      </c>
      <c r="F250" s="156" t="e">
        <f ca="1">INDEX(A250:D258,,F249)</f>
        <v>#NAME?</v>
      </c>
      <c r="G250" s="158" t="e">
        <f ca="1">INDEX(A250:D258,,G249)</f>
        <v>#NAME?</v>
      </c>
      <c r="I250" s="156" t="e">
        <f ca="1">F250^2-G250^2</f>
        <v>#NAME?</v>
      </c>
      <c r="J250" s="157" t="e">
        <f ca="1">2*F250*G250</f>
        <v>#NAME?</v>
      </c>
      <c r="K250" s="157" t="e">
        <f ca="1">I250^2-J250^2</f>
        <v>#NAME?</v>
      </c>
      <c r="L250" s="158" t="e">
        <f t="shared" ref="L250:L258" ca="1" si="84">I250*J250</f>
        <v>#NAME?</v>
      </c>
      <c r="N250" t="s">
        <v>390</v>
      </c>
      <c r="O250" s="172" t="e">
        <f ca="1">2*(L259*B260-I259*J259)</f>
        <v>#NAME?</v>
      </c>
      <c r="Q250" s="156" t="e">
        <f t="array" aca="1" ref="Q250:R258" ca="1">MMULT(F250:G258,N254:O255)</f>
        <v>#NAME?</v>
      </c>
      <c r="R250" s="158" t="e">
        <f ca="1"/>
        <v>#NAME?</v>
      </c>
    </row>
    <row r="251" spans="1:18" x14ac:dyDescent="0.25">
      <c r="A251" s="194" t="e">
        <f ca="1"/>
        <v>#NAME?</v>
      </c>
      <c r="B251" s="195" t="e">
        <f ca="1"/>
        <v>#NAME?</v>
      </c>
      <c r="C251" s="195" t="e">
        <f ca="1"/>
        <v>#NAME?</v>
      </c>
      <c r="D251" s="196" t="e">
        <f ca="1"/>
        <v>#NAME?</v>
      </c>
      <c r="F251" s="123" t="e">
        <f ca="1">INDEX(A251:D259,,F249)</f>
        <v>#NAME?</v>
      </c>
      <c r="G251" s="90" t="e">
        <f ca="1">INDEX(A250:D258,,G249)</f>
        <v>#NAME?</v>
      </c>
      <c r="I251" s="123" t="e">
        <f t="shared" ref="I251:I258" ca="1" si="85">F251^2-G251^2</f>
        <v>#NAME?</v>
      </c>
      <c r="J251" s="37" t="e">
        <f t="shared" ref="J251:J258" ca="1" si="86">2*F251*G251</f>
        <v>#NAME?</v>
      </c>
      <c r="K251" s="37" t="e">
        <f t="shared" ref="K251:K258" ca="1" si="87">I251^2-J251^2</f>
        <v>#NAME?</v>
      </c>
      <c r="L251" s="90" t="e">
        <f t="shared" ca="1" si="84"/>
        <v>#NAME?</v>
      </c>
      <c r="N251" t="s">
        <v>392</v>
      </c>
      <c r="O251" s="173" t="e">
        <f ca="1">K259*B260-(I259^2-J259^2)</f>
        <v>#NAME?</v>
      </c>
      <c r="Q251" s="123" t="e">
        <f ca="1"/>
        <v>#NAME?</v>
      </c>
      <c r="R251" s="90" t="e">
        <f ca="1"/>
        <v>#NAME?</v>
      </c>
    </row>
    <row r="252" spans="1:18" x14ac:dyDescent="0.25">
      <c r="A252" s="194" t="e">
        <f ca="1"/>
        <v>#NAME?</v>
      </c>
      <c r="B252" s="195" t="e">
        <f ca="1"/>
        <v>#NAME?</v>
      </c>
      <c r="C252" s="195" t="e">
        <f ca="1"/>
        <v>#NAME?</v>
      </c>
      <c r="D252" s="196" t="e">
        <f ca="1"/>
        <v>#NAME?</v>
      </c>
      <c r="F252" s="123" t="e">
        <f ca="1">INDEX(A252:D260,,F249)</f>
        <v>#NAME?</v>
      </c>
      <c r="G252" s="90" t="e">
        <f ca="1">INDEX(A250:D258,,G249)</f>
        <v>#NAME?</v>
      </c>
      <c r="I252" s="123" t="e">
        <f t="shared" ca="1" si="85"/>
        <v>#NAME?</v>
      </c>
      <c r="J252" s="37" t="e">
        <f t="shared" ca="1" si="86"/>
        <v>#NAME?</v>
      </c>
      <c r="K252" s="37" t="e">
        <f t="shared" ca="1" si="87"/>
        <v>#NAME?</v>
      </c>
      <c r="L252" s="90" t="e">
        <f t="shared" ca="1" si="84"/>
        <v>#NAME?</v>
      </c>
      <c r="N252" t="s">
        <v>467</v>
      </c>
      <c r="O252" s="174" t="e">
        <f ca="1">0.25*ATAN(O250/O251)</f>
        <v>#NAME?</v>
      </c>
      <c r="Q252" s="123" t="e">
        <f ca="1"/>
        <v>#NAME?</v>
      </c>
      <c r="R252" s="90" t="e">
        <f ca="1"/>
        <v>#NAME?</v>
      </c>
    </row>
    <row r="253" spans="1:18" x14ac:dyDescent="0.25">
      <c r="A253" s="194" t="e">
        <f ca="1"/>
        <v>#NAME?</v>
      </c>
      <c r="B253" s="195" t="e">
        <f ca="1"/>
        <v>#NAME?</v>
      </c>
      <c r="C253" s="195" t="e">
        <f ca="1"/>
        <v>#NAME?</v>
      </c>
      <c r="D253" s="196" t="e">
        <f ca="1"/>
        <v>#NAME?</v>
      </c>
      <c r="F253" s="123" t="e">
        <f ca="1">INDEX(A253:D261,,F249)</f>
        <v>#NAME?</v>
      </c>
      <c r="G253" s="90" t="e">
        <f ca="1">INDEX(A250:D258,,G249)</f>
        <v>#NAME?</v>
      </c>
      <c r="I253" s="123" t="e">
        <f t="shared" ca="1" si="85"/>
        <v>#NAME?</v>
      </c>
      <c r="J253" s="37" t="e">
        <f t="shared" ca="1" si="86"/>
        <v>#NAME?</v>
      </c>
      <c r="K253" s="37" t="e">
        <f t="shared" ca="1" si="87"/>
        <v>#NAME?</v>
      </c>
      <c r="L253" s="90" t="e">
        <f t="shared" ca="1" si="84"/>
        <v>#NAME?</v>
      </c>
      <c r="Q253" s="123" t="e">
        <f ca="1"/>
        <v>#NAME?</v>
      </c>
      <c r="R253" s="90" t="e">
        <f ca="1"/>
        <v>#NAME?</v>
      </c>
    </row>
    <row r="254" spans="1:18" x14ac:dyDescent="0.25">
      <c r="A254" s="194" t="e">
        <f ca="1"/>
        <v>#NAME?</v>
      </c>
      <c r="B254" s="195" t="e">
        <f ca="1"/>
        <v>#NAME?</v>
      </c>
      <c r="C254" s="195" t="e">
        <f ca="1"/>
        <v>#NAME?</v>
      </c>
      <c r="D254" s="196" t="e">
        <f ca="1"/>
        <v>#NAME?</v>
      </c>
      <c r="F254" s="123" t="e">
        <f ca="1">INDEX(A254:D262,,F249)</f>
        <v>#NAME?</v>
      </c>
      <c r="G254" s="90" t="e">
        <f ca="1">INDEX(A250:D258,,G249)</f>
        <v>#NAME?</v>
      </c>
      <c r="I254" s="123" t="e">
        <f t="shared" ca="1" si="85"/>
        <v>#NAME?</v>
      </c>
      <c r="J254" s="37" t="e">
        <f t="shared" ca="1" si="86"/>
        <v>#NAME?</v>
      </c>
      <c r="K254" s="37" t="e">
        <f t="shared" ca="1" si="87"/>
        <v>#NAME?</v>
      </c>
      <c r="L254" s="90" t="e">
        <f t="shared" ca="1" si="84"/>
        <v>#NAME?</v>
      </c>
      <c r="N254" s="156" t="e">
        <f ca="1">COS(O252)</f>
        <v>#NAME?</v>
      </c>
      <c r="O254" s="158" t="e">
        <f ca="1">-N255</f>
        <v>#NAME?</v>
      </c>
      <c r="Q254" s="123" t="e">
        <f ca="1"/>
        <v>#NAME?</v>
      </c>
      <c r="R254" s="90" t="e">
        <f ca="1"/>
        <v>#NAME?</v>
      </c>
    </row>
    <row r="255" spans="1:18" x14ac:dyDescent="0.25">
      <c r="A255" s="194" t="e">
        <f ca="1"/>
        <v>#NAME?</v>
      </c>
      <c r="B255" s="195" t="e">
        <f ca="1"/>
        <v>#NAME?</v>
      </c>
      <c r="C255" s="195" t="e">
        <f ca="1"/>
        <v>#NAME?</v>
      </c>
      <c r="D255" s="196" t="e">
        <f ca="1"/>
        <v>#NAME?</v>
      </c>
      <c r="F255" s="123" t="e">
        <f ca="1">INDEX(A255:D263,,F249)</f>
        <v>#NAME?</v>
      </c>
      <c r="G255" s="90" t="e">
        <f ca="1">INDEX(A250:D258,,G249)</f>
        <v>#NAME?</v>
      </c>
      <c r="I255" s="123" t="e">
        <f t="shared" ca="1" si="85"/>
        <v>#NAME?</v>
      </c>
      <c r="J255" s="37" t="e">
        <f t="shared" ca="1" si="86"/>
        <v>#NAME?</v>
      </c>
      <c r="K255" s="37" t="e">
        <f t="shared" ca="1" si="87"/>
        <v>#NAME?</v>
      </c>
      <c r="L255" s="90" t="e">
        <f t="shared" ca="1" si="84"/>
        <v>#NAME?</v>
      </c>
      <c r="N255" s="91" t="e">
        <f ca="1">SIN(O252)</f>
        <v>#NAME?</v>
      </c>
      <c r="O255" s="93" t="e">
        <f ca="1">N254</f>
        <v>#NAME?</v>
      </c>
      <c r="Q255" s="123" t="e">
        <f ca="1"/>
        <v>#NAME?</v>
      </c>
      <c r="R255" s="90" t="e">
        <f ca="1"/>
        <v>#NAME?</v>
      </c>
    </row>
    <row r="256" spans="1:18" x14ac:dyDescent="0.25">
      <c r="A256" s="194" t="e">
        <f ca="1"/>
        <v>#NAME?</v>
      </c>
      <c r="B256" s="195" t="e">
        <f ca="1"/>
        <v>#NAME?</v>
      </c>
      <c r="C256" s="195" t="e">
        <f ca="1"/>
        <v>#NAME?</v>
      </c>
      <c r="D256" s="196" t="e">
        <f ca="1"/>
        <v>#NAME?</v>
      </c>
      <c r="F256" s="123" t="e">
        <f ca="1">INDEX(A256:D264,,F249)</f>
        <v>#NAME?</v>
      </c>
      <c r="G256" s="90" t="e">
        <f ca="1">INDEX(A250:D258,,G249)</f>
        <v>#NAME?</v>
      </c>
      <c r="I256" s="123" t="e">
        <f t="shared" ca="1" si="85"/>
        <v>#NAME?</v>
      </c>
      <c r="J256" s="37" t="e">
        <f t="shared" ca="1" si="86"/>
        <v>#NAME?</v>
      </c>
      <c r="K256" s="37" t="e">
        <f t="shared" ca="1" si="87"/>
        <v>#NAME?</v>
      </c>
      <c r="L256" s="90" t="e">
        <f t="shared" ca="1" si="84"/>
        <v>#NAME?</v>
      </c>
      <c r="Q256" s="123" t="e">
        <f ca="1"/>
        <v>#NAME?</v>
      </c>
      <c r="R256" s="90" t="e">
        <f ca="1"/>
        <v>#NAME?</v>
      </c>
    </row>
    <row r="257" spans="1:18" x14ac:dyDescent="0.25">
      <c r="A257" s="194" t="e">
        <f ca="1"/>
        <v>#NAME?</v>
      </c>
      <c r="B257" s="195" t="e">
        <f ca="1"/>
        <v>#NAME?</v>
      </c>
      <c r="C257" s="195" t="e">
        <f ca="1"/>
        <v>#NAME?</v>
      </c>
      <c r="D257" s="196" t="e">
        <f ca="1"/>
        <v>#NAME?</v>
      </c>
      <c r="F257" s="123" t="e">
        <f ca="1">INDEX(A257:D265,,F249)</f>
        <v>#NAME?</v>
      </c>
      <c r="G257" s="90" t="e">
        <f ca="1">INDEX(A250:D258,,G249)</f>
        <v>#NAME?</v>
      </c>
      <c r="I257" s="123" t="e">
        <f t="shared" ca="1" si="85"/>
        <v>#NAME?</v>
      </c>
      <c r="J257" s="37" t="e">
        <f t="shared" ca="1" si="86"/>
        <v>#NAME?</v>
      </c>
      <c r="K257" s="37" t="e">
        <f t="shared" ca="1" si="87"/>
        <v>#NAME?</v>
      </c>
      <c r="L257" s="90" t="e">
        <f t="shared" ca="1" si="84"/>
        <v>#NAME?</v>
      </c>
      <c r="Q257" s="123" t="e">
        <f ca="1"/>
        <v>#NAME?</v>
      </c>
      <c r="R257" s="90" t="e">
        <f ca="1"/>
        <v>#NAME?</v>
      </c>
    </row>
    <row r="258" spans="1:18" x14ac:dyDescent="0.25">
      <c r="A258" s="200" t="e">
        <f ca="1"/>
        <v>#NAME?</v>
      </c>
      <c r="B258" s="201" t="e">
        <f ca="1"/>
        <v>#NAME?</v>
      </c>
      <c r="C258" s="201" t="e">
        <f ca="1"/>
        <v>#NAME?</v>
      </c>
      <c r="D258" s="202" t="e">
        <f ca="1"/>
        <v>#NAME?</v>
      </c>
      <c r="F258" s="91" t="e">
        <f ca="1">INDEX(A258:D266,,F249)</f>
        <v>#NAME?</v>
      </c>
      <c r="G258" s="93" t="e">
        <f ca="1">INDEX(A250:D258,,G249)</f>
        <v>#NAME?</v>
      </c>
      <c r="I258" s="91" t="e">
        <f t="shared" ca="1" si="85"/>
        <v>#NAME?</v>
      </c>
      <c r="J258" s="92" t="e">
        <f t="shared" ca="1" si="86"/>
        <v>#NAME?</v>
      </c>
      <c r="K258" s="92" t="e">
        <f t="shared" ca="1" si="87"/>
        <v>#NAME?</v>
      </c>
      <c r="L258" s="93" t="e">
        <f t="shared" ca="1" si="84"/>
        <v>#NAME?</v>
      </c>
      <c r="Q258" s="91" t="e">
        <f ca="1"/>
        <v>#NAME?</v>
      </c>
      <c r="R258" s="93" t="e">
        <f ca="1"/>
        <v>#NAME?</v>
      </c>
    </row>
    <row r="259" spans="1:18" x14ac:dyDescent="0.25">
      <c r="I259" t="e">
        <f ca="1">SUM(I250:I258)</f>
        <v>#NAME?</v>
      </c>
      <c r="J259" t="e">
        <f ca="1">SUM(J250:J258)</f>
        <v>#NAME?</v>
      </c>
      <c r="K259" t="e">
        <f ca="1">SUM(K250:K258)</f>
        <v>#NAME?</v>
      </c>
      <c r="L259" t="e">
        <f ca="1">SUM(L250:L258)</f>
        <v>#NAME?</v>
      </c>
    </row>
    <row r="260" spans="1:18" x14ac:dyDescent="0.25">
      <c r="A260" s="47" t="s">
        <v>53</v>
      </c>
      <c r="B260">
        <f ca="1">COUNT(A250:A258)</f>
        <v>0</v>
      </c>
      <c r="I260" s="47" t="s">
        <v>462</v>
      </c>
      <c r="J260" s="47" t="s">
        <v>389</v>
      </c>
      <c r="K260" s="47" t="s">
        <v>469</v>
      </c>
      <c r="L260" s="47" t="s">
        <v>470</v>
      </c>
      <c r="N260" s="47"/>
    </row>
    <row r="262" spans="1:18" x14ac:dyDescent="0.25">
      <c r="A262">
        <v>1</v>
      </c>
      <c r="B262">
        <v>2</v>
      </c>
      <c r="C262">
        <v>3</v>
      </c>
      <c r="D262">
        <v>4</v>
      </c>
      <c r="F262">
        <v>1</v>
      </c>
      <c r="G262">
        <v>3</v>
      </c>
      <c r="I262" s="47" t="s">
        <v>207</v>
      </c>
      <c r="J262" s="47" t="s">
        <v>464</v>
      </c>
      <c r="K262" s="47" t="s">
        <v>465</v>
      </c>
      <c r="L262" s="47" t="s">
        <v>466</v>
      </c>
      <c r="Q262">
        <f>F262</f>
        <v>1</v>
      </c>
      <c r="R262">
        <f>G262</f>
        <v>3</v>
      </c>
    </row>
    <row r="263" spans="1:18" x14ac:dyDescent="0.25">
      <c r="A263" s="189" t="e">
        <f t="array" aca="1" ref="A263:A271" ca="1">IF(A262=$Q249,$Q250:$Q258,IF(A262=$R249,$R250:$R258,A250:A258))</f>
        <v>#NAME?</v>
      </c>
      <c r="B263" s="190" t="e">
        <f t="array" aca="1" ref="B263:B271" ca="1">IF(B262=$Q249,$Q250:$Q258,IF(B262=$R249,$R250:$R258,B250:B258))</f>
        <v>#NAME?</v>
      </c>
      <c r="C263" s="190" t="e">
        <f t="array" aca="1" ref="C263:C271" ca="1">IF(C262=$Q249,$Q250:$Q258,IF(C262=$R249,$R250:$R258,C250:C258))</f>
        <v>#NAME?</v>
      </c>
      <c r="D263" s="191" t="e">
        <f t="array" aca="1" ref="D263:D271" ca="1">IF(D262=$Q249,$Q250:$Q258,IF(D262=$R249,$R250:$R258,D250:D258))</f>
        <v>#NAME?</v>
      </c>
      <c r="F263" s="156" t="e">
        <f ca="1">INDEX(A263:D271,,F262)</f>
        <v>#NAME?</v>
      </c>
      <c r="G263" s="158" t="e">
        <f ca="1">INDEX(A263:D271,,G262)</f>
        <v>#NAME?</v>
      </c>
      <c r="I263" s="156" t="e">
        <f ca="1">F263^2-G263^2</f>
        <v>#NAME?</v>
      </c>
      <c r="J263" s="157" t="e">
        <f ca="1">2*F263*G263</f>
        <v>#NAME?</v>
      </c>
      <c r="K263" s="157" t="e">
        <f ca="1">I263^2-J263^2</f>
        <v>#NAME?</v>
      </c>
      <c r="L263" s="158" t="e">
        <f t="shared" ref="L263:L271" ca="1" si="88">I263*J263</f>
        <v>#NAME?</v>
      </c>
      <c r="N263" t="s">
        <v>390</v>
      </c>
      <c r="O263" s="172" t="e">
        <f ca="1">2*(L272*B273-I272*J272)</f>
        <v>#NAME?</v>
      </c>
      <c r="Q263" s="156" t="e">
        <f t="array" aca="1" ref="Q263:R271" ca="1">MMULT(F263:G271,N267:O268)</f>
        <v>#NAME?</v>
      </c>
      <c r="R263" s="158" t="e">
        <f ca="1"/>
        <v>#NAME?</v>
      </c>
    </row>
    <row r="264" spans="1:18" x14ac:dyDescent="0.25">
      <c r="A264" s="194" t="e">
        <f ca="1"/>
        <v>#NAME?</v>
      </c>
      <c r="B264" s="195" t="e">
        <f ca="1"/>
        <v>#NAME?</v>
      </c>
      <c r="C264" s="195" t="e">
        <f ca="1"/>
        <v>#NAME?</v>
      </c>
      <c r="D264" s="196" t="e">
        <f ca="1"/>
        <v>#NAME?</v>
      </c>
      <c r="F264" s="123" t="e">
        <f ca="1">INDEX(A264:D272,,F262)</f>
        <v>#NAME?</v>
      </c>
      <c r="G264" s="90" t="e">
        <f ca="1">INDEX(A263:D271,,G262)</f>
        <v>#NAME?</v>
      </c>
      <c r="I264" s="123" t="e">
        <f t="shared" ref="I264:I271" ca="1" si="89">F264^2-G264^2</f>
        <v>#NAME?</v>
      </c>
      <c r="J264" s="37" t="e">
        <f t="shared" ref="J264:J271" ca="1" si="90">2*F264*G264</f>
        <v>#NAME?</v>
      </c>
      <c r="K264" s="37" t="e">
        <f t="shared" ref="K264:K271" ca="1" si="91">I264^2-J264^2</f>
        <v>#NAME?</v>
      </c>
      <c r="L264" s="90" t="e">
        <f t="shared" ca="1" si="88"/>
        <v>#NAME?</v>
      </c>
      <c r="N264" t="s">
        <v>392</v>
      </c>
      <c r="O264" s="173" t="e">
        <f ca="1">K272*B273-(I272^2-J272^2)</f>
        <v>#NAME?</v>
      </c>
      <c r="Q264" s="123" t="e">
        <f ca="1"/>
        <v>#NAME?</v>
      </c>
      <c r="R264" s="90" t="e">
        <f ca="1"/>
        <v>#NAME?</v>
      </c>
    </row>
    <row r="265" spans="1:18" x14ac:dyDescent="0.25">
      <c r="A265" s="194" t="e">
        <f ca="1"/>
        <v>#NAME?</v>
      </c>
      <c r="B265" s="195" t="e">
        <f ca="1"/>
        <v>#NAME?</v>
      </c>
      <c r="C265" s="195" t="e">
        <f ca="1"/>
        <v>#NAME?</v>
      </c>
      <c r="D265" s="196" t="e">
        <f ca="1"/>
        <v>#NAME?</v>
      </c>
      <c r="F265" s="123" t="e">
        <f ca="1">INDEX(A265:D273,,F262)</f>
        <v>#NAME?</v>
      </c>
      <c r="G265" s="90" t="e">
        <f ca="1">INDEX(A263:D271,,G262)</f>
        <v>#NAME?</v>
      </c>
      <c r="I265" s="123" t="e">
        <f t="shared" ca="1" si="89"/>
        <v>#NAME?</v>
      </c>
      <c r="J265" s="37" t="e">
        <f t="shared" ca="1" si="90"/>
        <v>#NAME?</v>
      </c>
      <c r="K265" s="37" t="e">
        <f t="shared" ca="1" si="91"/>
        <v>#NAME?</v>
      </c>
      <c r="L265" s="90" t="e">
        <f t="shared" ca="1" si="88"/>
        <v>#NAME?</v>
      </c>
      <c r="N265" t="s">
        <v>467</v>
      </c>
      <c r="O265" s="174" t="e">
        <f ca="1">0.25*ATAN(O263/O264)</f>
        <v>#NAME?</v>
      </c>
      <c r="Q265" s="123" t="e">
        <f ca="1"/>
        <v>#NAME?</v>
      </c>
      <c r="R265" s="90" t="e">
        <f ca="1"/>
        <v>#NAME?</v>
      </c>
    </row>
    <row r="266" spans="1:18" x14ac:dyDescent="0.25">
      <c r="A266" s="194" t="e">
        <f ca="1"/>
        <v>#NAME?</v>
      </c>
      <c r="B266" s="195" t="e">
        <f ca="1"/>
        <v>#NAME?</v>
      </c>
      <c r="C266" s="195" t="e">
        <f ca="1"/>
        <v>#NAME?</v>
      </c>
      <c r="D266" s="196" t="e">
        <f ca="1"/>
        <v>#NAME?</v>
      </c>
      <c r="F266" s="123" t="e">
        <f ca="1">INDEX(A266:D274,,F262)</f>
        <v>#NAME?</v>
      </c>
      <c r="G266" s="90" t="e">
        <f ca="1">INDEX(A263:D271,,G262)</f>
        <v>#NAME?</v>
      </c>
      <c r="I266" s="123" t="e">
        <f t="shared" ca="1" si="89"/>
        <v>#NAME?</v>
      </c>
      <c r="J266" s="37" t="e">
        <f t="shared" ca="1" si="90"/>
        <v>#NAME?</v>
      </c>
      <c r="K266" s="37" t="e">
        <f t="shared" ca="1" si="91"/>
        <v>#NAME?</v>
      </c>
      <c r="L266" s="90" t="e">
        <f t="shared" ca="1" si="88"/>
        <v>#NAME?</v>
      </c>
      <c r="Q266" s="123" t="e">
        <f ca="1"/>
        <v>#NAME?</v>
      </c>
      <c r="R266" s="90" t="e">
        <f ca="1"/>
        <v>#NAME?</v>
      </c>
    </row>
    <row r="267" spans="1:18" x14ac:dyDescent="0.25">
      <c r="A267" s="194" t="e">
        <f ca="1"/>
        <v>#NAME?</v>
      </c>
      <c r="B267" s="195" t="e">
        <f ca="1"/>
        <v>#NAME?</v>
      </c>
      <c r="C267" s="195" t="e">
        <f ca="1"/>
        <v>#NAME?</v>
      </c>
      <c r="D267" s="196" t="e">
        <f ca="1"/>
        <v>#NAME?</v>
      </c>
      <c r="F267" s="123" t="e">
        <f ca="1">INDEX(A267:D275,,F262)</f>
        <v>#NAME?</v>
      </c>
      <c r="G267" s="90" t="e">
        <f ca="1">INDEX(A263:D271,,G262)</f>
        <v>#NAME?</v>
      </c>
      <c r="I267" s="123" t="e">
        <f t="shared" ca="1" si="89"/>
        <v>#NAME?</v>
      </c>
      <c r="J267" s="37" t="e">
        <f t="shared" ca="1" si="90"/>
        <v>#NAME?</v>
      </c>
      <c r="K267" s="37" t="e">
        <f t="shared" ca="1" si="91"/>
        <v>#NAME?</v>
      </c>
      <c r="L267" s="90" t="e">
        <f t="shared" ca="1" si="88"/>
        <v>#NAME?</v>
      </c>
      <c r="N267" s="156" t="e">
        <f ca="1">COS(O265)</f>
        <v>#NAME?</v>
      </c>
      <c r="O267" s="158" t="e">
        <f ca="1">-N268</f>
        <v>#NAME?</v>
      </c>
      <c r="Q267" s="123" t="e">
        <f ca="1"/>
        <v>#NAME?</v>
      </c>
      <c r="R267" s="90" t="e">
        <f ca="1"/>
        <v>#NAME?</v>
      </c>
    </row>
    <row r="268" spans="1:18" x14ac:dyDescent="0.25">
      <c r="A268" s="194" t="e">
        <f ca="1"/>
        <v>#NAME?</v>
      </c>
      <c r="B268" s="195" t="e">
        <f ca="1"/>
        <v>#NAME?</v>
      </c>
      <c r="C268" s="195" t="e">
        <f ca="1"/>
        <v>#NAME?</v>
      </c>
      <c r="D268" s="196" t="e">
        <f ca="1"/>
        <v>#NAME?</v>
      </c>
      <c r="F268" s="123" t="e">
        <f ca="1">INDEX(A268:D276,,F262)</f>
        <v>#NAME?</v>
      </c>
      <c r="G268" s="90" t="e">
        <f ca="1">INDEX(A263:D271,,G262)</f>
        <v>#NAME?</v>
      </c>
      <c r="I268" s="123" t="e">
        <f t="shared" ca="1" si="89"/>
        <v>#NAME?</v>
      </c>
      <c r="J268" s="37" t="e">
        <f t="shared" ca="1" si="90"/>
        <v>#NAME?</v>
      </c>
      <c r="K268" s="37" t="e">
        <f t="shared" ca="1" si="91"/>
        <v>#NAME?</v>
      </c>
      <c r="L268" s="90" t="e">
        <f t="shared" ca="1" si="88"/>
        <v>#NAME?</v>
      </c>
      <c r="N268" s="91" t="e">
        <f ca="1">SIN(O265)</f>
        <v>#NAME?</v>
      </c>
      <c r="O268" s="93" t="e">
        <f ca="1">N267</f>
        <v>#NAME?</v>
      </c>
      <c r="Q268" s="123" t="e">
        <f ca="1"/>
        <v>#NAME?</v>
      </c>
      <c r="R268" s="90" t="e">
        <f ca="1"/>
        <v>#NAME?</v>
      </c>
    </row>
    <row r="269" spans="1:18" x14ac:dyDescent="0.25">
      <c r="A269" s="194" t="e">
        <f ca="1"/>
        <v>#NAME?</v>
      </c>
      <c r="B269" s="195" t="e">
        <f ca="1"/>
        <v>#NAME?</v>
      </c>
      <c r="C269" s="195" t="e">
        <f ca="1"/>
        <v>#NAME?</v>
      </c>
      <c r="D269" s="196" t="e">
        <f ca="1"/>
        <v>#NAME?</v>
      </c>
      <c r="F269" s="123" t="e">
        <f ca="1">INDEX(A269:D277,,F262)</f>
        <v>#NAME?</v>
      </c>
      <c r="G269" s="90" t="e">
        <f ca="1">INDEX(A263:D271,,G262)</f>
        <v>#NAME?</v>
      </c>
      <c r="I269" s="123" t="e">
        <f t="shared" ca="1" si="89"/>
        <v>#NAME?</v>
      </c>
      <c r="J269" s="37" t="e">
        <f t="shared" ca="1" si="90"/>
        <v>#NAME?</v>
      </c>
      <c r="K269" s="37" t="e">
        <f t="shared" ca="1" si="91"/>
        <v>#NAME?</v>
      </c>
      <c r="L269" s="90" t="e">
        <f t="shared" ca="1" si="88"/>
        <v>#NAME?</v>
      </c>
      <c r="Q269" s="123" t="e">
        <f ca="1"/>
        <v>#NAME?</v>
      </c>
      <c r="R269" s="90" t="e">
        <f ca="1"/>
        <v>#NAME?</v>
      </c>
    </row>
    <row r="270" spans="1:18" x14ac:dyDescent="0.25">
      <c r="A270" s="194" t="e">
        <f ca="1"/>
        <v>#NAME?</v>
      </c>
      <c r="B270" s="195" t="e">
        <f ca="1"/>
        <v>#NAME?</v>
      </c>
      <c r="C270" s="195" t="e">
        <f ca="1"/>
        <v>#NAME?</v>
      </c>
      <c r="D270" s="196" t="e">
        <f ca="1"/>
        <v>#NAME?</v>
      </c>
      <c r="F270" s="123" t="e">
        <f ca="1">INDEX(A270:D278,,F262)</f>
        <v>#NAME?</v>
      </c>
      <c r="G270" s="90" t="e">
        <f ca="1">INDEX(A263:D271,,G262)</f>
        <v>#NAME?</v>
      </c>
      <c r="I270" s="123" t="e">
        <f t="shared" ca="1" si="89"/>
        <v>#NAME?</v>
      </c>
      <c r="J270" s="37" t="e">
        <f t="shared" ca="1" si="90"/>
        <v>#NAME?</v>
      </c>
      <c r="K270" s="37" t="e">
        <f t="shared" ca="1" si="91"/>
        <v>#NAME?</v>
      </c>
      <c r="L270" s="90" t="e">
        <f t="shared" ca="1" si="88"/>
        <v>#NAME?</v>
      </c>
      <c r="Q270" s="123" t="e">
        <f ca="1"/>
        <v>#NAME?</v>
      </c>
      <c r="R270" s="90" t="e">
        <f ca="1"/>
        <v>#NAME?</v>
      </c>
    </row>
    <row r="271" spans="1:18" x14ac:dyDescent="0.25">
      <c r="A271" s="200" t="e">
        <f ca="1"/>
        <v>#NAME?</v>
      </c>
      <c r="B271" s="201" t="e">
        <f ca="1"/>
        <v>#NAME?</v>
      </c>
      <c r="C271" s="201" t="e">
        <f ca="1"/>
        <v>#NAME?</v>
      </c>
      <c r="D271" s="202" t="e">
        <f ca="1"/>
        <v>#NAME?</v>
      </c>
      <c r="F271" s="91" t="e">
        <f ca="1">INDEX(A271:D279,,F262)</f>
        <v>#NAME?</v>
      </c>
      <c r="G271" s="93" t="e">
        <f ca="1">INDEX(A263:D271,,G262)</f>
        <v>#NAME?</v>
      </c>
      <c r="I271" s="91" t="e">
        <f t="shared" ca="1" si="89"/>
        <v>#NAME?</v>
      </c>
      <c r="J271" s="92" t="e">
        <f t="shared" ca="1" si="90"/>
        <v>#NAME?</v>
      </c>
      <c r="K271" s="92" t="e">
        <f t="shared" ca="1" si="91"/>
        <v>#NAME?</v>
      </c>
      <c r="L271" s="93" t="e">
        <f t="shared" ca="1" si="88"/>
        <v>#NAME?</v>
      </c>
      <c r="Q271" s="91" t="e">
        <f ca="1"/>
        <v>#NAME?</v>
      </c>
      <c r="R271" s="93" t="e">
        <f ca="1"/>
        <v>#NAME?</v>
      </c>
    </row>
    <row r="272" spans="1:18" x14ac:dyDescent="0.25">
      <c r="I272" t="e">
        <f ca="1">SUM(I263:I271)</f>
        <v>#NAME?</v>
      </c>
      <c r="J272" t="e">
        <f ca="1">SUM(J263:J271)</f>
        <v>#NAME?</v>
      </c>
      <c r="K272" t="e">
        <f ca="1">SUM(K263:K271)</f>
        <v>#NAME?</v>
      </c>
      <c r="L272" t="e">
        <f ca="1">SUM(L263:L271)</f>
        <v>#NAME?</v>
      </c>
    </row>
    <row r="273" spans="1:18" x14ac:dyDescent="0.25">
      <c r="A273" s="47" t="s">
        <v>53</v>
      </c>
      <c r="B273">
        <f ca="1">COUNT(A263:A271)</f>
        <v>0</v>
      </c>
      <c r="I273" s="47" t="s">
        <v>462</v>
      </c>
      <c r="J273" s="47" t="s">
        <v>389</v>
      </c>
      <c r="K273" s="47" t="s">
        <v>469</v>
      </c>
      <c r="L273" s="47" t="s">
        <v>470</v>
      </c>
      <c r="N273" s="47"/>
    </row>
    <row r="275" spans="1:18" x14ac:dyDescent="0.25">
      <c r="A275">
        <v>1</v>
      </c>
      <c r="B275">
        <v>2</v>
      </c>
      <c r="C275">
        <v>3</v>
      </c>
      <c r="D275">
        <v>4</v>
      </c>
      <c r="F275">
        <v>1</v>
      </c>
      <c r="G275">
        <v>4</v>
      </c>
      <c r="I275" s="47" t="s">
        <v>207</v>
      </c>
      <c r="J275" s="47" t="s">
        <v>464</v>
      </c>
      <c r="K275" s="47" t="s">
        <v>465</v>
      </c>
      <c r="L275" s="47" t="s">
        <v>466</v>
      </c>
      <c r="Q275">
        <f>F275</f>
        <v>1</v>
      </c>
      <c r="R275">
        <f>G275</f>
        <v>4</v>
      </c>
    </row>
    <row r="276" spans="1:18" x14ac:dyDescent="0.25">
      <c r="A276" s="189" t="e">
        <f t="array" aca="1" ref="A276:A284" ca="1">IF(A275=$Q262,$Q263:$Q271,IF(A275=$R262,$R263:$R271,A263:A271))</f>
        <v>#NAME?</v>
      </c>
      <c r="B276" s="190" t="e">
        <f t="array" aca="1" ref="B276:B284" ca="1">IF(B275=$Q262,$Q263:$Q271,IF(B275=$R262,$R263:$R271,B263:B271))</f>
        <v>#NAME?</v>
      </c>
      <c r="C276" s="190" t="e">
        <f t="array" aca="1" ref="C276:C284" ca="1">IF(C275=$Q262,$Q263:$Q271,IF(C275=$R262,$R263:$R271,C263:C271))</f>
        <v>#NAME?</v>
      </c>
      <c r="D276" s="191" t="e">
        <f t="array" aca="1" ref="D276:D284" ca="1">IF(D275=$Q262,$Q263:$Q271,IF(D275=$R262,$R263:$R271,D263:D271))</f>
        <v>#NAME?</v>
      </c>
      <c r="F276" s="156" t="e">
        <f ca="1">INDEX(A276:D284,,F275)</f>
        <v>#NAME?</v>
      </c>
      <c r="G276" s="158" t="e">
        <f ca="1">INDEX(A276:D284,,G275)</f>
        <v>#NAME?</v>
      </c>
      <c r="I276" s="156" t="e">
        <f ca="1">F276^2-G276^2</f>
        <v>#NAME?</v>
      </c>
      <c r="J276" s="157" t="e">
        <f ca="1">2*F276*G276</f>
        <v>#NAME?</v>
      </c>
      <c r="K276" s="157" t="e">
        <f ca="1">I276^2-J276^2</f>
        <v>#NAME?</v>
      </c>
      <c r="L276" s="158" t="e">
        <f t="shared" ref="L276:L284" ca="1" si="92">I276*J276</f>
        <v>#NAME?</v>
      </c>
      <c r="N276" t="s">
        <v>390</v>
      </c>
      <c r="O276" s="172" t="e">
        <f ca="1">2*(L285*B286-I285*J285)</f>
        <v>#NAME?</v>
      </c>
      <c r="Q276" s="156" t="e">
        <f t="array" aca="1" ref="Q276:R284" ca="1">MMULT(F276:G284,N280:O281)</f>
        <v>#NAME?</v>
      </c>
      <c r="R276" s="158" t="e">
        <f ca="1"/>
        <v>#NAME?</v>
      </c>
    </row>
    <row r="277" spans="1:18" x14ac:dyDescent="0.25">
      <c r="A277" s="194" t="e">
        <f ca="1"/>
        <v>#NAME?</v>
      </c>
      <c r="B277" s="195" t="e">
        <f ca="1"/>
        <v>#NAME?</v>
      </c>
      <c r="C277" s="195" t="e">
        <f ca="1"/>
        <v>#NAME?</v>
      </c>
      <c r="D277" s="196" t="e">
        <f ca="1"/>
        <v>#NAME?</v>
      </c>
      <c r="F277" s="123" t="e">
        <f ca="1">INDEX(A277:D285,,F275)</f>
        <v>#NAME?</v>
      </c>
      <c r="G277" s="90" t="e">
        <f ca="1">INDEX(A276:D284,,G275)</f>
        <v>#NAME?</v>
      </c>
      <c r="I277" s="123" t="e">
        <f t="shared" ref="I277:I284" ca="1" si="93">F277^2-G277^2</f>
        <v>#NAME?</v>
      </c>
      <c r="J277" s="37" t="e">
        <f t="shared" ref="J277:J284" ca="1" si="94">2*F277*G277</f>
        <v>#NAME?</v>
      </c>
      <c r="K277" s="37" t="e">
        <f t="shared" ref="K277:K284" ca="1" si="95">I277^2-J277^2</f>
        <v>#NAME?</v>
      </c>
      <c r="L277" s="90" t="e">
        <f t="shared" ca="1" si="92"/>
        <v>#NAME?</v>
      </c>
      <c r="N277" t="s">
        <v>392</v>
      </c>
      <c r="O277" s="173" t="e">
        <f ca="1">K285*B286-(I285^2-J285^2)</f>
        <v>#NAME?</v>
      </c>
      <c r="Q277" s="123" t="e">
        <f ca="1"/>
        <v>#NAME?</v>
      </c>
      <c r="R277" s="90" t="e">
        <f ca="1"/>
        <v>#NAME?</v>
      </c>
    </row>
    <row r="278" spans="1:18" x14ac:dyDescent="0.25">
      <c r="A278" s="194" t="e">
        <f ca="1"/>
        <v>#NAME?</v>
      </c>
      <c r="B278" s="195" t="e">
        <f ca="1"/>
        <v>#NAME?</v>
      </c>
      <c r="C278" s="195" t="e">
        <f ca="1"/>
        <v>#NAME?</v>
      </c>
      <c r="D278" s="196" t="e">
        <f ca="1"/>
        <v>#NAME?</v>
      </c>
      <c r="F278" s="123" t="e">
        <f ca="1">INDEX(A278:D286,,F275)</f>
        <v>#NAME?</v>
      </c>
      <c r="G278" s="90" t="e">
        <f ca="1">INDEX(A276:D284,,G275)</f>
        <v>#NAME?</v>
      </c>
      <c r="I278" s="123" t="e">
        <f t="shared" ca="1" si="93"/>
        <v>#NAME?</v>
      </c>
      <c r="J278" s="37" t="e">
        <f t="shared" ca="1" si="94"/>
        <v>#NAME?</v>
      </c>
      <c r="K278" s="37" t="e">
        <f t="shared" ca="1" si="95"/>
        <v>#NAME?</v>
      </c>
      <c r="L278" s="90" t="e">
        <f t="shared" ca="1" si="92"/>
        <v>#NAME?</v>
      </c>
      <c r="N278" t="s">
        <v>467</v>
      </c>
      <c r="O278" s="174" t="e">
        <f ca="1">0.25*ATAN(O276/O277)</f>
        <v>#NAME?</v>
      </c>
      <c r="Q278" s="123" t="e">
        <f ca="1"/>
        <v>#NAME?</v>
      </c>
      <c r="R278" s="90" t="e">
        <f ca="1"/>
        <v>#NAME?</v>
      </c>
    </row>
    <row r="279" spans="1:18" x14ac:dyDescent="0.25">
      <c r="A279" s="194" t="e">
        <f ca="1"/>
        <v>#NAME?</v>
      </c>
      <c r="B279" s="195" t="e">
        <f ca="1"/>
        <v>#NAME?</v>
      </c>
      <c r="C279" s="195" t="e">
        <f ca="1"/>
        <v>#NAME?</v>
      </c>
      <c r="D279" s="196" t="e">
        <f ca="1"/>
        <v>#NAME?</v>
      </c>
      <c r="F279" s="123" t="e">
        <f ca="1">INDEX(A279:D287,,F275)</f>
        <v>#NAME?</v>
      </c>
      <c r="G279" s="90" t="e">
        <f ca="1">INDEX(A276:D284,,G275)</f>
        <v>#NAME?</v>
      </c>
      <c r="I279" s="123" t="e">
        <f t="shared" ca="1" si="93"/>
        <v>#NAME?</v>
      </c>
      <c r="J279" s="37" t="e">
        <f t="shared" ca="1" si="94"/>
        <v>#NAME?</v>
      </c>
      <c r="K279" s="37" t="e">
        <f t="shared" ca="1" si="95"/>
        <v>#NAME?</v>
      </c>
      <c r="L279" s="90" t="e">
        <f t="shared" ca="1" si="92"/>
        <v>#NAME?</v>
      </c>
      <c r="Q279" s="123" t="e">
        <f ca="1"/>
        <v>#NAME?</v>
      </c>
      <c r="R279" s="90" t="e">
        <f ca="1"/>
        <v>#NAME?</v>
      </c>
    </row>
    <row r="280" spans="1:18" x14ac:dyDescent="0.25">
      <c r="A280" s="194" t="e">
        <f ca="1"/>
        <v>#NAME?</v>
      </c>
      <c r="B280" s="195" t="e">
        <f ca="1"/>
        <v>#NAME?</v>
      </c>
      <c r="C280" s="195" t="e">
        <f ca="1"/>
        <v>#NAME?</v>
      </c>
      <c r="D280" s="196" t="e">
        <f ca="1"/>
        <v>#NAME?</v>
      </c>
      <c r="F280" s="123" t="e">
        <f ca="1">INDEX(A280:D288,,F275)</f>
        <v>#NAME?</v>
      </c>
      <c r="G280" s="90" t="e">
        <f ca="1">INDEX(A276:D284,,G275)</f>
        <v>#NAME?</v>
      </c>
      <c r="I280" s="123" t="e">
        <f t="shared" ca="1" si="93"/>
        <v>#NAME?</v>
      </c>
      <c r="J280" s="37" t="e">
        <f t="shared" ca="1" si="94"/>
        <v>#NAME?</v>
      </c>
      <c r="K280" s="37" t="e">
        <f t="shared" ca="1" si="95"/>
        <v>#NAME?</v>
      </c>
      <c r="L280" s="90" t="e">
        <f t="shared" ca="1" si="92"/>
        <v>#NAME?</v>
      </c>
      <c r="N280" s="156" t="e">
        <f ca="1">COS(O278)</f>
        <v>#NAME?</v>
      </c>
      <c r="O280" s="158" t="e">
        <f ca="1">-N281</f>
        <v>#NAME?</v>
      </c>
      <c r="Q280" s="123" t="e">
        <f ca="1"/>
        <v>#NAME?</v>
      </c>
      <c r="R280" s="90" t="e">
        <f ca="1"/>
        <v>#NAME?</v>
      </c>
    </row>
    <row r="281" spans="1:18" x14ac:dyDescent="0.25">
      <c r="A281" s="194" t="e">
        <f ca="1"/>
        <v>#NAME?</v>
      </c>
      <c r="B281" s="195" t="e">
        <f ca="1"/>
        <v>#NAME?</v>
      </c>
      <c r="C281" s="195" t="e">
        <f ca="1"/>
        <v>#NAME?</v>
      </c>
      <c r="D281" s="196" t="e">
        <f ca="1"/>
        <v>#NAME?</v>
      </c>
      <c r="F281" s="123" t="e">
        <f ca="1">INDEX(A281:D289,,F275)</f>
        <v>#NAME?</v>
      </c>
      <c r="G281" s="90" t="e">
        <f ca="1">INDEX(A276:D284,,G275)</f>
        <v>#NAME?</v>
      </c>
      <c r="I281" s="123" t="e">
        <f t="shared" ca="1" si="93"/>
        <v>#NAME?</v>
      </c>
      <c r="J281" s="37" t="e">
        <f t="shared" ca="1" si="94"/>
        <v>#NAME?</v>
      </c>
      <c r="K281" s="37" t="e">
        <f t="shared" ca="1" si="95"/>
        <v>#NAME?</v>
      </c>
      <c r="L281" s="90" t="e">
        <f t="shared" ca="1" si="92"/>
        <v>#NAME?</v>
      </c>
      <c r="N281" s="91" t="e">
        <f ca="1">SIN(O278)</f>
        <v>#NAME?</v>
      </c>
      <c r="O281" s="93" t="e">
        <f ca="1">N280</f>
        <v>#NAME?</v>
      </c>
      <c r="Q281" s="123" t="e">
        <f ca="1"/>
        <v>#NAME?</v>
      </c>
      <c r="R281" s="90" t="e">
        <f ca="1"/>
        <v>#NAME?</v>
      </c>
    </row>
    <row r="282" spans="1:18" x14ac:dyDescent="0.25">
      <c r="A282" s="194" t="e">
        <f ca="1"/>
        <v>#NAME?</v>
      </c>
      <c r="B282" s="195" t="e">
        <f ca="1"/>
        <v>#NAME?</v>
      </c>
      <c r="C282" s="195" t="e">
        <f ca="1"/>
        <v>#NAME?</v>
      </c>
      <c r="D282" s="196" t="e">
        <f ca="1"/>
        <v>#NAME?</v>
      </c>
      <c r="F282" s="123" t="e">
        <f ca="1">INDEX(A282:D290,,F275)</f>
        <v>#NAME?</v>
      </c>
      <c r="G282" s="90" t="e">
        <f ca="1">INDEX(A276:D284,,G275)</f>
        <v>#NAME?</v>
      </c>
      <c r="I282" s="123" t="e">
        <f t="shared" ca="1" si="93"/>
        <v>#NAME?</v>
      </c>
      <c r="J282" s="37" t="e">
        <f t="shared" ca="1" si="94"/>
        <v>#NAME?</v>
      </c>
      <c r="K282" s="37" t="e">
        <f t="shared" ca="1" si="95"/>
        <v>#NAME?</v>
      </c>
      <c r="L282" s="90" t="e">
        <f t="shared" ca="1" si="92"/>
        <v>#NAME?</v>
      </c>
      <c r="Q282" s="123" t="e">
        <f ca="1"/>
        <v>#NAME?</v>
      </c>
      <c r="R282" s="90" t="e">
        <f ca="1"/>
        <v>#NAME?</v>
      </c>
    </row>
    <row r="283" spans="1:18" x14ac:dyDescent="0.25">
      <c r="A283" s="194" t="e">
        <f ca="1"/>
        <v>#NAME?</v>
      </c>
      <c r="B283" s="195" t="e">
        <f ca="1"/>
        <v>#NAME?</v>
      </c>
      <c r="C283" s="195" t="e">
        <f ca="1"/>
        <v>#NAME?</v>
      </c>
      <c r="D283" s="196" t="e">
        <f ca="1"/>
        <v>#NAME?</v>
      </c>
      <c r="F283" s="123" t="e">
        <f ca="1">INDEX(A283:D291,,F275)</f>
        <v>#NAME?</v>
      </c>
      <c r="G283" s="90" t="e">
        <f ca="1">INDEX(A276:D284,,G275)</f>
        <v>#NAME?</v>
      </c>
      <c r="I283" s="123" t="e">
        <f t="shared" ca="1" si="93"/>
        <v>#NAME?</v>
      </c>
      <c r="J283" s="37" t="e">
        <f t="shared" ca="1" si="94"/>
        <v>#NAME?</v>
      </c>
      <c r="K283" s="37" t="e">
        <f t="shared" ca="1" si="95"/>
        <v>#NAME?</v>
      </c>
      <c r="L283" s="90" t="e">
        <f t="shared" ca="1" si="92"/>
        <v>#NAME?</v>
      </c>
      <c r="Q283" s="123" t="e">
        <f ca="1"/>
        <v>#NAME?</v>
      </c>
      <c r="R283" s="90" t="e">
        <f ca="1"/>
        <v>#NAME?</v>
      </c>
    </row>
    <row r="284" spans="1:18" x14ac:dyDescent="0.25">
      <c r="A284" s="200" t="e">
        <f ca="1"/>
        <v>#NAME?</v>
      </c>
      <c r="B284" s="201" t="e">
        <f ca="1"/>
        <v>#NAME?</v>
      </c>
      <c r="C284" s="201" t="e">
        <f ca="1"/>
        <v>#NAME?</v>
      </c>
      <c r="D284" s="202" t="e">
        <f ca="1"/>
        <v>#NAME?</v>
      </c>
      <c r="F284" s="91" t="e">
        <f ca="1">INDEX(A284:D292,,F275)</f>
        <v>#NAME?</v>
      </c>
      <c r="G284" s="93" t="e">
        <f ca="1">INDEX(A276:D284,,G275)</f>
        <v>#NAME?</v>
      </c>
      <c r="I284" s="91" t="e">
        <f t="shared" ca="1" si="93"/>
        <v>#NAME?</v>
      </c>
      <c r="J284" s="92" t="e">
        <f t="shared" ca="1" si="94"/>
        <v>#NAME?</v>
      </c>
      <c r="K284" s="92" t="e">
        <f t="shared" ca="1" si="95"/>
        <v>#NAME?</v>
      </c>
      <c r="L284" s="93" t="e">
        <f t="shared" ca="1" si="92"/>
        <v>#NAME?</v>
      </c>
      <c r="Q284" s="91" t="e">
        <f ca="1"/>
        <v>#NAME?</v>
      </c>
      <c r="R284" s="93" t="e">
        <f ca="1"/>
        <v>#NAME?</v>
      </c>
    </row>
    <row r="285" spans="1:18" x14ac:dyDescent="0.25">
      <c r="I285" t="e">
        <f ca="1">SUM(I276:I284)</f>
        <v>#NAME?</v>
      </c>
      <c r="J285" t="e">
        <f ca="1">SUM(J276:J284)</f>
        <v>#NAME?</v>
      </c>
      <c r="K285" t="e">
        <f ca="1">SUM(K276:K284)</f>
        <v>#NAME?</v>
      </c>
      <c r="L285" t="e">
        <f ca="1">SUM(L276:L284)</f>
        <v>#NAME?</v>
      </c>
    </row>
    <row r="286" spans="1:18" x14ac:dyDescent="0.25">
      <c r="A286" s="47" t="s">
        <v>53</v>
      </c>
      <c r="B286">
        <f ca="1">COUNT(A276:A284)</f>
        <v>0</v>
      </c>
      <c r="I286" s="47" t="s">
        <v>462</v>
      </c>
      <c r="J286" s="47" t="s">
        <v>389</v>
      </c>
      <c r="K286" s="47" t="s">
        <v>469</v>
      </c>
      <c r="L286" s="47" t="s">
        <v>470</v>
      </c>
      <c r="N286" s="47"/>
    </row>
    <row r="288" spans="1:18" x14ac:dyDescent="0.25">
      <c r="A288">
        <v>1</v>
      </c>
      <c r="B288">
        <v>2</v>
      </c>
      <c r="C288">
        <v>3</v>
      </c>
      <c r="D288">
        <v>4</v>
      </c>
      <c r="F288">
        <v>2</v>
      </c>
      <c r="G288">
        <v>3</v>
      </c>
      <c r="I288" s="47" t="s">
        <v>207</v>
      </c>
      <c r="J288" s="47" t="s">
        <v>464</v>
      </c>
      <c r="K288" s="47" t="s">
        <v>465</v>
      </c>
      <c r="L288" s="47" t="s">
        <v>466</v>
      </c>
      <c r="Q288">
        <f>F288</f>
        <v>2</v>
      </c>
      <c r="R288">
        <f>G288</f>
        <v>3</v>
      </c>
    </row>
    <row r="289" spans="1:18" x14ac:dyDescent="0.25">
      <c r="A289" s="189" t="e">
        <f t="array" aca="1" ref="A289:A297" ca="1">IF(A288=$Q275,$Q276:$Q284,IF(A288=$R275,$R276:$R284,A276:A284))</f>
        <v>#NAME?</v>
      </c>
      <c r="B289" s="190" t="e">
        <f t="array" aca="1" ref="B289:B297" ca="1">IF(B288=$Q275,$Q276:$Q284,IF(B288=$R275,$R276:$R284,B276:B284))</f>
        <v>#NAME?</v>
      </c>
      <c r="C289" s="190" t="e">
        <f t="array" aca="1" ref="C289:C297" ca="1">IF(C288=$Q275,$Q276:$Q284,IF(C288=$R275,$R276:$R284,C276:C284))</f>
        <v>#NAME?</v>
      </c>
      <c r="D289" s="191" t="e">
        <f t="array" aca="1" ref="D289:D297" ca="1">IF(D288=$Q275,$Q276:$Q284,IF(D288=$R275,$R276:$R284,D276:D284))</f>
        <v>#NAME?</v>
      </c>
      <c r="F289" s="156" t="e">
        <f ca="1">INDEX(A289:D297,,F288)</f>
        <v>#NAME?</v>
      </c>
      <c r="G289" s="158" t="e">
        <f ca="1">INDEX(A289:D297,,G288)</f>
        <v>#NAME?</v>
      </c>
      <c r="I289" s="156" t="e">
        <f ca="1">F289^2-G289^2</f>
        <v>#NAME?</v>
      </c>
      <c r="J289" s="157" t="e">
        <f ca="1">2*F289*G289</f>
        <v>#NAME?</v>
      </c>
      <c r="K289" s="157" t="e">
        <f ca="1">I289^2-J289^2</f>
        <v>#NAME?</v>
      </c>
      <c r="L289" s="158" t="e">
        <f t="shared" ref="L289:L297" ca="1" si="96">I289*J289</f>
        <v>#NAME?</v>
      </c>
      <c r="N289" t="s">
        <v>390</v>
      </c>
      <c r="O289" s="172" t="e">
        <f ca="1">2*(L298*B299-I298*J298)</f>
        <v>#NAME?</v>
      </c>
      <c r="Q289" s="156" t="e">
        <f t="array" aca="1" ref="Q289:R297" ca="1">MMULT(F289:G297,N293:O294)</f>
        <v>#NAME?</v>
      </c>
      <c r="R289" s="158" t="e">
        <f ca="1"/>
        <v>#NAME?</v>
      </c>
    </row>
    <row r="290" spans="1:18" x14ac:dyDescent="0.25">
      <c r="A290" s="194" t="e">
        <f ca="1"/>
        <v>#NAME?</v>
      </c>
      <c r="B290" s="195" t="e">
        <f ca="1"/>
        <v>#NAME?</v>
      </c>
      <c r="C290" s="195" t="e">
        <f ca="1"/>
        <v>#NAME?</v>
      </c>
      <c r="D290" s="196" t="e">
        <f ca="1"/>
        <v>#NAME?</v>
      </c>
      <c r="F290" s="123" t="e">
        <f ca="1">INDEX(A290:D298,,F288)</f>
        <v>#NAME?</v>
      </c>
      <c r="G290" s="90" t="e">
        <f ca="1">INDEX(A289:D297,,G288)</f>
        <v>#NAME?</v>
      </c>
      <c r="I290" s="123" t="e">
        <f t="shared" ref="I290:I297" ca="1" si="97">F290^2-G290^2</f>
        <v>#NAME?</v>
      </c>
      <c r="J290" s="37" t="e">
        <f t="shared" ref="J290:J297" ca="1" si="98">2*F290*G290</f>
        <v>#NAME?</v>
      </c>
      <c r="K290" s="37" t="e">
        <f t="shared" ref="K290:K297" ca="1" si="99">I290^2-J290^2</f>
        <v>#NAME?</v>
      </c>
      <c r="L290" s="90" t="e">
        <f t="shared" ca="1" si="96"/>
        <v>#NAME?</v>
      </c>
      <c r="N290" t="s">
        <v>392</v>
      </c>
      <c r="O290" s="173" t="e">
        <f ca="1">K298*B299-(I298^2-J298^2)</f>
        <v>#NAME?</v>
      </c>
      <c r="Q290" s="123" t="e">
        <f ca="1"/>
        <v>#NAME?</v>
      </c>
      <c r="R290" s="90" t="e">
        <f ca="1"/>
        <v>#NAME?</v>
      </c>
    </row>
    <row r="291" spans="1:18" x14ac:dyDescent="0.25">
      <c r="A291" s="194" t="e">
        <f ca="1"/>
        <v>#NAME?</v>
      </c>
      <c r="B291" s="195" t="e">
        <f ca="1"/>
        <v>#NAME?</v>
      </c>
      <c r="C291" s="195" t="e">
        <f ca="1"/>
        <v>#NAME?</v>
      </c>
      <c r="D291" s="196" t="e">
        <f ca="1"/>
        <v>#NAME?</v>
      </c>
      <c r="F291" s="123" t="e">
        <f ca="1">INDEX(A291:D299,,F288)</f>
        <v>#NAME?</v>
      </c>
      <c r="G291" s="90" t="e">
        <f ca="1">INDEX(A289:D297,,G288)</f>
        <v>#NAME?</v>
      </c>
      <c r="I291" s="123" t="e">
        <f t="shared" ca="1" si="97"/>
        <v>#NAME?</v>
      </c>
      <c r="J291" s="37" t="e">
        <f t="shared" ca="1" si="98"/>
        <v>#NAME?</v>
      </c>
      <c r="K291" s="37" t="e">
        <f t="shared" ca="1" si="99"/>
        <v>#NAME?</v>
      </c>
      <c r="L291" s="90" t="e">
        <f t="shared" ca="1" si="96"/>
        <v>#NAME?</v>
      </c>
      <c r="N291" t="s">
        <v>467</v>
      </c>
      <c r="O291" s="174" t="e">
        <f ca="1">0.25*ATAN(O289/O290)</f>
        <v>#NAME?</v>
      </c>
      <c r="Q291" s="123" t="e">
        <f ca="1"/>
        <v>#NAME?</v>
      </c>
      <c r="R291" s="90" t="e">
        <f ca="1"/>
        <v>#NAME?</v>
      </c>
    </row>
    <row r="292" spans="1:18" x14ac:dyDescent="0.25">
      <c r="A292" s="194" t="e">
        <f ca="1"/>
        <v>#NAME?</v>
      </c>
      <c r="B292" s="195" t="e">
        <f ca="1"/>
        <v>#NAME?</v>
      </c>
      <c r="C292" s="195" t="e">
        <f ca="1"/>
        <v>#NAME?</v>
      </c>
      <c r="D292" s="196" t="e">
        <f ca="1"/>
        <v>#NAME?</v>
      </c>
      <c r="F292" s="123" t="e">
        <f ca="1">INDEX(A292:D300,,F288)</f>
        <v>#NAME?</v>
      </c>
      <c r="G292" s="90" t="e">
        <f ca="1">INDEX(A289:D297,,G288)</f>
        <v>#NAME?</v>
      </c>
      <c r="I292" s="123" t="e">
        <f t="shared" ca="1" si="97"/>
        <v>#NAME?</v>
      </c>
      <c r="J292" s="37" t="e">
        <f t="shared" ca="1" si="98"/>
        <v>#NAME?</v>
      </c>
      <c r="K292" s="37" t="e">
        <f t="shared" ca="1" si="99"/>
        <v>#NAME?</v>
      </c>
      <c r="L292" s="90" t="e">
        <f t="shared" ca="1" si="96"/>
        <v>#NAME?</v>
      </c>
      <c r="Q292" s="123" t="e">
        <f ca="1"/>
        <v>#NAME?</v>
      </c>
      <c r="R292" s="90" t="e">
        <f ca="1"/>
        <v>#NAME?</v>
      </c>
    </row>
    <row r="293" spans="1:18" x14ac:dyDescent="0.25">
      <c r="A293" s="194" t="e">
        <f ca="1"/>
        <v>#NAME?</v>
      </c>
      <c r="B293" s="195" t="e">
        <f ca="1"/>
        <v>#NAME?</v>
      </c>
      <c r="C293" s="195" t="e">
        <f ca="1"/>
        <v>#NAME?</v>
      </c>
      <c r="D293" s="196" t="e">
        <f ca="1"/>
        <v>#NAME?</v>
      </c>
      <c r="F293" s="123" t="e">
        <f ca="1">INDEX(A293:D301,,F288)</f>
        <v>#NAME?</v>
      </c>
      <c r="G293" s="90" t="e">
        <f ca="1">INDEX(A289:D297,,G288)</f>
        <v>#NAME?</v>
      </c>
      <c r="I293" s="123" t="e">
        <f t="shared" ca="1" si="97"/>
        <v>#NAME?</v>
      </c>
      <c r="J293" s="37" t="e">
        <f t="shared" ca="1" si="98"/>
        <v>#NAME?</v>
      </c>
      <c r="K293" s="37" t="e">
        <f t="shared" ca="1" si="99"/>
        <v>#NAME?</v>
      </c>
      <c r="L293" s="90" t="e">
        <f t="shared" ca="1" si="96"/>
        <v>#NAME?</v>
      </c>
      <c r="N293" s="156" t="e">
        <f ca="1">COS(O291)</f>
        <v>#NAME?</v>
      </c>
      <c r="O293" s="158" t="e">
        <f ca="1">-N294</f>
        <v>#NAME?</v>
      </c>
      <c r="Q293" s="123" t="e">
        <f ca="1"/>
        <v>#NAME?</v>
      </c>
      <c r="R293" s="90" t="e">
        <f ca="1"/>
        <v>#NAME?</v>
      </c>
    </row>
    <row r="294" spans="1:18" x14ac:dyDescent="0.25">
      <c r="A294" s="194" t="e">
        <f ca="1"/>
        <v>#NAME?</v>
      </c>
      <c r="B294" s="195" t="e">
        <f ca="1"/>
        <v>#NAME?</v>
      </c>
      <c r="C294" s="195" t="e">
        <f ca="1"/>
        <v>#NAME?</v>
      </c>
      <c r="D294" s="196" t="e">
        <f ca="1"/>
        <v>#NAME?</v>
      </c>
      <c r="F294" s="123" t="e">
        <f ca="1">INDEX(A294:D302,,F288)</f>
        <v>#NAME?</v>
      </c>
      <c r="G294" s="90" t="e">
        <f ca="1">INDEX(A289:D297,,G288)</f>
        <v>#NAME?</v>
      </c>
      <c r="I294" s="123" t="e">
        <f t="shared" ca="1" si="97"/>
        <v>#NAME?</v>
      </c>
      <c r="J294" s="37" t="e">
        <f t="shared" ca="1" si="98"/>
        <v>#NAME?</v>
      </c>
      <c r="K294" s="37" t="e">
        <f t="shared" ca="1" si="99"/>
        <v>#NAME?</v>
      </c>
      <c r="L294" s="90" t="e">
        <f t="shared" ca="1" si="96"/>
        <v>#NAME?</v>
      </c>
      <c r="N294" s="91" t="e">
        <f ca="1">SIN(O291)</f>
        <v>#NAME?</v>
      </c>
      <c r="O294" s="93" t="e">
        <f ca="1">N293</f>
        <v>#NAME?</v>
      </c>
      <c r="Q294" s="123" t="e">
        <f ca="1"/>
        <v>#NAME?</v>
      </c>
      <c r="R294" s="90" t="e">
        <f ca="1"/>
        <v>#NAME?</v>
      </c>
    </row>
    <row r="295" spans="1:18" x14ac:dyDescent="0.25">
      <c r="A295" s="194" t="e">
        <f ca="1"/>
        <v>#NAME?</v>
      </c>
      <c r="B295" s="195" t="e">
        <f ca="1"/>
        <v>#NAME?</v>
      </c>
      <c r="C295" s="195" t="e">
        <f ca="1"/>
        <v>#NAME?</v>
      </c>
      <c r="D295" s="196" t="e">
        <f ca="1"/>
        <v>#NAME?</v>
      </c>
      <c r="F295" s="123" t="e">
        <f ca="1">INDEX(A295:D303,,F288)</f>
        <v>#NAME?</v>
      </c>
      <c r="G295" s="90" t="e">
        <f ca="1">INDEX(A289:D297,,G288)</f>
        <v>#NAME?</v>
      </c>
      <c r="I295" s="123" t="e">
        <f t="shared" ca="1" si="97"/>
        <v>#NAME?</v>
      </c>
      <c r="J295" s="37" t="e">
        <f t="shared" ca="1" si="98"/>
        <v>#NAME?</v>
      </c>
      <c r="K295" s="37" t="e">
        <f t="shared" ca="1" si="99"/>
        <v>#NAME?</v>
      </c>
      <c r="L295" s="90" t="e">
        <f t="shared" ca="1" si="96"/>
        <v>#NAME?</v>
      </c>
      <c r="Q295" s="123" t="e">
        <f ca="1"/>
        <v>#NAME?</v>
      </c>
      <c r="R295" s="90" t="e">
        <f ca="1"/>
        <v>#NAME?</v>
      </c>
    </row>
    <row r="296" spans="1:18" x14ac:dyDescent="0.25">
      <c r="A296" s="194" t="e">
        <f ca="1"/>
        <v>#NAME?</v>
      </c>
      <c r="B296" s="195" t="e">
        <f ca="1"/>
        <v>#NAME?</v>
      </c>
      <c r="C296" s="195" t="e">
        <f ca="1"/>
        <v>#NAME?</v>
      </c>
      <c r="D296" s="196" t="e">
        <f ca="1"/>
        <v>#NAME?</v>
      </c>
      <c r="F296" s="123" t="e">
        <f ca="1">INDEX(A296:D304,,F288)</f>
        <v>#NAME?</v>
      </c>
      <c r="G296" s="90" t="e">
        <f ca="1">INDEX(A289:D297,,G288)</f>
        <v>#NAME?</v>
      </c>
      <c r="I296" s="123" t="e">
        <f t="shared" ca="1" si="97"/>
        <v>#NAME?</v>
      </c>
      <c r="J296" s="37" t="e">
        <f t="shared" ca="1" si="98"/>
        <v>#NAME?</v>
      </c>
      <c r="K296" s="37" t="e">
        <f t="shared" ca="1" si="99"/>
        <v>#NAME?</v>
      </c>
      <c r="L296" s="90" t="e">
        <f t="shared" ca="1" si="96"/>
        <v>#NAME?</v>
      </c>
      <c r="Q296" s="123" t="e">
        <f ca="1"/>
        <v>#NAME?</v>
      </c>
      <c r="R296" s="90" t="e">
        <f ca="1"/>
        <v>#NAME?</v>
      </c>
    </row>
    <row r="297" spans="1:18" x14ac:dyDescent="0.25">
      <c r="A297" s="200" t="e">
        <f ca="1"/>
        <v>#NAME?</v>
      </c>
      <c r="B297" s="201" t="e">
        <f ca="1"/>
        <v>#NAME?</v>
      </c>
      <c r="C297" s="201" t="e">
        <f ca="1"/>
        <v>#NAME?</v>
      </c>
      <c r="D297" s="202" t="e">
        <f ca="1"/>
        <v>#NAME?</v>
      </c>
      <c r="F297" s="91" t="e">
        <f ca="1">INDEX(A297:D305,,F288)</f>
        <v>#NAME?</v>
      </c>
      <c r="G297" s="93" t="e">
        <f ca="1">INDEX(A289:D297,,G288)</f>
        <v>#NAME?</v>
      </c>
      <c r="I297" s="91" t="e">
        <f t="shared" ca="1" si="97"/>
        <v>#NAME?</v>
      </c>
      <c r="J297" s="92" t="e">
        <f t="shared" ca="1" si="98"/>
        <v>#NAME?</v>
      </c>
      <c r="K297" s="92" t="e">
        <f t="shared" ca="1" si="99"/>
        <v>#NAME?</v>
      </c>
      <c r="L297" s="93" t="e">
        <f t="shared" ca="1" si="96"/>
        <v>#NAME?</v>
      </c>
      <c r="Q297" s="91" t="e">
        <f ca="1"/>
        <v>#NAME?</v>
      </c>
      <c r="R297" s="93" t="e">
        <f ca="1"/>
        <v>#NAME?</v>
      </c>
    </row>
    <row r="298" spans="1:18" x14ac:dyDescent="0.25">
      <c r="I298" t="e">
        <f ca="1">SUM(I289:I297)</f>
        <v>#NAME?</v>
      </c>
      <c r="J298" t="e">
        <f ca="1">SUM(J289:J297)</f>
        <v>#NAME?</v>
      </c>
      <c r="K298" t="e">
        <f ca="1">SUM(K289:K297)</f>
        <v>#NAME?</v>
      </c>
      <c r="L298" t="e">
        <f ca="1">SUM(L289:L297)</f>
        <v>#NAME?</v>
      </c>
    </row>
    <row r="299" spans="1:18" x14ac:dyDescent="0.25">
      <c r="A299" s="47" t="s">
        <v>53</v>
      </c>
      <c r="B299">
        <f ca="1">COUNT(A289:A297)</f>
        <v>0</v>
      </c>
      <c r="I299" s="47" t="s">
        <v>462</v>
      </c>
      <c r="J299" s="47" t="s">
        <v>389</v>
      </c>
      <c r="K299" s="47" t="s">
        <v>469</v>
      </c>
      <c r="L299" s="47" t="s">
        <v>470</v>
      </c>
      <c r="N299" s="47"/>
    </row>
    <row r="301" spans="1:18" x14ac:dyDescent="0.25">
      <c r="A301">
        <v>1</v>
      </c>
      <c r="B301">
        <v>2</v>
      </c>
      <c r="C301">
        <v>3</v>
      </c>
      <c r="D301">
        <v>4</v>
      </c>
      <c r="F301">
        <v>2</v>
      </c>
      <c r="G301">
        <v>4</v>
      </c>
      <c r="I301" s="47" t="s">
        <v>207</v>
      </c>
      <c r="J301" s="47" t="s">
        <v>464</v>
      </c>
      <c r="K301" s="47" t="s">
        <v>465</v>
      </c>
      <c r="L301" s="47" t="s">
        <v>466</v>
      </c>
      <c r="Q301">
        <f>F301</f>
        <v>2</v>
      </c>
      <c r="R301">
        <f>G301</f>
        <v>4</v>
      </c>
    </row>
    <row r="302" spans="1:18" x14ac:dyDescent="0.25">
      <c r="A302" s="189" t="e">
        <f t="array" aca="1" ref="A302:A310" ca="1">IF(A301=$Q288,$Q289:$Q297,IF(A301=$R288,$R289:$R297,A289:A297))</f>
        <v>#NAME?</v>
      </c>
      <c r="B302" s="190" t="e">
        <f t="array" aca="1" ref="B302:B310" ca="1">IF(B301=$Q288,$Q289:$Q297,IF(B301=$R288,$R289:$R297,B289:B297))</f>
        <v>#NAME?</v>
      </c>
      <c r="C302" s="190" t="e">
        <f t="array" aca="1" ref="C302:C310" ca="1">IF(C301=$Q288,$Q289:$Q297,IF(C301=$R288,$R289:$R297,C289:C297))</f>
        <v>#NAME?</v>
      </c>
      <c r="D302" s="191" t="e">
        <f t="array" aca="1" ref="D302:D310" ca="1">IF(D301=$Q288,$Q289:$Q297,IF(D301=$R288,$R289:$R297,D289:D297))</f>
        <v>#NAME?</v>
      </c>
      <c r="F302" s="156" t="e">
        <f ca="1">INDEX(A302:D310,,F301)</f>
        <v>#NAME?</v>
      </c>
      <c r="G302" s="158" t="e">
        <f ca="1">INDEX(A302:D310,,G301)</f>
        <v>#NAME?</v>
      </c>
      <c r="I302" s="156" t="e">
        <f ca="1">F302^2-G302^2</f>
        <v>#NAME?</v>
      </c>
      <c r="J302" s="157" t="e">
        <f ca="1">2*F302*G302</f>
        <v>#NAME?</v>
      </c>
      <c r="K302" s="157" t="e">
        <f ca="1">I302^2-J302^2</f>
        <v>#NAME?</v>
      </c>
      <c r="L302" s="158" t="e">
        <f t="shared" ref="L302:L310" ca="1" si="100">I302*J302</f>
        <v>#NAME?</v>
      </c>
      <c r="N302" t="s">
        <v>390</v>
      </c>
      <c r="O302" s="172" t="e">
        <f ca="1">2*(L311*B312-I311*J311)</f>
        <v>#NAME?</v>
      </c>
      <c r="Q302" s="156" t="e">
        <f t="array" aca="1" ref="Q302:R310" ca="1">MMULT(F302:G310,N306:O307)</f>
        <v>#NAME?</v>
      </c>
      <c r="R302" s="158" t="e">
        <f ca="1"/>
        <v>#NAME?</v>
      </c>
    </row>
    <row r="303" spans="1:18" x14ac:dyDescent="0.25">
      <c r="A303" s="194" t="e">
        <f ca="1"/>
        <v>#NAME?</v>
      </c>
      <c r="B303" s="195" t="e">
        <f ca="1"/>
        <v>#NAME?</v>
      </c>
      <c r="C303" s="195" t="e">
        <f ca="1"/>
        <v>#NAME?</v>
      </c>
      <c r="D303" s="196" t="e">
        <f ca="1"/>
        <v>#NAME?</v>
      </c>
      <c r="F303" s="123" t="e">
        <f ca="1">INDEX(A303:D311,,F301)</f>
        <v>#NAME?</v>
      </c>
      <c r="G303" s="90" t="e">
        <f ca="1">INDEX(A302:D310,,G301)</f>
        <v>#NAME?</v>
      </c>
      <c r="I303" s="123" t="e">
        <f t="shared" ref="I303:I310" ca="1" si="101">F303^2-G303^2</f>
        <v>#NAME?</v>
      </c>
      <c r="J303" s="37" t="e">
        <f t="shared" ref="J303:J310" ca="1" si="102">2*F303*G303</f>
        <v>#NAME?</v>
      </c>
      <c r="K303" s="37" t="e">
        <f t="shared" ref="K303:K310" ca="1" si="103">I303^2-J303^2</f>
        <v>#NAME?</v>
      </c>
      <c r="L303" s="90" t="e">
        <f t="shared" ca="1" si="100"/>
        <v>#NAME?</v>
      </c>
      <c r="N303" t="s">
        <v>392</v>
      </c>
      <c r="O303" s="173" t="e">
        <f ca="1">K311*B312-(I311^2-J311^2)</f>
        <v>#NAME?</v>
      </c>
      <c r="Q303" s="123" t="e">
        <f ca="1"/>
        <v>#NAME?</v>
      </c>
      <c r="R303" s="90" t="e">
        <f ca="1"/>
        <v>#NAME?</v>
      </c>
    </row>
    <row r="304" spans="1:18" x14ac:dyDescent="0.25">
      <c r="A304" s="194" t="e">
        <f ca="1"/>
        <v>#NAME?</v>
      </c>
      <c r="B304" s="195" t="e">
        <f ca="1"/>
        <v>#NAME?</v>
      </c>
      <c r="C304" s="195" t="e">
        <f ca="1"/>
        <v>#NAME?</v>
      </c>
      <c r="D304" s="196" t="e">
        <f ca="1"/>
        <v>#NAME?</v>
      </c>
      <c r="F304" s="123" t="e">
        <f ca="1">INDEX(A304:D312,,F301)</f>
        <v>#NAME?</v>
      </c>
      <c r="G304" s="90" t="e">
        <f ca="1">INDEX(A302:D310,,G301)</f>
        <v>#NAME?</v>
      </c>
      <c r="I304" s="123" t="e">
        <f t="shared" ca="1" si="101"/>
        <v>#NAME?</v>
      </c>
      <c r="J304" s="37" t="e">
        <f t="shared" ca="1" si="102"/>
        <v>#NAME?</v>
      </c>
      <c r="K304" s="37" t="e">
        <f t="shared" ca="1" si="103"/>
        <v>#NAME?</v>
      </c>
      <c r="L304" s="90" t="e">
        <f t="shared" ca="1" si="100"/>
        <v>#NAME?</v>
      </c>
      <c r="N304" t="s">
        <v>467</v>
      </c>
      <c r="O304" s="174" t="e">
        <f ca="1">0.25*ATAN(O302/O303)</f>
        <v>#NAME?</v>
      </c>
      <c r="Q304" s="123" t="e">
        <f ca="1"/>
        <v>#NAME?</v>
      </c>
      <c r="R304" s="90" t="e">
        <f ca="1"/>
        <v>#NAME?</v>
      </c>
    </row>
    <row r="305" spans="1:18" x14ac:dyDescent="0.25">
      <c r="A305" s="194" t="e">
        <f ca="1"/>
        <v>#NAME?</v>
      </c>
      <c r="B305" s="195" t="e">
        <f ca="1"/>
        <v>#NAME?</v>
      </c>
      <c r="C305" s="195" t="e">
        <f ca="1"/>
        <v>#NAME?</v>
      </c>
      <c r="D305" s="196" t="e">
        <f ca="1"/>
        <v>#NAME?</v>
      </c>
      <c r="F305" s="123" t="e">
        <f ca="1">INDEX(A305:D313,,F301)</f>
        <v>#NAME?</v>
      </c>
      <c r="G305" s="90" t="e">
        <f ca="1">INDEX(A302:D310,,G301)</f>
        <v>#NAME?</v>
      </c>
      <c r="I305" s="123" t="e">
        <f t="shared" ca="1" si="101"/>
        <v>#NAME?</v>
      </c>
      <c r="J305" s="37" t="e">
        <f t="shared" ca="1" si="102"/>
        <v>#NAME?</v>
      </c>
      <c r="K305" s="37" t="e">
        <f t="shared" ca="1" si="103"/>
        <v>#NAME?</v>
      </c>
      <c r="L305" s="90" t="e">
        <f t="shared" ca="1" si="100"/>
        <v>#NAME?</v>
      </c>
      <c r="Q305" s="123" t="e">
        <f ca="1"/>
        <v>#NAME?</v>
      </c>
      <c r="R305" s="90" t="e">
        <f ca="1"/>
        <v>#NAME?</v>
      </c>
    </row>
    <row r="306" spans="1:18" x14ac:dyDescent="0.25">
      <c r="A306" s="194" t="e">
        <f ca="1"/>
        <v>#NAME?</v>
      </c>
      <c r="B306" s="195" t="e">
        <f ca="1"/>
        <v>#NAME?</v>
      </c>
      <c r="C306" s="195" t="e">
        <f ca="1"/>
        <v>#NAME?</v>
      </c>
      <c r="D306" s="196" t="e">
        <f ca="1"/>
        <v>#NAME?</v>
      </c>
      <c r="F306" s="123" t="e">
        <f ca="1">INDEX(A306:D314,,F301)</f>
        <v>#NAME?</v>
      </c>
      <c r="G306" s="90" t="e">
        <f ca="1">INDEX(A302:D310,,G301)</f>
        <v>#NAME?</v>
      </c>
      <c r="I306" s="123" t="e">
        <f t="shared" ca="1" si="101"/>
        <v>#NAME?</v>
      </c>
      <c r="J306" s="37" t="e">
        <f t="shared" ca="1" si="102"/>
        <v>#NAME?</v>
      </c>
      <c r="K306" s="37" t="e">
        <f t="shared" ca="1" si="103"/>
        <v>#NAME?</v>
      </c>
      <c r="L306" s="90" t="e">
        <f t="shared" ca="1" si="100"/>
        <v>#NAME?</v>
      </c>
      <c r="N306" s="156" t="e">
        <f ca="1">COS(O304)</f>
        <v>#NAME?</v>
      </c>
      <c r="O306" s="158" t="e">
        <f ca="1">-N307</f>
        <v>#NAME?</v>
      </c>
      <c r="Q306" s="123" t="e">
        <f ca="1"/>
        <v>#NAME?</v>
      </c>
      <c r="R306" s="90" t="e">
        <f ca="1"/>
        <v>#NAME?</v>
      </c>
    </row>
    <row r="307" spans="1:18" x14ac:dyDescent="0.25">
      <c r="A307" s="194" t="e">
        <f ca="1"/>
        <v>#NAME?</v>
      </c>
      <c r="B307" s="195" t="e">
        <f ca="1"/>
        <v>#NAME?</v>
      </c>
      <c r="C307" s="195" t="e">
        <f ca="1"/>
        <v>#NAME?</v>
      </c>
      <c r="D307" s="196" t="e">
        <f ca="1"/>
        <v>#NAME?</v>
      </c>
      <c r="F307" s="123" t="e">
        <f ca="1">INDEX(A307:D315,,F301)</f>
        <v>#NAME?</v>
      </c>
      <c r="G307" s="90" t="e">
        <f ca="1">INDEX(A302:D310,,G301)</f>
        <v>#NAME?</v>
      </c>
      <c r="I307" s="123" t="e">
        <f t="shared" ca="1" si="101"/>
        <v>#NAME?</v>
      </c>
      <c r="J307" s="37" t="e">
        <f t="shared" ca="1" si="102"/>
        <v>#NAME?</v>
      </c>
      <c r="K307" s="37" t="e">
        <f t="shared" ca="1" si="103"/>
        <v>#NAME?</v>
      </c>
      <c r="L307" s="90" t="e">
        <f t="shared" ca="1" si="100"/>
        <v>#NAME?</v>
      </c>
      <c r="N307" s="91" t="e">
        <f ca="1">SIN(O304)</f>
        <v>#NAME?</v>
      </c>
      <c r="O307" s="93" t="e">
        <f ca="1">N306</f>
        <v>#NAME?</v>
      </c>
      <c r="Q307" s="123" t="e">
        <f ca="1"/>
        <v>#NAME?</v>
      </c>
      <c r="R307" s="90" t="e">
        <f ca="1"/>
        <v>#NAME?</v>
      </c>
    </row>
    <row r="308" spans="1:18" x14ac:dyDescent="0.25">
      <c r="A308" s="194" t="e">
        <f ca="1"/>
        <v>#NAME?</v>
      </c>
      <c r="B308" s="195" t="e">
        <f ca="1"/>
        <v>#NAME?</v>
      </c>
      <c r="C308" s="195" t="e">
        <f ca="1"/>
        <v>#NAME?</v>
      </c>
      <c r="D308" s="196" t="e">
        <f ca="1"/>
        <v>#NAME?</v>
      </c>
      <c r="F308" s="123" t="e">
        <f ca="1">INDEX(A308:D316,,F301)</f>
        <v>#NAME?</v>
      </c>
      <c r="G308" s="90" t="e">
        <f ca="1">INDEX(A302:D310,,G301)</f>
        <v>#NAME?</v>
      </c>
      <c r="I308" s="123" t="e">
        <f t="shared" ca="1" si="101"/>
        <v>#NAME?</v>
      </c>
      <c r="J308" s="37" t="e">
        <f t="shared" ca="1" si="102"/>
        <v>#NAME?</v>
      </c>
      <c r="K308" s="37" t="e">
        <f t="shared" ca="1" si="103"/>
        <v>#NAME?</v>
      </c>
      <c r="L308" s="90" t="e">
        <f t="shared" ca="1" si="100"/>
        <v>#NAME?</v>
      </c>
      <c r="Q308" s="123" t="e">
        <f ca="1"/>
        <v>#NAME?</v>
      </c>
      <c r="R308" s="90" t="e">
        <f ca="1"/>
        <v>#NAME?</v>
      </c>
    </row>
    <row r="309" spans="1:18" x14ac:dyDescent="0.25">
      <c r="A309" s="194" t="e">
        <f ca="1"/>
        <v>#NAME?</v>
      </c>
      <c r="B309" s="195" t="e">
        <f ca="1"/>
        <v>#NAME?</v>
      </c>
      <c r="C309" s="195" t="e">
        <f ca="1"/>
        <v>#NAME?</v>
      </c>
      <c r="D309" s="196" t="e">
        <f ca="1"/>
        <v>#NAME?</v>
      </c>
      <c r="F309" s="123" t="e">
        <f ca="1">INDEX(A309:D317,,F301)</f>
        <v>#NAME?</v>
      </c>
      <c r="G309" s="90" t="e">
        <f ca="1">INDEX(A302:D310,,G301)</f>
        <v>#NAME?</v>
      </c>
      <c r="I309" s="123" t="e">
        <f t="shared" ca="1" si="101"/>
        <v>#NAME?</v>
      </c>
      <c r="J309" s="37" t="e">
        <f t="shared" ca="1" si="102"/>
        <v>#NAME?</v>
      </c>
      <c r="K309" s="37" t="e">
        <f t="shared" ca="1" si="103"/>
        <v>#NAME?</v>
      </c>
      <c r="L309" s="90" t="e">
        <f t="shared" ca="1" si="100"/>
        <v>#NAME?</v>
      </c>
      <c r="Q309" s="123" t="e">
        <f ca="1"/>
        <v>#NAME?</v>
      </c>
      <c r="R309" s="90" t="e">
        <f ca="1"/>
        <v>#NAME?</v>
      </c>
    </row>
    <row r="310" spans="1:18" x14ac:dyDescent="0.25">
      <c r="A310" s="200" t="e">
        <f ca="1"/>
        <v>#NAME?</v>
      </c>
      <c r="B310" s="201" t="e">
        <f ca="1"/>
        <v>#NAME?</v>
      </c>
      <c r="C310" s="201" t="e">
        <f ca="1"/>
        <v>#NAME?</v>
      </c>
      <c r="D310" s="202" t="e">
        <f ca="1"/>
        <v>#NAME?</v>
      </c>
      <c r="F310" s="91" t="e">
        <f ca="1">INDEX(A310:D318,,F301)</f>
        <v>#NAME?</v>
      </c>
      <c r="G310" s="93" t="e">
        <f ca="1">INDEX(A302:D310,,G301)</f>
        <v>#NAME?</v>
      </c>
      <c r="I310" s="91" t="e">
        <f t="shared" ca="1" si="101"/>
        <v>#NAME?</v>
      </c>
      <c r="J310" s="92" t="e">
        <f t="shared" ca="1" si="102"/>
        <v>#NAME?</v>
      </c>
      <c r="K310" s="92" t="e">
        <f t="shared" ca="1" si="103"/>
        <v>#NAME?</v>
      </c>
      <c r="L310" s="93" t="e">
        <f t="shared" ca="1" si="100"/>
        <v>#NAME?</v>
      </c>
      <c r="Q310" s="91" t="e">
        <f ca="1"/>
        <v>#NAME?</v>
      </c>
      <c r="R310" s="93" t="e">
        <f ca="1"/>
        <v>#NAME?</v>
      </c>
    </row>
    <row r="311" spans="1:18" x14ac:dyDescent="0.25">
      <c r="I311" t="e">
        <f ca="1">SUM(I302:I310)</f>
        <v>#NAME?</v>
      </c>
      <c r="J311" t="e">
        <f ca="1">SUM(J302:J310)</f>
        <v>#NAME?</v>
      </c>
      <c r="K311" t="e">
        <f ca="1">SUM(K302:K310)</f>
        <v>#NAME?</v>
      </c>
      <c r="L311" t="e">
        <f ca="1">SUM(L302:L310)</f>
        <v>#NAME?</v>
      </c>
    </row>
    <row r="312" spans="1:18" x14ac:dyDescent="0.25">
      <c r="A312" s="47" t="s">
        <v>53</v>
      </c>
      <c r="B312">
        <f ca="1">COUNT(A302:A310)</f>
        <v>0</v>
      </c>
      <c r="I312" s="47" t="s">
        <v>462</v>
      </c>
      <c r="J312" s="47" t="s">
        <v>389</v>
      </c>
      <c r="K312" s="47" t="s">
        <v>469</v>
      </c>
      <c r="L312" s="47" t="s">
        <v>470</v>
      </c>
      <c r="N312" s="47"/>
    </row>
    <row r="314" spans="1:18" x14ac:dyDescent="0.25">
      <c r="A314">
        <v>1</v>
      </c>
      <c r="B314">
        <v>2</v>
      </c>
      <c r="C314">
        <v>3</v>
      </c>
      <c r="D314">
        <v>4</v>
      </c>
      <c r="F314">
        <v>3</v>
      </c>
      <c r="G314">
        <v>4</v>
      </c>
      <c r="I314" s="47" t="s">
        <v>207</v>
      </c>
      <c r="J314" s="47" t="s">
        <v>464</v>
      </c>
      <c r="K314" s="47" t="s">
        <v>465</v>
      </c>
      <c r="L314" s="47" t="s">
        <v>466</v>
      </c>
      <c r="Q314">
        <f>F314</f>
        <v>3</v>
      </c>
      <c r="R314">
        <f>G314</f>
        <v>4</v>
      </c>
    </row>
    <row r="315" spans="1:18" x14ac:dyDescent="0.25">
      <c r="A315" s="189" t="e">
        <f t="array" aca="1" ref="A315:A323" ca="1">IF(A314=$Q301,$Q302:$Q310,IF(A314=$R301,$R302:$R310,A302:A310))</f>
        <v>#NAME?</v>
      </c>
      <c r="B315" s="190" t="e">
        <f t="array" aca="1" ref="B315:B323" ca="1">IF(B314=$Q301,$Q302:$Q310,IF(B314=$R301,$R302:$R310,B302:B310))</f>
        <v>#NAME?</v>
      </c>
      <c r="C315" s="190" t="e">
        <f t="array" aca="1" ref="C315:C323" ca="1">IF(C314=$Q301,$Q302:$Q310,IF(C314=$R301,$R302:$R310,C302:C310))</f>
        <v>#NAME?</v>
      </c>
      <c r="D315" s="191" t="e">
        <f t="array" aca="1" ref="D315:D323" ca="1">IF(D314=$Q301,$Q302:$Q310,IF(D314=$R301,$R302:$R310,D302:D310))</f>
        <v>#NAME?</v>
      </c>
      <c r="F315" s="156" t="e">
        <f ca="1">INDEX(A315:D323,,F314)</f>
        <v>#NAME?</v>
      </c>
      <c r="G315" s="158" t="e">
        <f ca="1">INDEX(A315:D323,,G314)</f>
        <v>#NAME?</v>
      </c>
      <c r="I315" s="156" t="e">
        <f ca="1">F315^2-G315^2</f>
        <v>#NAME?</v>
      </c>
      <c r="J315" s="157" t="e">
        <f ca="1">2*F315*G315</f>
        <v>#NAME?</v>
      </c>
      <c r="K315" s="157" t="e">
        <f ca="1">I315^2-J315^2</f>
        <v>#NAME?</v>
      </c>
      <c r="L315" s="158" t="e">
        <f t="shared" ref="L315:L323" ca="1" si="104">I315*J315</f>
        <v>#NAME?</v>
      </c>
      <c r="N315" t="s">
        <v>390</v>
      </c>
      <c r="O315" s="172" t="e">
        <f ca="1">2*(L324*B325-I324*J324)</f>
        <v>#NAME?</v>
      </c>
      <c r="Q315" s="156" t="e">
        <f t="array" aca="1" ref="Q315:R323" ca="1">MMULT(F315:G323,N319:O320)</f>
        <v>#NAME?</v>
      </c>
      <c r="R315" s="158" t="e">
        <f ca="1"/>
        <v>#NAME?</v>
      </c>
    </row>
    <row r="316" spans="1:18" x14ac:dyDescent="0.25">
      <c r="A316" s="194" t="e">
        <f ca="1"/>
        <v>#NAME?</v>
      </c>
      <c r="B316" s="195" t="e">
        <f ca="1"/>
        <v>#NAME?</v>
      </c>
      <c r="C316" s="195" t="e">
        <f ca="1"/>
        <v>#NAME?</v>
      </c>
      <c r="D316" s="196" t="e">
        <f ca="1"/>
        <v>#NAME?</v>
      </c>
      <c r="F316" s="123" t="e">
        <f ca="1">INDEX(A316:D324,,F314)</f>
        <v>#NAME?</v>
      </c>
      <c r="G316" s="90" t="e">
        <f ca="1">INDEX(A315:D323,,G314)</f>
        <v>#NAME?</v>
      </c>
      <c r="I316" s="123" t="e">
        <f t="shared" ref="I316:I323" ca="1" si="105">F316^2-G316^2</f>
        <v>#NAME?</v>
      </c>
      <c r="J316" s="37" t="e">
        <f t="shared" ref="J316:J323" ca="1" si="106">2*F316*G316</f>
        <v>#NAME?</v>
      </c>
      <c r="K316" s="37" t="e">
        <f t="shared" ref="K316:K323" ca="1" si="107">I316^2-J316^2</f>
        <v>#NAME?</v>
      </c>
      <c r="L316" s="90" t="e">
        <f t="shared" ca="1" si="104"/>
        <v>#NAME?</v>
      </c>
      <c r="N316" t="s">
        <v>392</v>
      </c>
      <c r="O316" s="173" t="e">
        <f ca="1">K324*B325-(I324^2-J324^2)</f>
        <v>#NAME?</v>
      </c>
      <c r="Q316" s="123" t="e">
        <f ca="1"/>
        <v>#NAME?</v>
      </c>
      <c r="R316" s="90" t="e">
        <f ca="1"/>
        <v>#NAME?</v>
      </c>
    </row>
    <row r="317" spans="1:18" x14ac:dyDescent="0.25">
      <c r="A317" s="194" t="e">
        <f ca="1"/>
        <v>#NAME?</v>
      </c>
      <c r="B317" s="195" t="e">
        <f ca="1"/>
        <v>#NAME?</v>
      </c>
      <c r="C317" s="195" t="e">
        <f ca="1"/>
        <v>#NAME?</v>
      </c>
      <c r="D317" s="196" t="e">
        <f ca="1"/>
        <v>#NAME?</v>
      </c>
      <c r="F317" s="123" t="e">
        <f ca="1">INDEX(A317:D325,,F314)</f>
        <v>#NAME?</v>
      </c>
      <c r="G317" s="90" t="e">
        <f ca="1">INDEX(A315:D323,,G314)</f>
        <v>#NAME?</v>
      </c>
      <c r="I317" s="123" t="e">
        <f t="shared" ca="1" si="105"/>
        <v>#NAME?</v>
      </c>
      <c r="J317" s="37" t="e">
        <f t="shared" ca="1" si="106"/>
        <v>#NAME?</v>
      </c>
      <c r="K317" s="37" t="e">
        <f t="shared" ca="1" si="107"/>
        <v>#NAME?</v>
      </c>
      <c r="L317" s="90" t="e">
        <f t="shared" ca="1" si="104"/>
        <v>#NAME?</v>
      </c>
      <c r="N317" t="s">
        <v>467</v>
      </c>
      <c r="O317" s="174" t="e">
        <f ca="1">0.25*ATAN(O315/O316)</f>
        <v>#NAME?</v>
      </c>
      <c r="Q317" s="123" t="e">
        <f ca="1"/>
        <v>#NAME?</v>
      </c>
      <c r="R317" s="90" t="e">
        <f ca="1"/>
        <v>#NAME?</v>
      </c>
    </row>
    <row r="318" spans="1:18" x14ac:dyDescent="0.25">
      <c r="A318" s="194" t="e">
        <f ca="1"/>
        <v>#NAME?</v>
      </c>
      <c r="B318" s="195" t="e">
        <f ca="1"/>
        <v>#NAME?</v>
      </c>
      <c r="C318" s="195" t="e">
        <f ca="1"/>
        <v>#NAME?</v>
      </c>
      <c r="D318" s="196" t="e">
        <f ca="1"/>
        <v>#NAME?</v>
      </c>
      <c r="F318" s="123" t="e">
        <f ca="1">INDEX(A318:D326,,F314)</f>
        <v>#NAME?</v>
      </c>
      <c r="G318" s="90" t="e">
        <f ca="1">INDEX(A315:D323,,G314)</f>
        <v>#NAME?</v>
      </c>
      <c r="I318" s="123" t="e">
        <f t="shared" ca="1" si="105"/>
        <v>#NAME?</v>
      </c>
      <c r="J318" s="37" t="e">
        <f t="shared" ca="1" si="106"/>
        <v>#NAME?</v>
      </c>
      <c r="K318" s="37" t="e">
        <f t="shared" ca="1" si="107"/>
        <v>#NAME?</v>
      </c>
      <c r="L318" s="90" t="e">
        <f t="shared" ca="1" si="104"/>
        <v>#NAME?</v>
      </c>
      <c r="Q318" s="123" t="e">
        <f ca="1"/>
        <v>#NAME?</v>
      </c>
      <c r="R318" s="90" t="e">
        <f ca="1"/>
        <v>#NAME?</v>
      </c>
    </row>
    <row r="319" spans="1:18" x14ac:dyDescent="0.25">
      <c r="A319" s="194" t="e">
        <f ca="1"/>
        <v>#NAME?</v>
      </c>
      <c r="B319" s="195" t="e">
        <f ca="1"/>
        <v>#NAME?</v>
      </c>
      <c r="C319" s="195" t="e">
        <f ca="1"/>
        <v>#NAME?</v>
      </c>
      <c r="D319" s="196" t="e">
        <f ca="1"/>
        <v>#NAME?</v>
      </c>
      <c r="F319" s="123" t="e">
        <f ca="1">INDEX(A319:D327,,F314)</f>
        <v>#NAME?</v>
      </c>
      <c r="G319" s="90" t="e">
        <f ca="1">INDEX(A315:D323,,G314)</f>
        <v>#NAME?</v>
      </c>
      <c r="I319" s="123" t="e">
        <f t="shared" ca="1" si="105"/>
        <v>#NAME?</v>
      </c>
      <c r="J319" s="37" t="e">
        <f t="shared" ca="1" si="106"/>
        <v>#NAME?</v>
      </c>
      <c r="K319" s="37" t="e">
        <f t="shared" ca="1" si="107"/>
        <v>#NAME?</v>
      </c>
      <c r="L319" s="90" t="e">
        <f t="shared" ca="1" si="104"/>
        <v>#NAME?</v>
      </c>
      <c r="N319" s="156" t="e">
        <f ca="1">COS(O317)</f>
        <v>#NAME?</v>
      </c>
      <c r="O319" s="158" t="e">
        <f ca="1">-N320</f>
        <v>#NAME?</v>
      </c>
      <c r="Q319" s="123" t="e">
        <f ca="1"/>
        <v>#NAME?</v>
      </c>
      <c r="R319" s="90" t="e">
        <f ca="1"/>
        <v>#NAME?</v>
      </c>
    </row>
    <row r="320" spans="1:18" x14ac:dyDescent="0.25">
      <c r="A320" s="194" t="e">
        <f ca="1"/>
        <v>#NAME?</v>
      </c>
      <c r="B320" s="195" t="e">
        <f ca="1"/>
        <v>#NAME?</v>
      </c>
      <c r="C320" s="195" t="e">
        <f ca="1"/>
        <v>#NAME?</v>
      </c>
      <c r="D320" s="196" t="e">
        <f ca="1"/>
        <v>#NAME?</v>
      </c>
      <c r="F320" s="123" t="e">
        <f ca="1">INDEX(A320:D328,,F314)</f>
        <v>#NAME?</v>
      </c>
      <c r="G320" s="90" t="e">
        <f ca="1">INDEX(A315:D323,,G314)</f>
        <v>#NAME?</v>
      </c>
      <c r="I320" s="123" t="e">
        <f t="shared" ca="1" si="105"/>
        <v>#NAME?</v>
      </c>
      <c r="J320" s="37" t="e">
        <f t="shared" ca="1" si="106"/>
        <v>#NAME?</v>
      </c>
      <c r="K320" s="37" t="e">
        <f t="shared" ca="1" si="107"/>
        <v>#NAME?</v>
      </c>
      <c r="L320" s="90" t="e">
        <f t="shared" ca="1" si="104"/>
        <v>#NAME?</v>
      </c>
      <c r="N320" s="91" t="e">
        <f ca="1">SIN(O317)</f>
        <v>#NAME?</v>
      </c>
      <c r="O320" s="93" t="e">
        <f ca="1">N319</f>
        <v>#NAME?</v>
      </c>
      <c r="Q320" s="123" t="e">
        <f ca="1"/>
        <v>#NAME?</v>
      </c>
      <c r="R320" s="90" t="e">
        <f ca="1"/>
        <v>#NAME?</v>
      </c>
    </row>
    <row r="321" spans="1:18" x14ac:dyDescent="0.25">
      <c r="A321" s="194" t="e">
        <f ca="1"/>
        <v>#NAME?</v>
      </c>
      <c r="B321" s="195" t="e">
        <f ca="1"/>
        <v>#NAME?</v>
      </c>
      <c r="C321" s="195" t="e">
        <f ca="1"/>
        <v>#NAME?</v>
      </c>
      <c r="D321" s="196" t="e">
        <f ca="1"/>
        <v>#NAME?</v>
      </c>
      <c r="F321" s="123" t="e">
        <f ca="1">INDEX(A321:D329,,F314)</f>
        <v>#NAME?</v>
      </c>
      <c r="G321" s="90" t="e">
        <f ca="1">INDEX(A315:D323,,G314)</f>
        <v>#NAME?</v>
      </c>
      <c r="I321" s="123" t="e">
        <f t="shared" ca="1" si="105"/>
        <v>#NAME?</v>
      </c>
      <c r="J321" s="37" t="e">
        <f t="shared" ca="1" si="106"/>
        <v>#NAME?</v>
      </c>
      <c r="K321" s="37" t="e">
        <f t="shared" ca="1" si="107"/>
        <v>#NAME?</v>
      </c>
      <c r="L321" s="90" t="e">
        <f t="shared" ca="1" si="104"/>
        <v>#NAME?</v>
      </c>
      <c r="Q321" s="123" t="e">
        <f ca="1"/>
        <v>#NAME?</v>
      </c>
      <c r="R321" s="90" t="e">
        <f ca="1"/>
        <v>#NAME?</v>
      </c>
    </row>
    <row r="322" spans="1:18" x14ac:dyDescent="0.25">
      <c r="A322" s="194" t="e">
        <f ca="1"/>
        <v>#NAME?</v>
      </c>
      <c r="B322" s="195" t="e">
        <f ca="1"/>
        <v>#NAME?</v>
      </c>
      <c r="C322" s="195" t="e">
        <f ca="1"/>
        <v>#NAME?</v>
      </c>
      <c r="D322" s="196" t="e">
        <f ca="1"/>
        <v>#NAME?</v>
      </c>
      <c r="F322" s="123" t="e">
        <f ca="1">INDEX(A322:D330,,F314)</f>
        <v>#NAME?</v>
      </c>
      <c r="G322" s="90" t="e">
        <f ca="1">INDEX(A315:D323,,G314)</f>
        <v>#NAME?</v>
      </c>
      <c r="I322" s="123" t="e">
        <f t="shared" ca="1" si="105"/>
        <v>#NAME?</v>
      </c>
      <c r="J322" s="37" t="e">
        <f t="shared" ca="1" si="106"/>
        <v>#NAME?</v>
      </c>
      <c r="K322" s="37" t="e">
        <f t="shared" ca="1" si="107"/>
        <v>#NAME?</v>
      </c>
      <c r="L322" s="90" t="e">
        <f t="shared" ca="1" si="104"/>
        <v>#NAME?</v>
      </c>
      <c r="Q322" s="123" t="e">
        <f ca="1"/>
        <v>#NAME?</v>
      </c>
      <c r="R322" s="90" t="e">
        <f ca="1"/>
        <v>#NAME?</v>
      </c>
    </row>
    <row r="323" spans="1:18" x14ac:dyDescent="0.25">
      <c r="A323" s="200" t="e">
        <f ca="1"/>
        <v>#NAME?</v>
      </c>
      <c r="B323" s="201" t="e">
        <f ca="1"/>
        <v>#NAME?</v>
      </c>
      <c r="C323" s="201" t="e">
        <f ca="1"/>
        <v>#NAME?</v>
      </c>
      <c r="D323" s="202" t="e">
        <f ca="1"/>
        <v>#NAME?</v>
      </c>
      <c r="F323" s="91" t="e">
        <f ca="1">INDEX(A323:D331,,F314)</f>
        <v>#NAME?</v>
      </c>
      <c r="G323" s="93" t="e">
        <f ca="1">INDEX(A315:D323,,G314)</f>
        <v>#NAME?</v>
      </c>
      <c r="I323" s="91" t="e">
        <f t="shared" ca="1" si="105"/>
        <v>#NAME?</v>
      </c>
      <c r="J323" s="92" t="e">
        <f t="shared" ca="1" si="106"/>
        <v>#NAME?</v>
      </c>
      <c r="K323" s="92" t="e">
        <f t="shared" ca="1" si="107"/>
        <v>#NAME?</v>
      </c>
      <c r="L323" s="93" t="e">
        <f t="shared" ca="1" si="104"/>
        <v>#NAME?</v>
      </c>
      <c r="Q323" s="91" t="e">
        <f ca="1"/>
        <v>#NAME?</v>
      </c>
      <c r="R323" s="93" t="e">
        <f ca="1"/>
        <v>#NAME?</v>
      </c>
    </row>
    <row r="324" spans="1:18" x14ac:dyDescent="0.25">
      <c r="I324" t="e">
        <f ca="1">SUM(I315:I323)</f>
        <v>#NAME?</v>
      </c>
      <c r="J324" t="e">
        <f ca="1">SUM(J315:J323)</f>
        <v>#NAME?</v>
      </c>
      <c r="K324" t="e">
        <f ca="1">SUM(K315:K323)</f>
        <v>#NAME?</v>
      </c>
      <c r="L324" t="e">
        <f ca="1">SUM(L315:L323)</f>
        <v>#NAME?</v>
      </c>
    </row>
    <row r="325" spans="1:18" x14ac:dyDescent="0.25">
      <c r="A325" s="47" t="s">
        <v>53</v>
      </c>
      <c r="B325">
        <f ca="1">COUNT(A315:A323)</f>
        <v>0</v>
      </c>
      <c r="I325" s="47" t="s">
        <v>462</v>
      </c>
      <c r="J325" s="47" t="s">
        <v>389</v>
      </c>
      <c r="K325" s="47" t="s">
        <v>469</v>
      </c>
      <c r="L325" s="47" t="s">
        <v>470</v>
      </c>
      <c r="N325" s="47"/>
    </row>
    <row r="327" spans="1:18" x14ac:dyDescent="0.25">
      <c r="A327">
        <v>1</v>
      </c>
      <c r="B327">
        <v>2</v>
      </c>
      <c r="C327">
        <v>3</v>
      </c>
      <c r="D327">
        <v>4</v>
      </c>
      <c r="F327">
        <v>1</v>
      </c>
      <c r="G327">
        <v>2</v>
      </c>
      <c r="I327" s="47" t="s">
        <v>207</v>
      </c>
      <c r="J327" s="47" t="s">
        <v>464</v>
      </c>
      <c r="K327" s="47" t="s">
        <v>465</v>
      </c>
      <c r="L327" s="47" t="s">
        <v>466</v>
      </c>
      <c r="Q327">
        <f>F327</f>
        <v>1</v>
      </c>
      <c r="R327">
        <f>G327</f>
        <v>2</v>
      </c>
    </row>
    <row r="328" spans="1:18" x14ac:dyDescent="0.25">
      <c r="A328" s="189" t="e">
        <f t="array" aca="1" ref="A328:A336" ca="1">IF(A327=$Q314,$Q315:$Q323,IF(A327=$R314,$R315:$R323,A315:A323))</f>
        <v>#NAME?</v>
      </c>
      <c r="B328" s="190" t="e">
        <f t="array" aca="1" ref="B328:B336" ca="1">IF(B327=$Q314,$Q315:$Q323,IF(B327=$R314,$R315:$R323,B315:B323))</f>
        <v>#NAME?</v>
      </c>
      <c r="C328" s="190" t="e">
        <f t="array" aca="1" ref="C328:C336" ca="1">IF(C327=$Q314,$Q315:$Q323,IF(C327=$R314,$R315:$R323,C315:C323))</f>
        <v>#NAME?</v>
      </c>
      <c r="D328" s="191" t="e">
        <f t="array" aca="1" ref="D328:D336" ca="1">IF(D327=$Q314,$Q315:$Q323,IF(D327=$R314,$R315:$R323,D315:D323))</f>
        <v>#NAME?</v>
      </c>
      <c r="F328" s="156" t="e">
        <f ca="1">INDEX(A328:D336,,F327)</f>
        <v>#NAME?</v>
      </c>
      <c r="G328" s="158" t="e">
        <f ca="1">INDEX(A328:D336,,G327)</f>
        <v>#NAME?</v>
      </c>
      <c r="I328" s="156" t="e">
        <f ca="1">F328^2-G328^2</f>
        <v>#NAME?</v>
      </c>
      <c r="J328" s="157" t="e">
        <f ca="1">2*F328*G328</f>
        <v>#NAME?</v>
      </c>
      <c r="K328" s="157" t="e">
        <f ca="1">I328^2-J328^2</f>
        <v>#NAME?</v>
      </c>
      <c r="L328" s="158" t="e">
        <f t="shared" ref="L328:L336" ca="1" si="108">I328*J328</f>
        <v>#NAME?</v>
      </c>
      <c r="N328" t="s">
        <v>390</v>
      </c>
      <c r="O328" s="172" t="e">
        <f ca="1">2*(L337*B338-I337*J337)</f>
        <v>#NAME?</v>
      </c>
      <c r="Q328" s="156" t="e">
        <f t="array" aca="1" ref="Q328:R336" ca="1">MMULT(F328:G336,N332:O333)</f>
        <v>#NAME?</v>
      </c>
      <c r="R328" s="158" t="e">
        <f ca="1"/>
        <v>#NAME?</v>
      </c>
    </row>
    <row r="329" spans="1:18" x14ac:dyDescent="0.25">
      <c r="A329" s="194" t="e">
        <f ca="1"/>
        <v>#NAME?</v>
      </c>
      <c r="B329" s="195" t="e">
        <f ca="1"/>
        <v>#NAME?</v>
      </c>
      <c r="C329" s="195" t="e">
        <f ca="1"/>
        <v>#NAME?</v>
      </c>
      <c r="D329" s="196" t="e">
        <f ca="1"/>
        <v>#NAME?</v>
      </c>
      <c r="F329" s="123" t="e">
        <f ca="1">INDEX(A329:D337,,F327)</f>
        <v>#NAME?</v>
      </c>
      <c r="G329" s="90" t="e">
        <f ca="1">INDEX(A328:D336,,G327)</f>
        <v>#NAME?</v>
      </c>
      <c r="I329" s="123" t="e">
        <f t="shared" ref="I329:I336" ca="1" si="109">F329^2-G329^2</f>
        <v>#NAME?</v>
      </c>
      <c r="J329" s="37" t="e">
        <f t="shared" ref="J329:J336" ca="1" si="110">2*F329*G329</f>
        <v>#NAME?</v>
      </c>
      <c r="K329" s="37" t="e">
        <f t="shared" ref="K329:K336" ca="1" si="111">I329^2-J329^2</f>
        <v>#NAME?</v>
      </c>
      <c r="L329" s="90" t="e">
        <f t="shared" ca="1" si="108"/>
        <v>#NAME?</v>
      </c>
      <c r="N329" t="s">
        <v>392</v>
      </c>
      <c r="O329" s="173" t="e">
        <f ca="1">K337*B338-(I337^2-J337^2)</f>
        <v>#NAME?</v>
      </c>
      <c r="Q329" s="123" t="e">
        <f ca="1"/>
        <v>#NAME?</v>
      </c>
      <c r="R329" s="90" t="e">
        <f ca="1"/>
        <v>#NAME?</v>
      </c>
    </row>
    <row r="330" spans="1:18" x14ac:dyDescent="0.25">
      <c r="A330" s="194" t="e">
        <f ca="1"/>
        <v>#NAME?</v>
      </c>
      <c r="B330" s="195" t="e">
        <f ca="1"/>
        <v>#NAME?</v>
      </c>
      <c r="C330" s="195" t="e">
        <f ca="1"/>
        <v>#NAME?</v>
      </c>
      <c r="D330" s="196" t="e">
        <f ca="1"/>
        <v>#NAME?</v>
      </c>
      <c r="F330" s="123" t="e">
        <f ca="1">INDEX(A330:D338,,F327)</f>
        <v>#NAME?</v>
      </c>
      <c r="G330" s="90" t="e">
        <f ca="1">INDEX(A328:D336,,G327)</f>
        <v>#NAME?</v>
      </c>
      <c r="I330" s="123" t="e">
        <f t="shared" ca="1" si="109"/>
        <v>#NAME?</v>
      </c>
      <c r="J330" s="37" t="e">
        <f t="shared" ca="1" si="110"/>
        <v>#NAME?</v>
      </c>
      <c r="K330" s="37" t="e">
        <f t="shared" ca="1" si="111"/>
        <v>#NAME?</v>
      </c>
      <c r="L330" s="90" t="e">
        <f t="shared" ca="1" si="108"/>
        <v>#NAME?</v>
      </c>
      <c r="N330" t="s">
        <v>467</v>
      </c>
      <c r="O330" s="174" t="e">
        <f ca="1">0.25*ATAN(O328/O329)</f>
        <v>#NAME?</v>
      </c>
      <c r="Q330" s="123" t="e">
        <f ca="1"/>
        <v>#NAME?</v>
      </c>
      <c r="R330" s="90" t="e">
        <f ca="1"/>
        <v>#NAME?</v>
      </c>
    </row>
    <row r="331" spans="1:18" x14ac:dyDescent="0.25">
      <c r="A331" s="194" t="e">
        <f ca="1"/>
        <v>#NAME?</v>
      </c>
      <c r="B331" s="195" t="e">
        <f ca="1"/>
        <v>#NAME?</v>
      </c>
      <c r="C331" s="195" t="e">
        <f ca="1"/>
        <v>#NAME?</v>
      </c>
      <c r="D331" s="196" t="e">
        <f ca="1"/>
        <v>#NAME?</v>
      </c>
      <c r="F331" s="123" t="e">
        <f ca="1">INDEX(A331:D339,,F327)</f>
        <v>#NAME?</v>
      </c>
      <c r="G331" s="90" t="e">
        <f ca="1">INDEX(A328:D336,,G327)</f>
        <v>#NAME?</v>
      </c>
      <c r="I331" s="123" t="e">
        <f t="shared" ca="1" si="109"/>
        <v>#NAME?</v>
      </c>
      <c r="J331" s="37" t="e">
        <f t="shared" ca="1" si="110"/>
        <v>#NAME?</v>
      </c>
      <c r="K331" s="37" t="e">
        <f t="shared" ca="1" si="111"/>
        <v>#NAME?</v>
      </c>
      <c r="L331" s="90" t="e">
        <f t="shared" ca="1" si="108"/>
        <v>#NAME?</v>
      </c>
      <c r="Q331" s="123" t="e">
        <f ca="1"/>
        <v>#NAME?</v>
      </c>
      <c r="R331" s="90" t="e">
        <f ca="1"/>
        <v>#NAME?</v>
      </c>
    </row>
    <row r="332" spans="1:18" x14ac:dyDescent="0.25">
      <c r="A332" s="194" t="e">
        <f ca="1"/>
        <v>#NAME?</v>
      </c>
      <c r="B332" s="195" t="e">
        <f ca="1"/>
        <v>#NAME?</v>
      </c>
      <c r="C332" s="195" t="e">
        <f ca="1"/>
        <v>#NAME?</v>
      </c>
      <c r="D332" s="196" t="e">
        <f ca="1"/>
        <v>#NAME?</v>
      </c>
      <c r="F332" s="123" t="e">
        <f ca="1">INDEX(A332:D340,,F327)</f>
        <v>#NAME?</v>
      </c>
      <c r="G332" s="90" t="e">
        <f ca="1">INDEX(A328:D336,,G327)</f>
        <v>#NAME?</v>
      </c>
      <c r="I332" s="123" t="e">
        <f t="shared" ca="1" si="109"/>
        <v>#NAME?</v>
      </c>
      <c r="J332" s="37" t="e">
        <f t="shared" ca="1" si="110"/>
        <v>#NAME?</v>
      </c>
      <c r="K332" s="37" t="e">
        <f t="shared" ca="1" si="111"/>
        <v>#NAME?</v>
      </c>
      <c r="L332" s="90" t="e">
        <f t="shared" ca="1" si="108"/>
        <v>#NAME?</v>
      </c>
      <c r="N332" s="156" t="e">
        <f ca="1">COS(O330)</f>
        <v>#NAME?</v>
      </c>
      <c r="O332" s="158" t="e">
        <f ca="1">-N333</f>
        <v>#NAME?</v>
      </c>
      <c r="Q332" s="123" t="e">
        <f ca="1"/>
        <v>#NAME?</v>
      </c>
      <c r="R332" s="90" t="e">
        <f ca="1"/>
        <v>#NAME?</v>
      </c>
    </row>
    <row r="333" spans="1:18" x14ac:dyDescent="0.25">
      <c r="A333" s="194" t="e">
        <f ca="1"/>
        <v>#NAME?</v>
      </c>
      <c r="B333" s="195" t="e">
        <f ca="1"/>
        <v>#NAME?</v>
      </c>
      <c r="C333" s="195" t="e">
        <f ca="1"/>
        <v>#NAME?</v>
      </c>
      <c r="D333" s="196" t="e">
        <f ca="1"/>
        <v>#NAME?</v>
      </c>
      <c r="F333" s="123" t="e">
        <f ca="1">INDEX(A333:D341,,F327)</f>
        <v>#NAME?</v>
      </c>
      <c r="G333" s="90" t="e">
        <f ca="1">INDEX(A328:D336,,G327)</f>
        <v>#NAME?</v>
      </c>
      <c r="I333" s="123" t="e">
        <f t="shared" ca="1" si="109"/>
        <v>#NAME?</v>
      </c>
      <c r="J333" s="37" t="e">
        <f t="shared" ca="1" si="110"/>
        <v>#NAME?</v>
      </c>
      <c r="K333" s="37" t="e">
        <f t="shared" ca="1" si="111"/>
        <v>#NAME?</v>
      </c>
      <c r="L333" s="90" t="e">
        <f t="shared" ca="1" si="108"/>
        <v>#NAME?</v>
      </c>
      <c r="N333" s="91" t="e">
        <f ca="1">SIN(O330)</f>
        <v>#NAME?</v>
      </c>
      <c r="O333" s="93" t="e">
        <f ca="1">N332</f>
        <v>#NAME?</v>
      </c>
      <c r="Q333" s="123" t="e">
        <f ca="1"/>
        <v>#NAME?</v>
      </c>
      <c r="R333" s="90" t="e">
        <f ca="1"/>
        <v>#NAME?</v>
      </c>
    </row>
    <row r="334" spans="1:18" x14ac:dyDescent="0.25">
      <c r="A334" s="194" t="e">
        <f ca="1"/>
        <v>#NAME?</v>
      </c>
      <c r="B334" s="195" t="e">
        <f ca="1"/>
        <v>#NAME?</v>
      </c>
      <c r="C334" s="195" t="e">
        <f ca="1"/>
        <v>#NAME?</v>
      </c>
      <c r="D334" s="196" t="e">
        <f ca="1"/>
        <v>#NAME?</v>
      </c>
      <c r="F334" s="123" t="e">
        <f ca="1">INDEX(A334:D342,,F327)</f>
        <v>#NAME?</v>
      </c>
      <c r="G334" s="90" t="e">
        <f ca="1">INDEX(A328:D336,,G327)</f>
        <v>#NAME?</v>
      </c>
      <c r="I334" s="123" t="e">
        <f t="shared" ca="1" si="109"/>
        <v>#NAME?</v>
      </c>
      <c r="J334" s="37" t="e">
        <f t="shared" ca="1" si="110"/>
        <v>#NAME?</v>
      </c>
      <c r="K334" s="37" t="e">
        <f t="shared" ca="1" si="111"/>
        <v>#NAME?</v>
      </c>
      <c r="L334" s="90" t="e">
        <f t="shared" ca="1" si="108"/>
        <v>#NAME?</v>
      </c>
      <c r="Q334" s="123" t="e">
        <f ca="1"/>
        <v>#NAME?</v>
      </c>
      <c r="R334" s="90" t="e">
        <f ca="1"/>
        <v>#NAME?</v>
      </c>
    </row>
    <row r="335" spans="1:18" x14ac:dyDescent="0.25">
      <c r="A335" s="194" t="e">
        <f ca="1"/>
        <v>#NAME?</v>
      </c>
      <c r="B335" s="195" t="e">
        <f ca="1"/>
        <v>#NAME?</v>
      </c>
      <c r="C335" s="195" t="e">
        <f ca="1"/>
        <v>#NAME?</v>
      </c>
      <c r="D335" s="196" t="e">
        <f ca="1"/>
        <v>#NAME?</v>
      </c>
      <c r="F335" s="123" t="e">
        <f ca="1">INDEX(A335:D343,,F327)</f>
        <v>#NAME?</v>
      </c>
      <c r="G335" s="90" t="e">
        <f ca="1">INDEX(A328:D336,,G327)</f>
        <v>#NAME?</v>
      </c>
      <c r="I335" s="123" t="e">
        <f t="shared" ca="1" si="109"/>
        <v>#NAME?</v>
      </c>
      <c r="J335" s="37" t="e">
        <f t="shared" ca="1" si="110"/>
        <v>#NAME?</v>
      </c>
      <c r="K335" s="37" t="e">
        <f t="shared" ca="1" si="111"/>
        <v>#NAME?</v>
      </c>
      <c r="L335" s="90" t="e">
        <f t="shared" ca="1" si="108"/>
        <v>#NAME?</v>
      </c>
      <c r="Q335" s="123" t="e">
        <f ca="1"/>
        <v>#NAME?</v>
      </c>
      <c r="R335" s="90" t="e">
        <f ca="1"/>
        <v>#NAME?</v>
      </c>
    </row>
    <row r="336" spans="1:18" x14ac:dyDescent="0.25">
      <c r="A336" s="200" t="e">
        <f ca="1"/>
        <v>#NAME?</v>
      </c>
      <c r="B336" s="201" t="e">
        <f ca="1"/>
        <v>#NAME?</v>
      </c>
      <c r="C336" s="201" t="e">
        <f ca="1"/>
        <v>#NAME?</v>
      </c>
      <c r="D336" s="202" t="e">
        <f ca="1"/>
        <v>#NAME?</v>
      </c>
      <c r="F336" s="91" t="e">
        <f ca="1">INDEX(A336:D344,,F327)</f>
        <v>#NAME?</v>
      </c>
      <c r="G336" s="93" t="e">
        <f ca="1">INDEX(A328:D336,,G327)</f>
        <v>#NAME?</v>
      </c>
      <c r="I336" s="91" t="e">
        <f t="shared" ca="1" si="109"/>
        <v>#NAME?</v>
      </c>
      <c r="J336" s="92" t="e">
        <f t="shared" ca="1" si="110"/>
        <v>#NAME?</v>
      </c>
      <c r="K336" s="92" t="e">
        <f t="shared" ca="1" si="111"/>
        <v>#NAME?</v>
      </c>
      <c r="L336" s="93" t="e">
        <f t="shared" ca="1" si="108"/>
        <v>#NAME?</v>
      </c>
      <c r="Q336" s="91" t="e">
        <f ca="1"/>
        <v>#NAME?</v>
      </c>
      <c r="R336" s="93" t="e">
        <f ca="1"/>
        <v>#NAME?</v>
      </c>
    </row>
    <row r="337" spans="1:18" x14ac:dyDescent="0.25">
      <c r="I337" t="e">
        <f ca="1">SUM(I328:I336)</f>
        <v>#NAME?</v>
      </c>
      <c r="J337" t="e">
        <f ca="1">SUM(J328:J336)</f>
        <v>#NAME?</v>
      </c>
      <c r="K337" t="e">
        <f ca="1">SUM(K328:K336)</f>
        <v>#NAME?</v>
      </c>
      <c r="L337" t="e">
        <f ca="1">SUM(L328:L336)</f>
        <v>#NAME?</v>
      </c>
    </row>
    <row r="338" spans="1:18" x14ac:dyDescent="0.25">
      <c r="A338" s="47" t="s">
        <v>53</v>
      </c>
      <c r="B338">
        <f ca="1">COUNT(A328:A336)</f>
        <v>0</v>
      </c>
      <c r="I338" s="47" t="s">
        <v>462</v>
      </c>
      <c r="J338" s="47" t="s">
        <v>389</v>
      </c>
      <c r="K338" s="47" t="s">
        <v>469</v>
      </c>
      <c r="L338" s="47" t="s">
        <v>470</v>
      </c>
      <c r="N338" s="47"/>
    </row>
    <row r="340" spans="1:18" x14ac:dyDescent="0.25">
      <c r="A340">
        <v>1</v>
      </c>
      <c r="B340">
        <v>2</v>
      </c>
      <c r="C340">
        <v>3</v>
      </c>
      <c r="D340">
        <v>4</v>
      </c>
      <c r="F340">
        <v>1</v>
      </c>
      <c r="G340">
        <v>3</v>
      </c>
      <c r="I340" s="47" t="s">
        <v>207</v>
      </c>
      <c r="J340" s="47" t="s">
        <v>464</v>
      </c>
      <c r="K340" s="47" t="s">
        <v>465</v>
      </c>
      <c r="L340" s="47" t="s">
        <v>466</v>
      </c>
      <c r="Q340">
        <f>F340</f>
        <v>1</v>
      </c>
      <c r="R340">
        <f>G340</f>
        <v>3</v>
      </c>
    </row>
    <row r="341" spans="1:18" x14ac:dyDescent="0.25">
      <c r="A341" s="189" t="e">
        <f t="array" aca="1" ref="A341:A349" ca="1">IF(A340=$Q327,$Q328:$Q336,IF(A340=$R327,$R328:$R336,A328:A336))</f>
        <v>#NAME?</v>
      </c>
      <c r="B341" s="190" t="e">
        <f t="array" aca="1" ref="B341:B349" ca="1">IF(B340=$Q327,$Q328:$Q336,IF(B340=$R327,$R328:$R336,B328:B336))</f>
        <v>#NAME?</v>
      </c>
      <c r="C341" s="190" t="e">
        <f t="array" aca="1" ref="C341:C349" ca="1">IF(C340=$Q327,$Q328:$Q336,IF(C340=$R327,$R328:$R336,C328:C336))</f>
        <v>#NAME?</v>
      </c>
      <c r="D341" s="191" t="e">
        <f t="array" aca="1" ref="D341:D349" ca="1">IF(D340=$Q327,$Q328:$Q336,IF(D340=$R327,$R328:$R336,D328:D336))</f>
        <v>#NAME?</v>
      </c>
      <c r="F341" s="156" t="e">
        <f ca="1">INDEX(A341:D349,,F340)</f>
        <v>#NAME?</v>
      </c>
      <c r="G341" s="158" t="e">
        <f ca="1">INDEX(A341:D349,,G340)</f>
        <v>#NAME?</v>
      </c>
      <c r="I341" s="156" t="e">
        <f ca="1">F341^2-G341^2</f>
        <v>#NAME?</v>
      </c>
      <c r="J341" s="157" t="e">
        <f ca="1">2*F341*G341</f>
        <v>#NAME?</v>
      </c>
      <c r="K341" s="157" t="e">
        <f ca="1">I341^2-J341^2</f>
        <v>#NAME?</v>
      </c>
      <c r="L341" s="158" t="e">
        <f t="shared" ref="L341:L349" ca="1" si="112">I341*J341</f>
        <v>#NAME?</v>
      </c>
      <c r="N341" t="s">
        <v>390</v>
      </c>
      <c r="O341" s="172" t="e">
        <f ca="1">2*(L350*B351-I350*J350)</f>
        <v>#NAME?</v>
      </c>
      <c r="Q341" s="156" t="e">
        <f t="array" aca="1" ref="Q341:R349" ca="1">MMULT(F341:G349,N345:O346)</f>
        <v>#NAME?</v>
      </c>
      <c r="R341" s="158" t="e">
        <f ca="1"/>
        <v>#NAME?</v>
      </c>
    </row>
    <row r="342" spans="1:18" x14ac:dyDescent="0.25">
      <c r="A342" s="194" t="e">
        <f ca="1"/>
        <v>#NAME?</v>
      </c>
      <c r="B342" s="195" t="e">
        <f ca="1"/>
        <v>#NAME?</v>
      </c>
      <c r="C342" s="195" t="e">
        <f ca="1"/>
        <v>#NAME?</v>
      </c>
      <c r="D342" s="196" t="e">
        <f ca="1"/>
        <v>#NAME?</v>
      </c>
      <c r="F342" s="123" t="e">
        <f ca="1">INDEX(A342:D350,,F340)</f>
        <v>#NAME?</v>
      </c>
      <c r="G342" s="90" t="e">
        <f ca="1">INDEX(A341:D349,,G340)</f>
        <v>#NAME?</v>
      </c>
      <c r="I342" s="123" t="e">
        <f t="shared" ref="I342:I349" ca="1" si="113">F342^2-G342^2</f>
        <v>#NAME?</v>
      </c>
      <c r="J342" s="37" t="e">
        <f t="shared" ref="J342:J349" ca="1" si="114">2*F342*G342</f>
        <v>#NAME?</v>
      </c>
      <c r="K342" s="37" t="e">
        <f t="shared" ref="K342:K349" ca="1" si="115">I342^2-J342^2</f>
        <v>#NAME?</v>
      </c>
      <c r="L342" s="90" t="e">
        <f t="shared" ca="1" si="112"/>
        <v>#NAME?</v>
      </c>
      <c r="N342" t="s">
        <v>392</v>
      </c>
      <c r="O342" s="173" t="e">
        <f ca="1">K350*B351-(I350^2-J350^2)</f>
        <v>#NAME?</v>
      </c>
      <c r="Q342" s="123" t="e">
        <f ca="1"/>
        <v>#NAME?</v>
      </c>
      <c r="R342" s="90" t="e">
        <f ca="1"/>
        <v>#NAME?</v>
      </c>
    </row>
    <row r="343" spans="1:18" x14ac:dyDescent="0.25">
      <c r="A343" s="194" t="e">
        <f ca="1"/>
        <v>#NAME?</v>
      </c>
      <c r="B343" s="195" t="e">
        <f ca="1"/>
        <v>#NAME?</v>
      </c>
      <c r="C343" s="195" t="e">
        <f ca="1"/>
        <v>#NAME?</v>
      </c>
      <c r="D343" s="196" t="e">
        <f ca="1"/>
        <v>#NAME?</v>
      </c>
      <c r="F343" s="123" t="e">
        <f ca="1">INDEX(A343:D351,,F340)</f>
        <v>#NAME?</v>
      </c>
      <c r="G343" s="90" t="e">
        <f ca="1">INDEX(A341:D349,,G340)</f>
        <v>#NAME?</v>
      </c>
      <c r="I343" s="123" t="e">
        <f t="shared" ca="1" si="113"/>
        <v>#NAME?</v>
      </c>
      <c r="J343" s="37" t="e">
        <f t="shared" ca="1" si="114"/>
        <v>#NAME?</v>
      </c>
      <c r="K343" s="37" t="e">
        <f t="shared" ca="1" si="115"/>
        <v>#NAME?</v>
      </c>
      <c r="L343" s="90" t="e">
        <f t="shared" ca="1" si="112"/>
        <v>#NAME?</v>
      </c>
      <c r="N343" t="s">
        <v>467</v>
      </c>
      <c r="O343" s="174" t="e">
        <f ca="1">0.25*ATAN(O341/O342)</f>
        <v>#NAME?</v>
      </c>
      <c r="Q343" s="123" t="e">
        <f ca="1"/>
        <v>#NAME?</v>
      </c>
      <c r="R343" s="90" t="e">
        <f ca="1"/>
        <v>#NAME?</v>
      </c>
    </row>
    <row r="344" spans="1:18" x14ac:dyDescent="0.25">
      <c r="A344" s="194" t="e">
        <f ca="1"/>
        <v>#NAME?</v>
      </c>
      <c r="B344" s="195" t="e">
        <f ca="1"/>
        <v>#NAME?</v>
      </c>
      <c r="C344" s="195" t="e">
        <f ca="1"/>
        <v>#NAME?</v>
      </c>
      <c r="D344" s="196" t="e">
        <f ca="1"/>
        <v>#NAME?</v>
      </c>
      <c r="F344" s="123" t="e">
        <f ca="1">INDEX(A344:D352,,F340)</f>
        <v>#NAME?</v>
      </c>
      <c r="G344" s="90" t="e">
        <f ca="1">INDEX(A341:D349,,G340)</f>
        <v>#NAME?</v>
      </c>
      <c r="I344" s="123" t="e">
        <f t="shared" ca="1" si="113"/>
        <v>#NAME?</v>
      </c>
      <c r="J344" s="37" t="e">
        <f t="shared" ca="1" si="114"/>
        <v>#NAME?</v>
      </c>
      <c r="K344" s="37" t="e">
        <f t="shared" ca="1" si="115"/>
        <v>#NAME?</v>
      </c>
      <c r="L344" s="90" t="e">
        <f t="shared" ca="1" si="112"/>
        <v>#NAME?</v>
      </c>
      <c r="Q344" s="123" t="e">
        <f ca="1"/>
        <v>#NAME?</v>
      </c>
      <c r="R344" s="90" t="e">
        <f ca="1"/>
        <v>#NAME?</v>
      </c>
    </row>
    <row r="345" spans="1:18" x14ac:dyDescent="0.25">
      <c r="A345" s="194" t="e">
        <f ca="1"/>
        <v>#NAME?</v>
      </c>
      <c r="B345" s="195" t="e">
        <f ca="1"/>
        <v>#NAME?</v>
      </c>
      <c r="C345" s="195" t="e">
        <f ca="1"/>
        <v>#NAME?</v>
      </c>
      <c r="D345" s="196" t="e">
        <f ca="1"/>
        <v>#NAME?</v>
      </c>
      <c r="F345" s="123" t="e">
        <f ca="1">INDEX(A345:D353,,F340)</f>
        <v>#NAME?</v>
      </c>
      <c r="G345" s="90" t="e">
        <f ca="1">INDEX(A341:D349,,G340)</f>
        <v>#NAME?</v>
      </c>
      <c r="I345" s="123" t="e">
        <f t="shared" ca="1" si="113"/>
        <v>#NAME?</v>
      </c>
      <c r="J345" s="37" t="e">
        <f t="shared" ca="1" si="114"/>
        <v>#NAME?</v>
      </c>
      <c r="K345" s="37" t="e">
        <f t="shared" ca="1" si="115"/>
        <v>#NAME?</v>
      </c>
      <c r="L345" s="90" t="e">
        <f t="shared" ca="1" si="112"/>
        <v>#NAME?</v>
      </c>
      <c r="N345" s="156" t="e">
        <f ca="1">COS(O343)</f>
        <v>#NAME?</v>
      </c>
      <c r="O345" s="158" t="e">
        <f ca="1">-N346</f>
        <v>#NAME?</v>
      </c>
      <c r="Q345" s="123" t="e">
        <f ca="1"/>
        <v>#NAME?</v>
      </c>
      <c r="R345" s="90" t="e">
        <f ca="1"/>
        <v>#NAME?</v>
      </c>
    </row>
    <row r="346" spans="1:18" x14ac:dyDescent="0.25">
      <c r="A346" s="194" t="e">
        <f ca="1"/>
        <v>#NAME?</v>
      </c>
      <c r="B346" s="195" t="e">
        <f ca="1"/>
        <v>#NAME?</v>
      </c>
      <c r="C346" s="195" t="e">
        <f ca="1"/>
        <v>#NAME?</v>
      </c>
      <c r="D346" s="196" t="e">
        <f ca="1"/>
        <v>#NAME?</v>
      </c>
      <c r="F346" s="123" t="e">
        <f ca="1">INDEX(A346:D354,,F340)</f>
        <v>#NAME?</v>
      </c>
      <c r="G346" s="90" t="e">
        <f ca="1">INDEX(A341:D349,,G340)</f>
        <v>#NAME?</v>
      </c>
      <c r="I346" s="123" t="e">
        <f t="shared" ca="1" si="113"/>
        <v>#NAME?</v>
      </c>
      <c r="J346" s="37" t="e">
        <f t="shared" ca="1" si="114"/>
        <v>#NAME?</v>
      </c>
      <c r="K346" s="37" t="e">
        <f t="shared" ca="1" si="115"/>
        <v>#NAME?</v>
      </c>
      <c r="L346" s="90" t="e">
        <f t="shared" ca="1" si="112"/>
        <v>#NAME?</v>
      </c>
      <c r="N346" s="91" t="e">
        <f ca="1">SIN(O343)</f>
        <v>#NAME?</v>
      </c>
      <c r="O346" s="93" t="e">
        <f ca="1">N345</f>
        <v>#NAME?</v>
      </c>
      <c r="Q346" s="123" t="e">
        <f ca="1"/>
        <v>#NAME?</v>
      </c>
      <c r="R346" s="90" t="e">
        <f ca="1"/>
        <v>#NAME?</v>
      </c>
    </row>
    <row r="347" spans="1:18" x14ac:dyDescent="0.25">
      <c r="A347" s="194" t="e">
        <f ca="1"/>
        <v>#NAME?</v>
      </c>
      <c r="B347" s="195" t="e">
        <f ca="1"/>
        <v>#NAME?</v>
      </c>
      <c r="C347" s="195" t="e">
        <f ca="1"/>
        <v>#NAME?</v>
      </c>
      <c r="D347" s="196" t="e">
        <f ca="1"/>
        <v>#NAME?</v>
      </c>
      <c r="F347" s="123" t="e">
        <f ca="1">INDEX(A347:D355,,F340)</f>
        <v>#NAME?</v>
      </c>
      <c r="G347" s="90" t="e">
        <f ca="1">INDEX(A341:D349,,G340)</f>
        <v>#NAME?</v>
      </c>
      <c r="I347" s="123" t="e">
        <f t="shared" ca="1" si="113"/>
        <v>#NAME?</v>
      </c>
      <c r="J347" s="37" t="e">
        <f t="shared" ca="1" si="114"/>
        <v>#NAME?</v>
      </c>
      <c r="K347" s="37" t="e">
        <f t="shared" ca="1" si="115"/>
        <v>#NAME?</v>
      </c>
      <c r="L347" s="90" t="e">
        <f t="shared" ca="1" si="112"/>
        <v>#NAME?</v>
      </c>
      <c r="Q347" s="123" t="e">
        <f ca="1"/>
        <v>#NAME?</v>
      </c>
      <c r="R347" s="90" t="e">
        <f ca="1"/>
        <v>#NAME?</v>
      </c>
    </row>
    <row r="348" spans="1:18" x14ac:dyDescent="0.25">
      <c r="A348" s="194" t="e">
        <f ca="1"/>
        <v>#NAME?</v>
      </c>
      <c r="B348" s="195" t="e">
        <f ca="1"/>
        <v>#NAME?</v>
      </c>
      <c r="C348" s="195" t="e">
        <f ca="1"/>
        <v>#NAME?</v>
      </c>
      <c r="D348" s="196" t="e">
        <f ca="1"/>
        <v>#NAME?</v>
      </c>
      <c r="F348" s="123" t="e">
        <f ca="1">INDEX(A348:D356,,F340)</f>
        <v>#NAME?</v>
      </c>
      <c r="G348" s="90" t="e">
        <f ca="1">INDEX(A341:D349,,G340)</f>
        <v>#NAME?</v>
      </c>
      <c r="I348" s="123" t="e">
        <f t="shared" ca="1" si="113"/>
        <v>#NAME?</v>
      </c>
      <c r="J348" s="37" t="e">
        <f t="shared" ca="1" si="114"/>
        <v>#NAME?</v>
      </c>
      <c r="K348" s="37" t="e">
        <f t="shared" ca="1" si="115"/>
        <v>#NAME?</v>
      </c>
      <c r="L348" s="90" t="e">
        <f t="shared" ca="1" si="112"/>
        <v>#NAME?</v>
      </c>
      <c r="Q348" s="123" t="e">
        <f ca="1"/>
        <v>#NAME?</v>
      </c>
      <c r="R348" s="90" t="e">
        <f ca="1"/>
        <v>#NAME?</v>
      </c>
    </row>
    <row r="349" spans="1:18" x14ac:dyDescent="0.25">
      <c r="A349" s="200" t="e">
        <f ca="1"/>
        <v>#NAME?</v>
      </c>
      <c r="B349" s="201" t="e">
        <f ca="1"/>
        <v>#NAME?</v>
      </c>
      <c r="C349" s="201" t="e">
        <f ca="1"/>
        <v>#NAME?</v>
      </c>
      <c r="D349" s="202" t="e">
        <f ca="1"/>
        <v>#NAME?</v>
      </c>
      <c r="F349" s="91" t="e">
        <f ca="1">INDEX(A349:D357,,F340)</f>
        <v>#NAME?</v>
      </c>
      <c r="G349" s="93" t="e">
        <f ca="1">INDEX(A341:D349,,G340)</f>
        <v>#NAME?</v>
      </c>
      <c r="I349" s="91" t="e">
        <f t="shared" ca="1" si="113"/>
        <v>#NAME?</v>
      </c>
      <c r="J349" s="92" t="e">
        <f t="shared" ca="1" si="114"/>
        <v>#NAME?</v>
      </c>
      <c r="K349" s="92" t="e">
        <f t="shared" ca="1" si="115"/>
        <v>#NAME?</v>
      </c>
      <c r="L349" s="93" t="e">
        <f t="shared" ca="1" si="112"/>
        <v>#NAME?</v>
      </c>
      <c r="Q349" s="91" t="e">
        <f ca="1"/>
        <v>#NAME?</v>
      </c>
      <c r="R349" s="93" t="e">
        <f ca="1"/>
        <v>#NAME?</v>
      </c>
    </row>
    <row r="350" spans="1:18" x14ac:dyDescent="0.25">
      <c r="I350" t="e">
        <f ca="1">SUM(I341:I349)</f>
        <v>#NAME?</v>
      </c>
      <c r="J350" t="e">
        <f ca="1">SUM(J341:J349)</f>
        <v>#NAME?</v>
      </c>
      <c r="K350" t="e">
        <f ca="1">SUM(K341:K349)</f>
        <v>#NAME?</v>
      </c>
      <c r="L350" t="e">
        <f ca="1">SUM(L341:L349)</f>
        <v>#NAME?</v>
      </c>
    </row>
    <row r="351" spans="1:18" x14ac:dyDescent="0.25">
      <c r="A351" s="47" t="s">
        <v>53</v>
      </c>
      <c r="B351">
        <f ca="1">COUNT(A341:A349)</f>
        <v>0</v>
      </c>
      <c r="I351" s="47" t="s">
        <v>462</v>
      </c>
      <c r="J351" s="47" t="s">
        <v>389</v>
      </c>
      <c r="K351" s="47" t="s">
        <v>469</v>
      </c>
      <c r="L351" s="47" t="s">
        <v>470</v>
      </c>
      <c r="N351" s="47"/>
    </row>
    <row r="353" spans="1:18" x14ac:dyDescent="0.25">
      <c r="A353">
        <v>1</v>
      </c>
      <c r="B353">
        <v>2</v>
      </c>
      <c r="C353">
        <v>3</v>
      </c>
      <c r="D353">
        <v>4</v>
      </c>
      <c r="F353">
        <v>1</v>
      </c>
      <c r="G353">
        <v>4</v>
      </c>
      <c r="I353" s="47" t="s">
        <v>207</v>
      </c>
      <c r="J353" s="47" t="s">
        <v>464</v>
      </c>
      <c r="K353" s="47" t="s">
        <v>465</v>
      </c>
      <c r="L353" s="47" t="s">
        <v>466</v>
      </c>
      <c r="Q353">
        <f>F353</f>
        <v>1</v>
      </c>
      <c r="R353">
        <f>G353</f>
        <v>4</v>
      </c>
    </row>
    <row r="354" spans="1:18" x14ac:dyDescent="0.25">
      <c r="A354" s="189" t="e">
        <f t="array" aca="1" ref="A354:A362" ca="1">IF(A353=$Q340,$Q341:$Q349,IF(A353=$R340,$R341:$R349,A341:A349))</f>
        <v>#NAME?</v>
      </c>
      <c r="B354" s="190" t="e">
        <f t="array" aca="1" ref="B354:B362" ca="1">IF(B353=$Q340,$Q341:$Q349,IF(B353=$R340,$R341:$R349,B341:B349))</f>
        <v>#NAME?</v>
      </c>
      <c r="C354" s="190" t="e">
        <f t="array" aca="1" ref="C354:C362" ca="1">IF(C353=$Q340,$Q341:$Q349,IF(C353=$R340,$R341:$R349,C341:C349))</f>
        <v>#NAME?</v>
      </c>
      <c r="D354" s="191" t="e">
        <f t="array" aca="1" ref="D354:D362" ca="1">IF(D353=$Q340,$Q341:$Q349,IF(D353=$R340,$R341:$R349,D341:D349))</f>
        <v>#NAME?</v>
      </c>
      <c r="F354" s="156" t="e">
        <f ca="1">INDEX(A354:D362,,F353)</f>
        <v>#NAME?</v>
      </c>
      <c r="G354" s="158" t="e">
        <f ca="1">INDEX(A354:D362,,G353)</f>
        <v>#NAME?</v>
      </c>
      <c r="I354" s="156" t="e">
        <f ca="1">F354^2-G354^2</f>
        <v>#NAME?</v>
      </c>
      <c r="J354" s="157" t="e">
        <f ca="1">2*F354*G354</f>
        <v>#NAME?</v>
      </c>
      <c r="K354" s="157" t="e">
        <f ca="1">I354^2-J354^2</f>
        <v>#NAME?</v>
      </c>
      <c r="L354" s="158" t="e">
        <f t="shared" ref="L354:L362" ca="1" si="116">I354*J354</f>
        <v>#NAME?</v>
      </c>
      <c r="N354" t="s">
        <v>390</v>
      </c>
      <c r="O354" s="172" t="e">
        <f ca="1">2*(L363*B364-I363*J363)</f>
        <v>#NAME?</v>
      </c>
      <c r="Q354" s="156" t="e">
        <f t="array" aca="1" ref="Q354:R362" ca="1">MMULT(F354:G362,N358:O359)</f>
        <v>#NAME?</v>
      </c>
      <c r="R354" s="158" t="e">
        <f ca="1"/>
        <v>#NAME?</v>
      </c>
    </row>
    <row r="355" spans="1:18" x14ac:dyDescent="0.25">
      <c r="A355" s="194" t="e">
        <f ca="1"/>
        <v>#NAME?</v>
      </c>
      <c r="B355" s="195" t="e">
        <f ca="1"/>
        <v>#NAME?</v>
      </c>
      <c r="C355" s="195" t="e">
        <f ca="1"/>
        <v>#NAME?</v>
      </c>
      <c r="D355" s="196" t="e">
        <f ca="1"/>
        <v>#NAME?</v>
      </c>
      <c r="F355" s="123" t="e">
        <f ca="1">INDEX(A355:D363,,F353)</f>
        <v>#NAME?</v>
      </c>
      <c r="G355" s="90" t="e">
        <f ca="1">INDEX(A354:D362,,G353)</f>
        <v>#NAME?</v>
      </c>
      <c r="I355" s="123" t="e">
        <f t="shared" ref="I355:I362" ca="1" si="117">F355^2-G355^2</f>
        <v>#NAME?</v>
      </c>
      <c r="J355" s="37" t="e">
        <f t="shared" ref="J355:J362" ca="1" si="118">2*F355*G355</f>
        <v>#NAME?</v>
      </c>
      <c r="K355" s="37" t="e">
        <f t="shared" ref="K355:K362" ca="1" si="119">I355^2-J355^2</f>
        <v>#NAME?</v>
      </c>
      <c r="L355" s="90" t="e">
        <f t="shared" ca="1" si="116"/>
        <v>#NAME?</v>
      </c>
      <c r="N355" t="s">
        <v>392</v>
      </c>
      <c r="O355" s="173" t="e">
        <f ca="1">K363*B364-(I363^2-J363^2)</f>
        <v>#NAME?</v>
      </c>
      <c r="Q355" s="123" t="e">
        <f ca="1"/>
        <v>#NAME?</v>
      </c>
      <c r="R355" s="90" t="e">
        <f ca="1"/>
        <v>#NAME?</v>
      </c>
    </row>
    <row r="356" spans="1:18" x14ac:dyDescent="0.25">
      <c r="A356" s="194" t="e">
        <f ca="1"/>
        <v>#NAME?</v>
      </c>
      <c r="B356" s="195" t="e">
        <f ca="1"/>
        <v>#NAME?</v>
      </c>
      <c r="C356" s="195" t="e">
        <f ca="1"/>
        <v>#NAME?</v>
      </c>
      <c r="D356" s="196" t="e">
        <f ca="1"/>
        <v>#NAME?</v>
      </c>
      <c r="F356" s="123" t="e">
        <f ca="1">INDEX(A356:D364,,F353)</f>
        <v>#NAME?</v>
      </c>
      <c r="G356" s="90" t="e">
        <f ca="1">INDEX(A354:D362,,G353)</f>
        <v>#NAME?</v>
      </c>
      <c r="I356" s="123" t="e">
        <f t="shared" ca="1" si="117"/>
        <v>#NAME?</v>
      </c>
      <c r="J356" s="37" t="e">
        <f t="shared" ca="1" si="118"/>
        <v>#NAME?</v>
      </c>
      <c r="K356" s="37" t="e">
        <f t="shared" ca="1" si="119"/>
        <v>#NAME?</v>
      </c>
      <c r="L356" s="90" t="e">
        <f t="shared" ca="1" si="116"/>
        <v>#NAME?</v>
      </c>
      <c r="N356" t="s">
        <v>467</v>
      </c>
      <c r="O356" s="174" t="e">
        <f ca="1">0.25*ATAN(O354/O355)</f>
        <v>#NAME?</v>
      </c>
      <c r="Q356" s="123" t="e">
        <f ca="1"/>
        <v>#NAME?</v>
      </c>
      <c r="R356" s="90" t="e">
        <f ca="1"/>
        <v>#NAME?</v>
      </c>
    </row>
    <row r="357" spans="1:18" x14ac:dyDescent="0.25">
      <c r="A357" s="194" t="e">
        <f ca="1"/>
        <v>#NAME?</v>
      </c>
      <c r="B357" s="195" t="e">
        <f ca="1"/>
        <v>#NAME?</v>
      </c>
      <c r="C357" s="195" t="e">
        <f ca="1"/>
        <v>#NAME?</v>
      </c>
      <c r="D357" s="196" t="e">
        <f ca="1"/>
        <v>#NAME?</v>
      </c>
      <c r="F357" s="123" t="e">
        <f ca="1">INDEX(A357:D365,,F353)</f>
        <v>#NAME?</v>
      </c>
      <c r="G357" s="90" t="e">
        <f ca="1">INDEX(A354:D362,,G353)</f>
        <v>#NAME?</v>
      </c>
      <c r="I357" s="123" t="e">
        <f t="shared" ca="1" si="117"/>
        <v>#NAME?</v>
      </c>
      <c r="J357" s="37" t="e">
        <f t="shared" ca="1" si="118"/>
        <v>#NAME?</v>
      </c>
      <c r="K357" s="37" t="e">
        <f t="shared" ca="1" si="119"/>
        <v>#NAME?</v>
      </c>
      <c r="L357" s="90" t="e">
        <f t="shared" ca="1" si="116"/>
        <v>#NAME?</v>
      </c>
      <c r="Q357" s="123" t="e">
        <f ca="1"/>
        <v>#NAME?</v>
      </c>
      <c r="R357" s="90" t="e">
        <f ca="1"/>
        <v>#NAME?</v>
      </c>
    </row>
    <row r="358" spans="1:18" x14ac:dyDescent="0.25">
      <c r="A358" s="194" t="e">
        <f ca="1"/>
        <v>#NAME?</v>
      </c>
      <c r="B358" s="195" t="e">
        <f ca="1"/>
        <v>#NAME?</v>
      </c>
      <c r="C358" s="195" t="e">
        <f ca="1"/>
        <v>#NAME?</v>
      </c>
      <c r="D358" s="196" t="e">
        <f ca="1"/>
        <v>#NAME?</v>
      </c>
      <c r="F358" s="123" t="e">
        <f ca="1">INDEX(A358:D366,,F353)</f>
        <v>#NAME?</v>
      </c>
      <c r="G358" s="90" t="e">
        <f ca="1">INDEX(A354:D362,,G353)</f>
        <v>#NAME?</v>
      </c>
      <c r="I358" s="123" t="e">
        <f t="shared" ca="1" si="117"/>
        <v>#NAME?</v>
      </c>
      <c r="J358" s="37" t="e">
        <f t="shared" ca="1" si="118"/>
        <v>#NAME?</v>
      </c>
      <c r="K358" s="37" t="e">
        <f t="shared" ca="1" si="119"/>
        <v>#NAME?</v>
      </c>
      <c r="L358" s="90" t="e">
        <f t="shared" ca="1" si="116"/>
        <v>#NAME?</v>
      </c>
      <c r="N358" s="156" t="e">
        <f ca="1">COS(O356)</f>
        <v>#NAME?</v>
      </c>
      <c r="O358" s="158" t="e">
        <f ca="1">-N359</f>
        <v>#NAME?</v>
      </c>
      <c r="Q358" s="123" t="e">
        <f ca="1"/>
        <v>#NAME?</v>
      </c>
      <c r="R358" s="90" t="e">
        <f ca="1"/>
        <v>#NAME?</v>
      </c>
    </row>
    <row r="359" spans="1:18" x14ac:dyDescent="0.25">
      <c r="A359" s="194" t="e">
        <f ca="1"/>
        <v>#NAME?</v>
      </c>
      <c r="B359" s="195" t="e">
        <f ca="1"/>
        <v>#NAME?</v>
      </c>
      <c r="C359" s="195" t="e">
        <f ca="1"/>
        <v>#NAME?</v>
      </c>
      <c r="D359" s="196" t="e">
        <f ca="1"/>
        <v>#NAME?</v>
      </c>
      <c r="F359" s="123" t="e">
        <f ca="1">INDEX(A359:D367,,F353)</f>
        <v>#NAME?</v>
      </c>
      <c r="G359" s="90" t="e">
        <f ca="1">INDEX(A354:D362,,G353)</f>
        <v>#NAME?</v>
      </c>
      <c r="I359" s="123" t="e">
        <f t="shared" ca="1" si="117"/>
        <v>#NAME?</v>
      </c>
      <c r="J359" s="37" t="e">
        <f t="shared" ca="1" si="118"/>
        <v>#NAME?</v>
      </c>
      <c r="K359" s="37" t="e">
        <f t="shared" ca="1" si="119"/>
        <v>#NAME?</v>
      </c>
      <c r="L359" s="90" t="e">
        <f t="shared" ca="1" si="116"/>
        <v>#NAME?</v>
      </c>
      <c r="N359" s="91" t="e">
        <f ca="1">SIN(O356)</f>
        <v>#NAME?</v>
      </c>
      <c r="O359" s="93" t="e">
        <f ca="1">N358</f>
        <v>#NAME?</v>
      </c>
      <c r="Q359" s="123" t="e">
        <f ca="1"/>
        <v>#NAME?</v>
      </c>
      <c r="R359" s="90" t="e">
        <f ca="1"/>
        <v>#NAME?</v>
      </c>
    </row>
    <row r="360" spans="1:18" x14ac:dyDescent="0.25">
      <c r="A360" s="194" t="e">
        <f ca="1"/>
        <v>#NAME?</v>
      </c>
      <c r="B360" s="195" t="e">
        <f ca="1"/>
        <v>#NAME?</v>
      </c>
      <c r="C360" s="195" t="e">
        <f ca="1"/>
        <v>#NAME?</v>
      </c>
      <c r="D360" s="196" t="e">
        <f ca="1"/>
        <v>#NAME?</v>
      </c>
      <c r="F360" s="123" t="e">
        <f ca="1">INDEX(A360:D368,,F353)</f>
        <v>#NAME?</v>
      </c>
      <c r="G360" s="90" t="e">
        <f ca="1">INDEX(A354:D362,,G353)</f>
        <v>#NAME?</v>
      </c>
      <c r="I360" s="123" t="e">
        <f t="shared" ca="1" si="117"/>
        <v>#NAME?</v>
      </c>
      <c r="J360" s="37" t="e">
        <f t="shared" ca="1" si="118"/>
        <v>#NAME?</v>
      </c>
      <c r="K360" s="37" t="e">
        <f t="shared" ca="1" si="119"/>
        <v>#NAME?</v>
      </c>
      <c r="L360" s="90" t="e">
        <f t="shared" ca="1" si="116"/>
        <v>#NAME?</v>
      </c>
      <c r="Q360" s="123" t="e">
        <f ca="1"/>
        <v>#NAME?</v>
      </c>
      <c r="R360" s="90" t="e">
        <f ca="1"/>
        <v>#NAME?</v>
      </c>
    </row>
    <row r="361" spans="1:18" x14ac:dyDescent="0.25">
      <c r="A361" s="194" t="e">
        <f ca="1"/>
        <v>#NAME?</v>
      </c>
      <c r="B361" s="195" t="e">
        <f ca="1"/>
        <v>#NAME?</v>
      </c>
      <c r="C361" s="195" t="e">
        <f ca="1"/>
        <v>#NAME?</v>
      </c>
      <c r="D361" s="196" t="e">
        <f ca="1"/>
        <v>#NAME?</v>
      </c>
      <c r="F361" s="123" t="e">
        <f ca="1">INDEX(A361:D369,,F353)</f>
        <v>#NAME?</v>
      </c>
      <c r="G361" s="90" t="e">
        <f ca="1">INDEX(A354:D362,,G353)</f>
        <v>#NAME?</v>
      </c>
      <c r="I361" s="123" t="e">
        <f t="shared" ca="1" si="117"/>
        <v>#NAME?</v>
      </c>
      <c r="J361" s="37" t="e">
        <f t="shared" ca="1" si="118"/>
        <v>#NAME?</v>
      </c>
      <c r="K361" s="37" t="e">
        <f t="shared" ca="1" si="119"/>
        <v>#NAME?</v>
      </c>
      <c r="L361" s="90" t="e">
        <f t="shared" ca="1" si="116"/>
        <v>#NAME?</v>
      </c>
      <c r="Q361" s="123" t="e">
        <f ca="1"/>
        <v>#NAME?</v>
      </c>
      <c r="R361" s="90" t="e">
        <f ca="1"/>
        <v>#NAME?</v>
      </c>
    </row>
    <row r="362" spans="1:18" x14ac:dyDescent="0.25">
      <c r="A362" s="200" t="e">
        <f ca="1"/>
        <v>#NAME?</v>
      </c>
      <c r="B362" s="201" t="e">
        <f ca="1"/>
        <v>#NAME?</v>
      </c>
      <c r="C362" s="201" t="e">
        <f ca="1"/>
        <v>#NAME?</v>
      </c>
      <c r="D362" s="202" t="e">
        <f ca="1"/>
        <v>#NAME?</v>
      </c>
      <c r="F362" s="91" t="e">
        <f ca="1">INDEX(A362:D370,,F353)</f>
        <v>#NAME?</v>
      </c>
      <c r="G362" s="93" t="e">
        <f ca="1">INDEX(A354:D362,,G353)</f>
        <v>#NAME?</v>
      </c>
      <c r="I362" s="91" t="e">
        <f t="shared" ca="1" si="117"/>
        <v>#NAME?</v>
      </c>
      <c r="J362" s="92" t="e">
        <f t="shared" ca="1" si="118"/>
        <v>#NAME?</v>
      </c>
      <c r="K362" s="92" t="e">
        <f t="shared" ca="1" si="119"/>
        <v>#NAME?</v>
      </c>
      <c r="L362" s="93" t="e">
        <f t="shared" ca="1" si="116"/>
        <v>#NAME?</v>
      </c>
      <c r="Q362" s="91" t="e">
        <f ca="1"/>
        <v>#NAME?</v>
      </c>
      <c r="R362" s="93" t="e">
        <f ca="1"/>
        <v>#NAME?</v>
      </c>
    </row>
    <row r="363" spans="1:18" x14ac:dyDescent="0.25">
      <c r="I363" t="e">
        <f ca="1">SUM(I354:I362)</f>
        <v>#NAME?</v>
      </c>
      <c r="J363" t="e">
        <f ca="1">SUM(J354:J362)</f>
        <v>#NAME?</v>
      </c>
      <c r="K363" t="e">
        <f ca="1">SUM(K354:K362)</f>
        <v>#NAME?</v>
      </c>
      <c r="L363" t="e">
        <f ca="1">SUM(L354:L362)</f>
        <v>#NAME?</v>
      </c>
    </row>
    <row r="364" spans="1:18" x14ac:dyDescent="0.25">
      <c r="A364" s="47" t="s">
        <v>53</v>
      </c>
      <c r="B364">
        <f ca="1">COUNT(A354:A362)</f>
        <v>0</v>
      </c>
      <c r="I364" s="47" t="s">
        <v>462</v>
      </c>
      <c r="J364" s="47" t="s">
        <v>389</v>
      </c>
      <c r="K364" s="47" t="s">
        <v>469</v>
      </c>
      <c r="L364" s="47" t="s">
        <v>470</v>
      </c>
      <c r="N364" s="47"/>
    </row>
    <row r="366" spans="1:18" x14ac:dyDescent="0.25">
      <c r="A366">
        <v>1</v>
      </c>
      <c r="B366">
        <v>2</v>
      </c>
      <c r="C366">
        <v>3</v>
      </c>
      <c r="D366">
        <v>4</v>
      </c>
      <c r="F366">
        <v>2</v>
      </c>
      <c r="G366">
        <v>3</v>
      </c>
      <c r="I366" s="47" t="s">
        <v>207</v>
      </c>
      <c r="J366" s="47" t="s">
        <v>464</v>
      </c>
      <c r="K366" s="47" t="s">
        <v>465</v>
      </c>
      <c r="L366" s="47" t="s">
        <v>466</v>
      </c>
      <c r="Q366">
        <f>F366</f>
        <v>2</v>
      </c>
      <c r="R366">
        <f>G366</f>
        <v>3</v>
      </c>
    </row>
    <row r="367" spans="1:18" x14ac:dyDescent="0.25">
      <c r="A367" s="189" t="e">
        <f t="array" aca="1" ref="A367:A375" ca="1">IF(A366=$Q353,$Q354:$Q362,IF(A366=$R353,$R354:$R362,A354:A362))</f>
        <v>#NAME?</v>
      </c>
      <c r="B367" s="190" t="e">
        <f t="array" aca="1" ref="B367:B375" ca="1">IF(B366=$Q353,$Q354:$Q362,IF(B366=$R353,$R354:$R362,B354:B362))</f>
        <v>#NAME?</v>
      </c>
      <c r="C367" s="190" t="e">
        <f t="array" aca="1" ref="C367:C375" ca="1">IF(C366=$Q353,$Q354:$Q362,IF(C366=$R353,$R354:$R362,C354:C362))</f>
        <v>#NAME?</v>
      </c>
      <c r="D367" s="191" t="e">
        <f t="array" aca="1" ref="D367:D375" ca="1">IF(D366=$Q353,$Q354:$Q362,IF(D366=$R353,$R354:$R362,D354:D362))</f>
        <v>#NAME?</v>
      </c>
      <c r="F367" s="156" t="e">
        <f ca="1">INDEX(A367:D375,,F366)</f>
        <v>#NAME?</v>
      </c>
      <c r="G367" s="158" t="e">
        <f ca="1">INDEX(A367:D375,,G366)</f>
        <v>#NAME?</v>
      </c>
      <c r="I367" s="156" t="e">
        <f ca="1">F367^2-G367^2</f>
        <v>#NAME?</v>
      </c>
      <c r="J367" s="157" t="e">
        <f ca="1">2*F367*G367</f>
        <v>#NAME?</v>
      </c>
      <c r="K367" s="157" t="e">
        <f ca="1">I367^2-J367^2</f>
        <v>#NAME?</v>
      </c>
      <c r="L367" s="158" t="e">
        <f t="shared" ref="L367:L375" ca="1" si="120">I367*J367</f>
        <v>#NAME?</v>
      </c>
      <c r="N367" t="s">
        <v>390</v>
      </c>
      <c r="O367" s="172" t="e">
        <f ca="1">2*(L376*B377-I376*J376)</f>
        <v>#NAME?</v>
      </c>
      <c r="Q367" s="156" t="e">
        <f t="array" aca="1" ref="Q367:R375" ca="1">MMULT(F367:G375,N371:O372)</f>
        <v>#NAME?</v>
      </c>
      <c r="R367" s="158" t="e">
        <f ca="1"/>
        <v>#NAME?</v>
      </c>
    </row>
    <row r="368" spans="1:18" x14ac:dyDescent="0.25">
      <c r="A368" s="194" t="e">
        <f ca="1"/>
        <v>#NAME?</v>
      </c>
      <c r="B368" s="195" t="e">
        <f ca="1"/>
        <v>#NAME?</v>
      </c>
      <c r="C368" s="195" t="e">
        <f ca="1"/>
        <v>#NAME?</v>
      </c>
      <c r="D368" s="196" t="e">
        <f ca="1"/>
        <v>#NAME?</v>
      </c>
      <c r="F368" s="123" t="e">
        <f ca="1">INDEX(A368:D376,,F366)</f>
        <v>#NAME?</v>
      </c>
      <c r="G368" s="90" t="e">
        <f ca="1">INDEX(A367:D375,,G366)</f>
        <v>#NAME?</v>
      </c>
      <c r="I368" s="123" t="e">
        <f t="shared" ref="I368:I375" ca="1" si="121">F368^2-G368^2</f>
        <v>#NAME?</v>
      </c>
      <c r="J368" s="37" t="e">
        <f t="shared" ref="J368:J375" ca="1" si="122">2*F368*G368</f>
        <v>#NAME?</v>
      </c>
      <c r="K368" s="37" t="e">
        <f t="shared" ref="K368:K375" ca="1" si="123">I368^2-J368^2</f>
        <v>#NAME?</v>
      </c>
      <c r="L368" s="90" t="e">
        <f t="shared" ca="1" si="120"/>
        <v>#NAME?</v>
      </c>
      <c r="N368" t="s">
        <v>392</v>
      </c>
      <c r="O368" s="173" t="e">
        <f ca="1">K376*B377-(I376^2-J376^2)</f>
        <v>#NAME?</v>
      </c>
      <c r="Q368" s="123" t="e">
        <f ca="1"/>
        <v>#NAME?</v>
      </c>
      <c r="R368" s="90" t="e">
        <f ca="1"/>
        <v>#NAME?</v>
      </c>
    </row>
    <row r="369" spans="1:18" x14ac:dyDescent="0.25">
      <c r="A369" s="194" t="e">
        <f ca="1"/>
        <v>#NAME?</v>
      </c>
      <c r="B369" s="195" t="e">
        <f ca="1"/>
        <v>#NAME?</v>
      </c>
      <c r="C369" s="195" t="e">
        <f ca="1"/>
        <v>#NAME?</v>
      </c>
      <c r="D369" s="196" t="e">
        <f ca="1"/>
        <v>#NAME?</v>
      </c>
      <c r="F369" s="123" t="e">
        <f ca="1">INDEX(A369:D377,,F366)</f>
        <v>#NAME?</v>
      </c>
      <c r="G369" s="90" t="e">
        <f ca="1">INDEX(A367:D375,,G366)</f>
        <v>#NAME?</v>
      </c>
      <c r="I369" s="123" t="e">
        <f t="shared" ca="1" si="121"/>
        <v>#NAME?</v>
      </c>
      <c r="J369" s="37" t="e">
        <f t="shared" ca="1" si="122"/>
        <v>#NAME?</v>
      </c>
      <c r="K369" s="37" t="e">
        <f t="shared" ca="1" si="123"/>
        <v>#NAME?</v>
      </c>
      <c r="L369" s="90" t="e">
        <f t="shared" ca="1" si="120"/>
        <v>#NAME?</v>
      </c>
      <c r="N369" t="s">
        <v>467</v>
      </c>
      <c r="O369" s="174" t="e">
        <f ca="1">0.25*ATAN(O367/O368)</f>
        <v>#NAME?</v>
      </c>
      <c r="Q369" s="123" t="e">
        <f ca="1"/>
        <v>#NAME?</v>
      </c>
      <c r="R369" s="90" t="e">
        <f ca="1"/>
        <v>#NAME?</v>
      </c>
    </row>
    <row r="370" spans="1:18" x14ac:dyDescent="0.25">
      <c r="A370" s="194" t="e">
        <f ca="1"/>
        <v>#NAME?</v>
      </c>
      <c r="B370" s="195" t="e">
        <f ca="1"/>
        <v>#NAME?</v>
      </c>
      <c r="C370" s="195" t="e">
        <f ca="1"/>
        <v>#NAME?</v>
      </c>
      <c r="D370" s="196" t="e">
        <f ca="1"/>
        <v>#NAME?</v>
      </c>
      <c r="F370" s="123" t="e">
        <f ca="1">INDEX(A370:D378,,F366)</f>
        <v>#NAME?</v>
      </c>
      <c r="G370" s="90" t="e">
        <f ca="1">INDEX(A367:D375,,G366)</f>
        <v>#NAME?</v>
      </c>
      <c r="I370" s="123" t="e">
        <f t="shared" ca="1" si="121"/>
        <v>#NAME?</v>
      </c>
      <c r="J370" s="37" t="e">
        <f t="shared" ca="1" si="122"/>
        <v>#NAME?</v>
      </c>
      <c r="K370" s="37" t="e">
        <f t="shared" ca="1" si="123"/>
        <v>#NAME?</v>
      </c>
      <c r="L370" s="90" t="e">
        <f t="shared" ca="1" si="120"/>
        <v>#NAME?</v>
      </c>
      <c r="Q370" s="123" t="e">
        <f ca="1"/>
        <v>#NAME?</v>
      </c>
      <c r="R370" s="90" t="e">
        <f ca="1"/>
        <v>#NAME?</v>
      </c>
    </row>
    <row r="371" spans="1:18" x14ac:dyDescent="0.25">
      <c r="A371" s="194" t="e">
        <f ca="1"/>
        <v>#NAME?</v>
      </c>
      <c r="B371" s="195" t="e">
        <f ca="1"/>
        <v>#NAME?</v>
      </c>
      <c r="C371" s="195" t="e">
        <f ca="1"/>
        <v>#NAME?</v>
      </c>
      <c r="D371" s="196" t="e">
        <f ca="1"/>
        <v>#NAME?</v>
      </c>
      <c r="F371" s="123" t="e">
        <f ca="1">INDEX(A371:D379,,F366)</f>
        <v>#NAME?</v>
      </c>
      <c r="G371" s="90" t="e">
        <f ca="1">INDEX(A367:D375,,G366)</f>
        <v>#NAME?</v>
      </c>
      <c r="I371" s="123" t="e">
        <f t="shared" ca="1" si="121"/>
        <v>#NAME?</v>
      </c>
      <c r="J371" s="37" t="e">
        <f t="shared" ca="1" si="122"/>
        <v>#NAME?</v>
      </c>
      <c r="K371" s="37" t="e">
        <f t="shared" ca="1" si="123"/>
        <v>#NAME?</v>
      </c>
      <c r="L371" s="90" t="e">
        <f t="shared" ca="1" si="120"/>
        <v>#NAME?</v>
      </c>
      <c r="N371" s="156" t="e">
        <f ca="1">COS(O369)</f>
        <v>#NAME?</v>
      </c>
      <c r="O371" s="158" t="e">
        <f ca="1">-N372</f>
        <v>#NAME?</v>
      </c>
      <c r="Q371" s="123" t="e">
        <f ca="1"/>
        <v>#NAME?</v>
      </c>
      <c r="R371" s="90" t="e">
        <f ca="1"/>
        <v>#NAME?</v>
      </c>
    </row>
    <row r="372" spans="1:18" x14ac:dyDescent="0.25">
      <c r="A372" s="194" t="e">
        <f ca="1"/>
        <v>#NAME?</v>
      </c>
      <c r="B372" s="195" t="e">
        <f ca="1"/>
        <v>#NAME?</v>
      </c>
      <c r="C372" s="195" t="e">
        <f ca="1"/>
        <v>#NAME?</v>
      </c>
      <c r="D372" s="196" t="e">
        <f ca="1"/>
        <v>#NAME?</v>
      </c>
      <c r="F372" s="123" t="e">
        <f ca="1">INDEX(A372:D380,,F366)</f>
        <v>#NAME?</v>
      </c>
      <c r="G372" s="90" t="e">
        <f ca="1">INDEX(A367:D375,,G366)</f>
        <v>#NAME?</v>
      </c>
      <c r="I372" s="123" t="e">
        <f t="shared" ca="1" si="121"/>
        <v>#NAME?</v>
      </c>
      <c r="J372" s="37" t="e">
        <f t="shared" ca="1" si="122"/>
        <v>#NAME?</v>
      </c>
      <c r="K372" s="37" t="e">
        <f t="shared" ca="1" si="123"/>
        <v>#NAME?</v>
      </c>
      <c r="L372" s="90" t="e">
        <f t="shared" ca="1" si="120"/>
        <v>#NAME?</v>
      </c>
      <c r="N372" s="91" t="e">
        <f ca="1">SIN(O369)</f>
        <v>#NAME?</v>
      </c>
      <c r="O372" s="93" t="e">
        <f ca="1">N371</f>
        <v>#NAME?</v>
      </c>
      <c r="Q372" s="123" t="e">
        <f ca="1"/>
        <v>#NAME?</v>
      </c>
      <c r="R372" s="90" t="e">
        <f ca="1"/>
        <v>#NAME?</v>
      </c>
    </row>
    <row r="373" spans="1:18" x14ac:dyDescent="0.25">
      <c r="A373" s="194" t="e">
        <f ca="1"/>
        <v>#NAME?</v>
      </c>
      <c r="B373" s="195" t="e">
        <f ca="1"/>
        <v>#NAME?</v>
      </c>
      <c r="C373" s="195" t="e">
        <f ca="1"/>
        <v>#NAME?</v>
      </c>
      <c r="D373" s="196" t="e">
        <f ca="1"/>
        <v>#NAME?</v>
      </c>
      <c r="F373" s="123" t="e">
        <f ca="1">INDEX(A373:D381,,F366)</f>
        <v>#NAME?</v>
      </c>
      <c r="G373" s="90" t="e">
        <f ca="1">INDEX(A367:D375,,G366)</f>
        <v>#NAME?</v>
      </c>
      <c r="I373" s="123" t="e">
        <f t="shared" ca="1" si="121"/>
        <v>#NAME?</v>
      </c>
      <c r="J373" s="37" t="e">
        <f t="shared" ca="1" si="122"/>
        <v>#NAME?</v>
      </c>
      <c r="K373" s="37" t="e">
        <f t="shared" ca="1" si="123"/>
        <v>#NAME?</v>
      </c>
      <c r="L373" s="90" t="e">
        <f t="shared" ca="1" si="120"/>
        <v>#NAME?</v>
      </c>
      <c r="Q373" s="123" t="e">
        <f ca="1"/>
        <v>#NAME?</v>
      </c>
      <c r="R373" s="90" t="e">
        <f ca="1"/>
        <v>#NAME?</v>
      </c>
    </row>
    <row r="374" spans="1:18" x14ac:dyDescent="0.25">
      <c r="A374" s="194" t="e">
        <f ca="1"/>
        <v>#NAME?</v>
      </c>
      <c r="B374" s="195" t="e">
        <f ca="1"/>
        <v>#NAME?</v>
      </c>
      <c r="C374" s="195" t="e">
        <f ca="1"/>
        <v>#NAME?</v>
      </c>
      <c r="D374" s="196" t="e">
        <f ca="1"/>
        <v>#NAME?</v>
      </c>
      <c r="F374" s="123" t="e">
        <f ca="1">INDEX(A374:D382,,F366)</f>
        <v>#NAME?</v>
      </c>
      <c r="G374" s="90" t="e">
        <f ca="1">INDEX(A367:D375,,G366)</f>
        <v>#NAME?</v>
      </c>
      <c r="I374" s="123" t="e">
        <f t="shared" ca="1" si="121"/>
        <v>#NAME?</v>
      </c>
      <c r="J374" s="37" t="e">
        <f t="shared" ca="1" si="122"/>
        <v>#NAME?</v>
      </c>
      <c r="K374" s="37" t="e">
        <f t="shared" ca="1" si="123"/>
        <v>#NAME?</v>
      </c>
      <c r="L374" s="90" t="e">
        <f t="shared" ca="1" si="120"/>
        <v>#NAME?</v>
      </c>
      <c r="Q374" s="123" t="e">
        <f ca="1"/>
        <v>#NAME?</v>
      </c>
      <c r="R374" s="90" t="e">
        <f ca="1"/>
        <v>#NAME?</v>
      </c>
    </row>
    <row r="375" spans="1:18" x14ac:dyDescent="0.25">
      <c r="A375" s="200" t="e">
        <f ca="1"/>
        <v>#NAME?</v>
      </c>
      <c r="B375" s="201" t="e">
        <f ca="1"/>
        <v>#NAME?</v>
      </c>
      <c r="C375" s="201" t="e">
        <f ca="1"/>
        <v>#NAME?</v>
      </c>
      <c r="D375" s="202" t="e">
        <f ca="1"/>
        <v>#NAME?</v>
      </c>
      <c r="F375" s="91" t="e">
        <f ca="1">INDEX(A375:D383,,F366)</f>
        <v>#NAME?</v>
      </c>
      <c r="G375" s="93" t="e">
        <f ca="1">INDEX(A367:D375,,G366)</f>
        <v>#NAME?</v>
      </c>
      <c r="I375" s="91" t="e">
        <f t="shared" ca="1" si="121"/>
        <v>#NAME?</v>
      </c>
      <c r="J375" s="92" t="e">
        <f t="shared" ca="1" si="122"/>
        <v>#NAME?</v>
      </c>
      <c r="K375" s="92" t="e">
        <f t="shared" ca="1" si="123"/>
        <v>#NAME?</v>
      </c>
      <c r="L375" s="93" t="e">
        <f t="shared" ca="1" si="120"/>
        <v>#NAME?</v>
      </c>
      <c r="Q375" s="91" t="e">
        <f ca="1"/>
        <v>#NAME?</v>
      </c>
      <c r="R375" s="93" t="e">
        <f ca="1"/>
        <v>#NAME?</v>
      </c>
    </row>
    <row r="376" spans="1:18" x14ac:dyDescent="0.25">
      <c r="I376" t="e">
        <f ca="1">SUM(I367:I375)</f>
        <v>#NAME?</v>
      </c>
      <c r="J376" t="e">
        <f ca="1">SUM(J367:J375)</f>
        <v>#NAME?</v>
      </c>
      <c r="K376" t="e">
        <f ca="1">SUM(K367:K375)</f>
        <v>#NAME?</v>
      </c>
      <c r="L376" t="e">
        <f ca="1">SUM(L367:L375)</f>
        <v>#NAME?</v>
      </c>
    </row>
    <row r="377" spans="1:18" x14ac:dyDescent="0.25">
      <c r="A377" s="47" t="s">
        <v>53</v>
      </c>
      <c r="B377">
        <f ca="1">COUNT(A367:A375)</f>
        <v>0</v>
      </c>
      <c r="I377" s="47" t="s">
        <v>462</v>
      </c>
      <c r="J377" s="47" t="s">
        <v>389</v>
      </c>
      <c r="K377" s="47" t="s">
        <v>469</v>
      </c>
      <c r="L377" s="47" t="s">
        <v>470</v>
      </c>
      <c r="N377" s="47"/>
    </row>
    <row r="379" spans="1:18" x14ac:dyDescent="0.25">
      <c r="A379">
        <v>1</v>
      </c>
      <c r="B379">
        <v>2</v>
      </c>
      <c r="C379">
        <v>3</v>
      </c>
      <c r="D379">
        <v>4</v>
      </c>
      <c r="F379">
        <v>2</v>
      </c>
      <c r="G379">
        <v>4</v>
      </c>
      <c r="I379" s="47" t="s">
        <v>207</v>
      </c>
      <c r="J379" s="47" t="s">
        <v>464</v>
      </c>
      <c r="K379" s="47" t="s">
        <v>465</v>
      </c>
      <c r="L379" s="47" t="s">
        <v>466</v>
      </c>
      <c r="Q379">
        <f>F379</f>
        <v>2</v>
      </c>
      <c r="R379">
        <f>G379</f>
        <v>4</v>
      </c>
    </row>
    <row r="380" spans="1:18" x14ac:dyDescent="0.25">
      <c r="A380" s="189" t="e">
        <f t="array" aca="1" ref="A380:A388" ca="1">IF(A379=$Q366,$Q367:$Q375,IF(A379=$R366,$R367:$R375,A367:A375))</f>
        <v>#NAME?</v>
      </c>
      <c r="B380" s="190" t="e">
        <f t="array" aca="1" ref="B380:B388" ca="1">IF(B379=$Q366,$Q367:$Q375,IF(B379=$R366,$R367:$R375,B367:B375))</f>
        <v>#NAME?</v>
      </c>
      <c r="C380" s="190" t="e">
        <f t="array" aca="1" ref="C380:C388" ca="1">IF(C379=$Q366,$Q367:$Q375,IF(C379=$R366,$R367:$R375,C367:C375))</f>
        <v>#NAME?</v>
      </c>
      <c r="D380" s="191" t="e">
        <f t="array" aca="1" ref="D380:D388" ca="1">IF(D379=$Q366,$Q367:$Q375,IF(D379=$R366,$R367:$R375,D367:D375))</f>
        <v>#NAME?</v>
      </c>
      <c r="F380" s="156" t="e">
        <f ca="1">INDEX(A380:D388,,F379)</f>
        <v>#NAME?</v>
      </c>
      <c r="G380" s="158" t="e">
        <f ca="1">INDEX(A380:D388,,G379)</f>
        <v>#NAME?</v>
      </c>
      <c r="I380" s="156" t="e">
        <f ca="1">F380^2-G380^2</f>
        <v>#NAME?</v>
      </c>
      <c r="J380" s="157" t="e">
        <f ca="1">2*F380*G380</f>
        <v>#NAME?</v>
      </c>
      <c r="K380" s="157" t="e">
        <f ca="1">I380^2-J380^2</f>
        <v>#NAME?</v>
      </c>
      <c r="L380" s="158" t="e">
        <f t="shared" ref="L380:L388" ca="1" si="124">I380*J380</f>
        <v>#NAME?</v>
      </c>
      <c r="N380" t="s">
        <v>390</v>
      </c>
      <c r="O380" s="172" t="e">
        <f ca="1">2*(L389*B390-I389*J389)</f>
        <v>#NAME?</v>
      </c>
      <c r="Q380" s="156" t="e">
        <f t="array" aca="1" ref="Q380:R388" ca="1">MMULT(F380:G388,N384:O385)</f>
        <v>#NAME?</v>
      </c>
      <c r="R380" s="158" t="e">
        <f ca="1"/>
        <v>#NAME?</v>
      </c>
    </row>
    <row r="381" spans="1:18" x14ac:dyDescent="0.25">
      <c r="A381" s="194" t="e">
        <f ca="1"/>
        <v>#NAME?</v>
      </c>
      <c r="B381" s="195" t="e">
        <f ca="1"/>
        <v>#NAME?</v>
      </c>
      <c r="C381" s="195" t="e">
        <f ca="1"/>
        <v>#NAME?</v>
      </c>
      <c r="D381" s="196" t="e">
        <f ca="1"/>
        <v>#NAME?</v>
      </c>
      <c r="F381" s="123" t="e">
        <f ca="1">INDEX(A381:D389,,F379)</f>
        <v>#NAME?</v>
      </c>
      <c r="G381" s="90" t="e">
        <f ca="1">INDEX(A380:D388,,G379)</f>
        <v>#NAME?</v>
      </c>
      <c r="I381" s="123" t="e">
        <f t="shared" ref="I381:I388" ca="1" si="125">F381^2-G381^2</f>
        <v>#NAME?</v>
      </c>
      <c r="J381" s="37" t="e">
        <f t="shared" ref="J381:J388" ca="1" si="126">2*F381*G381</f>
        <v>#NAME?</v>
      </c>
      <c r="K381" s="37" t="e">
        <f t="shared" ref="K381:K388" ca="1" si="127">I381^2-J381^2</f>
        <v>#NAME?</v>
      </c>
      <c r="L381" s="90" t="e">
        <f t="shared" ca="1" si="124"/>
        <v>#NAME?</v>
      </c>
      <c r="N381" t="s">
        <v>392</v>
      </c>
      <c r="O381" s="173" t="e">
        <f ca="1">K389*B390-(I389^2-J389^2)</f>
        <v>#NAME?</v>
      </c>
      <c r="Q381" s="123" t="e">
        <f ca="1"/>
        <v>#NAME?</v>
      </c>
      <c r="R381" s="90" t="e">
        <f ca="1"/>
        <v>#NAME?</v>
      </c>
    </row>
    <row r="382" spans="1:18" x14ac:dyDescent="0.25">
      <c r="A382" s="194" t="e">
        <f ca="1"/>
        <v>#NAME?</v>
      </c>
      <c r="B382" s="195" t="e">
        <f ca="1"/>
        <v>#NAME?</v>
      </c>
      <c r="C382" s="195" t="e">
        <f ca="1"/>
        <v>#NAME?</v>
      </c>
      <c r="D382" s="196" t="e">
        <f ca="1"/>
        <v>#NAME?</v>
      </c>
      <c r="F382" s="123" t="e">
        <f ca="1">INDEX(A382:D390,,F379)</f>
        <v>#NAME?</v>
      </c>
      <c r="G382" s="90" t="e">
        <f ca="1">INDEX(A380:D388,,G379)</f>
        <v>#NAME?</v>
      </c>
      <c r="I382" s="123" t="e">
        <f t="shared" ca="1" si="125"/>
        <v>#NAME?</v>
      </c>
      <c r="J382" s="37" t="e">
        <f t="shared" ca="1" si="126"/>
        <v>#NAME?</v>
      </c>
      <c r="K382" s="37" t="e">
        <f t="shared" ca="1" si="127"/>
        <v>#NAME?</v>
      </c>
      <c r="L382" s="90" t="e">
        <f t="shared" ca="1" si="124"/>
        <v>#NAME?</v>
      </c>
      <c r="N382" t="s">
        <v>467</v>
      </c>
      <c r="O382" s="174" t="e">
        <f ca="1">0.25*ATAN(O380/O381)</f>
        <v>#NAME?</v>
      </c>
      <c r="Q382" s="123" t="e">
        <f ca="1"/>
        <v>#NAME?</v>
      </c>
      <c r="R382" s="90" t="e">
        <f ca="1"/>
        <v>#NAME?</v>
      </c>
    </row>
    <row r="383" spans="1:18" x14ac:dyDescent="0.25">
      <c r="A383" s="194" t="e">
        <f ca="1"/>
        <v>#NAME?</v>
      </c>
      <c r="B383" s="195" t="e">
        <f ca="1"/>
        <v>#NAME?</v>
      </c>
      <c r="C383" s="195" t="e">
        <f ca="1"/>
        <v>#NAME?</v>
      </c>
      <c r="D383" s="196" t="e">
        <f ca="1"/>
        <v>#NAME?</v>
      </c>
      <c r="F383" s="123" t="e">
        <f ca="1">INDEX(A383:D391,,F379)</f>
        <v>#NAME?</v>
      </c>
      <c r="G383" s="90" t="e">
        <f ca="1">INDEX(A380:D388,,G379)</f>
        <v>#NAME?</v>
      </c>
      <c r="I383" s="123" t="e">
        <f t="shared" ca="1" si="125"/>
        <v>#NAME?</v>
      </c>
      <c r="J383" s="37" t="e">
        <f t="shared" ca="1" si="126"/>
        <v>#NAME?</v>
      </c>
      <c r="K383" s="37" t="e">
        <f t="shared" ca="1" si="127"/>
        <v>#NAME?</v>
      </c>
      <c r="L383" s="90" t="e">
        <f t="shared" ca="1" si="124"/>
        <v>#NAME?</v>
      </c>
      <c r="Q383" s="123" t="e">
        <f ca="1"/>
        <v>#NAME?</v>
      </c>
      <c r="R383" s="90" t="e">
        <f ca="1"/>
        <v>#NAME?</v>
      </c>
    </row>
    <row r="384" spans="1:18" x14ac:dyDescent="0.25">
      <c r="A384" s="194" t="e">
        <f ca="1"/>
        <v>#NAME?</v>
      </c>
      <c r="B384" s="195" t="e">
        <f ca="1"/>
        <v>#NAME?</v>
      </c>
      <c r="C384" s="195" t="e">
        <f ca="1"/>
        <v>#NAME?</v>
      </c>
      <c r="D384" s="196" t="e">
        <f ca="1"/>
        <v>#NAME?</v>
      </c>
      <c r="F384" s="123" t="e">
        <f ca="1">INDEX(A384:D392,,F379)</f>
        <v>#NAME?</v>
      </c>
      <c r="G384" s="90" t="e">
        <f ca="1">INDEX(A380:D388,,G379)</f>
        <v>#NAME?</v>
      </c>
      <c r="I384" s="123" t="e">
        <f t="shared" ca="1" si="125"/>
        <v>#NAME?</v>
      </c>
      <c r="J384" s="37" t="e">
        <f t="shared" ca="1" si="126"/>
        <v>#NAME?</v>
      </c>
      <c r="K384" s="37" t="e">
        <f t="shared" ca="1" si="127"/>
        <v>#NAME?</v>
      </c>
      <c r="L384" s="90" t="e">
        <f t="shared" ca="1" si="124"/>
        <v>#NAME?</v>
      </c>
      <c r="N384" s="156" t="e">
        <f ca="1">COS(O382)</f>
        <v>#NAME?</v>
      </c>
      <c r="O384" s="158" t="e">
        <f ca="1">-N385</f>
        <v>#NAME?</v>
      </c>
      <c r="Q384" s="123" t="e">
        <f ca="1"/>
        <v>#NAME?</v>
      </c>
      <c r="R384" s="90" t="e">
        <f ca="1"/>
        <v>#NAME?</v>
      </c>
    </row>
    <row r="385" spans="1:18" x14ac:dyDescent="0.25">
      <c r="A385" s="194" t="e">
        <f ca="1"/>
        <v>#NAME?</v>
      </c>
      <c r="B385" s="195" t="e">
        <f ca="1"/>
        <v>#NAME?</v>
      </c>
      <c r="C385" s="195" t="e">
        <f ca="1"/>
        <v>#NAME?</v>
      </c>
      <c r="D385" s="196" t="e">
        <f ca="1"/>
        <v>#NAME?</v>
      </c>
      <c r="F385" s="123" t="e">
        <f ca="1">INDEX(A385:D393,,F379)</f>
        <v>#NAME?</v>
      </c>
      <c r="G385" s="90" t="e">
        <f ca="1">INDEX(A380:D388,,G379)</f>
        <v>#NAME?</v>
      </c>
      <c r="I385" s="123" t="e">
        <f t="shared" ca="1" si="125"/>
        <v>#NAME?</v>
      </c>
      <c r="J385" s="37" t="e">
        <f t="shared" ca="1" si="126"/>
        <v>#NAME?</v>
      </c>
      <c r="K385" s="37" t="e">
        <f t="shared" ca="1" si="127"/>
        <v>#NAME?</v>
      </c>
      <c r="L385" s="90" t="e">
        <f t="shared" ca="1" si="124"/>
        <v>#NAME?</v>
      </c>
      <c r="N385" s="91" t="e">
        <f ca="1">SIN(O382)</f>
        <v>#NAME?</v>
      </c>
      <c r="O385" s="93" t="e">
        <f ca="1">N384</f>
        <v>#NAME?</v>
      </c>
      <c r="Q385" s="123" t="e">
        <f ca="1"/>
        <v>#NAME?</v>
      </c>
      <c r="R385" s="90" t="e">
        <f ca="1"/>
        <v>#NAME?</v>
      </c>
    </row>
    <row r="386" spans="1:18" x14ac:dyDescent="0.25">
      <c r="A386" s="194" t="e">
        <f ca="1"/>
        <v>#NAME?</v>
      </c>
      <c r="B386" s="195" t="e">
        <f ca="1"/>
        <v>#NAME?</v>
      </c>
      <c r="C386" s="195" t="e">
        <f ca="1"/>
        <v>#NAME?</v>
      </c>
      <c r="D386" s="196" t="e">
        <f ca="1"/>
        <v>#NAME?</v>
      </c>
      <c r="F386" s="123" t="e">
        <f ca="1">INDEX(A386:D394,,F379)</f>
        <v>#NAME?</v>
      </c>
      <c r="G386" s="90" t="e">
        <f ca="1">INDEX(A380:D388,,G379)</f>
        <v>#NAME?</v>
      </c>
      <c r="I386" s="123" t="e">
        <f t="shared" ca="1" si="125"/>
        <v>#NAME?</v>
      </c>
      <c r="J386" s="37" t="e">
        <f t="shared" ca="1" si="126"/>
        <v>#NAME?</v>
      </c>
      <c r="K386" s="37" t="e">
        <f t="shared" ca="1" si="127"/>
        <v>#NAME?</v>
      </c>
      <c r="L386" s="90" t="e">
        <f t="shared" ca="1" si="124"/>
        <v>#NAME?</v>
      </c>
      <c r="Q386" s="123" t="e">
        <f ca="1"/>
        <v>#NAME?</v>
      </c>
      <c r="R386" s="90" t="e">
        <f ca="1"/>
        <v>#NAME?</v>
      </c>
    </row>
    <row r="387" spans="1:18" x14ac:dyDescent="0.25">
      <c r="A387" s="194" t="e">
        <f ca="1"/>
        <v>#NAME?</v>
      </c>
      <c r="B387" s="195" t="e">
        <f ca="1"/>
        <v>#NAME?</v>
      </c>
      <c r="C387" s="195" t="e">
        <f ca="1"/>
        <v>#NAME?</v>
      </c>
      <c r="D387" s="196" t="e">
        <f ca="1"/>
        <v>#NAME?</v>
      </c>
      <c r="F387" s="123" t="e">
        <f ca="1">INDEX(A387:D395,,F379)</f>
        <v>#NAME?</v>
      </c>
      <c r="G387" s="90" t="e">
        <f ca="1">INDEX(A380:D388,,G379)</f>
        <v>#NAME?</v>
      </c>
      <c r="I387" s="123" t="e">
        <f t="shared" ca="1" si="125"/>
        <v>#NAME?</v>
      </c>
      <c r="J387" s="37" t="e">
        <f t="shared" ca="1" si="126"/>
        <v>#NAME?</v>
      </c>
      <c r="K387" s="37" t="e">
        <f t="shared" ca="1" si="127"/>
        <v>#NAME?</v>
      </c>
      <c r="L387" s="90" t="e">
        <f t="shared" ca="1" si="124"/>
        <v>#NAME?</v>
      </c>
      <c r="Q387" s="123" t="e">
        <f ca="1"/>
        <v>#NAME?</v>
      </c>
      <c r="R387" s="90" t="e">
        <f ca="1"/>
        <v>#NAME?</v>
      </c>
    </row>
    <row r="388" spans="1:18" x14ac:dyDescent="0.25">
      <c r="A388" s="200" t="e">
        <f ca="1"/>
        <v>#NAME?</v>
      </c>
      <c r="B388" s="201" t="e">
        <f ca="1"/>
        <v>#NAME?</v>
      </c>
      <c r="C388" s="201" t="e">
        <f ca="1"/>
        <v>#NAME?</v>
      </c>
      <c r="D388" s="202" t="e">
        <f ca="1"/>
        <v>#NAME?</v>
      </c>
      <c r="F388" s="91" t="e">
        <f ca="1">INDEX(A388:D396,,F379)</f>
        <v>#NAME?</v>
      </c>
      <c r="G388" s="93" t="e">
        <f ca="1">INDEX(A380:D388,,G379)</f>
        <v>#NAME?</v>
      </c>
      <c r="I388" s="91" t="e">
        <f t="shared" ca="1" si="125"/>
        <v>#NAME?</v>
      </c>
      <c r="J388" s="92" t="e">
        <f t="shared" ca="1" si="126"/>
        <v>#NAME?</v>
      </c>
      <c r="K388" s="92" t="e">
        <f t="shared" ca="1" si="127"/>
        <v>#NAME?</v>
      </c>
      <c r="L388" s="93" t="e">
        <f t="shared" ca="1" si="124"/>
        <v>#NAME?</v>
      </c>
      <c r="Q388" s="91" t="e">
        <f ca="1"/>
        <v>#NAME?</v>
      </c>
      <c r="R388" s="93" t="e">
        <f ca="1"/>
        <v>#NAME?</v>
      </c>
    </row>
    <row r="389" spans="1:18" x14ac:dyDescent="0.25">
      <c r="I389" t="e">
        <f ca="1">SUM(I380:I388)</f>
        <v>#NAME?</v>
      </c>
      <c r="J389" t="e">
        <f ca="1">SUM(J380:J388)</f>
        <v>#NAME?</v>
      </c>
      <c r="K389" t="e">
        <f ca="1">SUM(K380:K388)</f>
        <v>#NAME?</v>
      </c>
      <c r="L389" t="e">
        <f ca="1">SUM(L380:L388)</f>
        <v>#NAME?</v>
      </c>
    </row>
    <row r="390" spans="1:18" x14ac:dyDescent="0.25">
      <c r="A390" s="47" t="s">
        <v>53</v>
      </c>
      <c r="B390">
        <f ca="1">COUNT(A380:A388)</f>
        <v>0</v>
      </c>
      <c r="I390" s="47" t="s">
        <v>462</v>
      </c>
      <c r="J390" s="47" t="s">
        <v>389</v>
      </c>
      <c r="K390" s="47" t="s">
        <v>469</v>
      </c>
      <c r="L390" s="47" t="s">
        <v>470</v>
      </c>
      <c r="N390" s="47"/>
    </row>
    <row r="392" spans="1:18" x14ac:dyDescent="0.25">
      <c r="A392">
        <v>1</v>
      </c>
      <c r="B392">
        <v>2</v>
      </c>
      <c r="C392">
        <v>3</v>
      </c>
      <c r="D392">
        <v>4</v>
      </c>
      <c r="F392">
        <v>3</v>
      </c>
      <c r="G392">
        <v>4</v>
      </c>
      <c r="I392" s="47" t="s">
        <v>207</v>
      </c>
      <c r="J392" s="47" t="s">
        <v>464</v>
      </c>
      <c r="K392" s="47" t="s">
        <v>465</v>
      </c>
      <c r="L392" s="47" t="s">
        <v>466</v>
      </c>
      <c r="Q392">
        <f>F392</f>
        <v>3</v>
      </c>
      <c r="R392">
        <f>G392</f>
        <v>4</v>
      </c>
    </row>
    <row r="393" spans="1:18" x14ac:dyDescent="0.25">
      <c r="A393" s="189" t="e">
        <f t="array" aca="1" ref="A393:A401" ca="1">IF(A392=$Q379,$Q380:$Q388,IF(A392=$R379,$R380:$R388,A380:A388))</f>
        <v>#NAME?</v>
      </c>
      <c r="B393" s="190" t="e">
        <f t="array" aca="1" ref="B393:B401" ca="1">IF(B392=$Q379,$Q380:$Q388,IF(B392=$R379,$R380:$R388,B380:B388))</f>
        <v>#NAME?</v>
      </c>
      <c r="C393" s="190" t="e">
        <f t="array" aca="1" ref="C393:C401" ca="1">IF(C392=$Q379,$Q380:$Q388,IF(C392=$R379,$R380:$R388,C380:C388))</f>
        <v>#NAME?</v>
      </c>
      <c r="D393" s="191" t="e">
        <f t="array" aca="1" ref="D393:D401" ca="1">IF(D392=$Q379,$Q380:$Q388,IF(D392=$R379,$R380:$R388,D380:D388))</f>
        <v>#NAME?</v>
      </c>
      <c r="F393" s="156" t="e">
        <f ca="1">INDEX(A393:D401,,F392)</f>
        <v>#NAME?</v>
      </c>
      <c r="G393" s="158" t="e">
        <f ca="1">INDEX(A393:D401,,G392)</f>
        <v>#NAME?</v>
      </c>
      <c r="I393" s="156" t="e">
        <f ca="1">F393^2-G393^2</f>
        <v>#NAME?</v>
      </c>
      <c r="J393" s="157" t="e">
        <f ca="1">2*F393*G393</f>
        <v>#NAME?</v>
      </c>
      <c r="K393" s="157" t="e">
        <f ca="1">I393^2-J393^2</f>
        <v>#NAME?</v>
      </c>
      <c r="L393" s="158" t="e">
        <f t="shared" ref="L393:L401" ca="1" si="128">I393*J393</f>
        <v>#NAME?</v>
      </c>
      <c r="N393" t="s">
        <v>390</v>
      </c>
      <c r="O393" s="172" t="e">
        <f ca="1">2*(L402*B403-I402*J402)</f>
        <v>#NAME?</v>
      </c>
      <c r="Q393" s="156" t="e">
        <f t="array" aca="1" ref="Q393:R401" ca="1">MMULT(F393:G401,N397:O398)</f>
        <v>#NAME?</v>
      </c>
      <c r="R393" s="158" t="e">
        <f ca="1"/>
        <v>#NAME?</v>
      </c>
    </row>
    <row r="394" spans="1:18" x14ac:dyDescent="0.25">
      <c r="A394" s="194" t="e">
        <f ca="1"/>
        <v>#NAME?</v>
      </c>
      <c r="B394" s="195" t="e">
        <f ca="1"/>
        <v>#NAME?</v>
      </c>
      <c r="C394" s="195" t="e">
        <f ca="1"/>
        <v>#NAME?</v>
      </c>
      <c r="D394" s="196" t="e">
        <f ca="1"/>
        <v>#NAME?</v>
      </c>
      <c r="F394" s="123" t="e">
        <f ca="1">INDEX(A394:D402,,F392)</f>
        <v>#NAME?</v>
      </c>
      <c r="G394" s="90" t="e">
        <f ca="1">INDEX(A393:D401,,G392)</f>
        <v>#NAME?</v>
      </c>
      <c r="I394" s="123" t="e">
        <f t="shared" ref="I394:I401" ca="1" si="129">F394^2-G394^2</f>
        <v>#NAME?</v>
      </c>
      <c r="J394" s="37" t="e">
        <f t="shared" ref="J394:J401" ca="1" si="130">2*F394*G394</f>
        <v>#NAME?</v>
      </c>
      <c r="K394" s="37" t="e">
        <f t="shared" ref="K394:K401" ca="1" si="131">I394^2-J394^2</f>
        <v>#NAME?</v>
      </c>
      <c r="L394" s="90" t="e">
        <f t="shared" ca="1" si="128"/>
        <v>#NAME?</v>
      </c>
      <c r="N394" t="s">
        <v>392</v>
      </c>
      <c r="O394" s="173" t="e">
        <f ca="1">K402*B403-(I402^2-J402^2)</f>
        <v>#NAME?</v>
      </c>
      <c r="Q394" s="123" t="e">
        <f ca="1"/>
        <v>#NAME?</v>
      </c>
      <c r="R394" s="90" t="e">
        <f ca="1"/>
        <v>#NAME?</v>
      </c>
    </row>
    <row r="395" spans="1:18" x14ac:dyDescent="0.25">
      <c r="A395" s="194" t="e">
        <f ca="1"/>
        <v>#NAME?</v>
      </c>
      <c r="B395" s="195" t="e">
        <f ca="1"/>
        <v>#NAME?</v>
      </c>
      <c r="C395" s="195" t="e">
        <f ca="1"/>
        <v>#NAME?</v>
      </c>
      <c r="D395" s="196" t="e">
        <f ca="1"/>
        <v>#NAME?</v>
      </c>
      <c r="F395" s="123" t="e">
        <f ca="1">INDEX(A395:D403,,F392)</f>
        <v>#NAME?</v>
      </c>
      <c r="G395" s="90" t="e">
        <f ca="1">INDEX(A393:D401,,G392)</f>
        <v>#NAME?</v>
      </c>
      <c r="I395" s="123" t="e">
        <f t="shared" ca="1" si="129"/>
        <v>#NAME?</v>
      </c>
      <c r="J395" s="37" t="e">
        <f t="shared" ca="1" si="130"/>
        <v>#NAME?</v>
      </c>
      <c r="K395" s="37" t="e">
        <f t="shared" ca="1" si="131"/>
        <v>#NAME?</v>
      </c>
      <c r="L395" s="90" t="e">
        <f t="shared" ca="1" si="128"/>
        <v>#NAME?</v>
      </c>
      <c r="N395" t="s">
        <v>467</v>
      </c>
      <c r="O395" s="174" t="e">
        <f ca="1">0.25*ATAN(O393/O394)</f>
        <v>#NAME?</v>
      </c>
      <c r="Q395" s="123" t="e">
        <f ca="1"/>
        <v>#NAME?</v>
      </c>
      <c r="R395" s="90" t="e">
        <f ca="1"/>
        <v>#NAME?</v>
      </c>
    </row>
    <row r="396" spans="1:18" x14ac:dyDescent="0.25">
      <c r="A396" s="194" t="e">
        <f ca="1"/>
        <v>#NAME?</v>
      </c>
      <c r="B396" s="195" t="e">
        <f ca="1"/>
        <v>#NAME?</v>
      </c>
      <c r="C396" s="195" t="e">
        <f ca="1"/>
        <v>#NAME?</v>
      </c>
      <c r="D396" s="196" t="e">
        <f ca="1"/>
        <v>#NAME?</v>
      </c>
      <c r="F396" s="123" t="e">
        <f ca="1">INDEX(A396:D404,,F392)</f>
        <v>#NAME?</v>
      </c>
      <c r="G396" s="90" t="e">
        <f ca="1">INDEX(A393:D401,,G392)</f>
        <v>#NAME?</v>
      </c>
      <c r="I396" s="123" t="e">
        <f t="shared" ca="1" si="129"/>
        <v>#NAME?</v>
      </c>
      <c r="J396" s="37" t="e">
        <f t="shared" ca="1" si="130"/>
        <v>#NAME?</v>
      </c>
      <c r="K396" s="37" t="e">
        <f t="shared" ca="1" si="131"/>
        <v>#NAME?</v>
      </c>
      <c r="L396" s="90" t="e">
        <f t="shared" ca="1" si="128"/>
        <v>#NAME?</v>
      </c>
      <c r="Q396" s="123" t="e">
        <f ca="1"/>
        <v>#NAME?</v>
      </c>
      <c r="R396" s="90" t="e">
        <f ca="1"/>
        <v>#NAME?</v>
      </c>
    </row>
    <row r="397" spans="1:18" x14ac:dyDescent="0.25">
      <c r="A397" s="194" t="e">
        <f ca="1"/>
        <v>#NAME?</v>
      </c>
      <c r="B397" s="195" t="e">
        <f ca="1"/>
        <v>#NAME?</v>
      </c>
      <c r="C397" s="195" t="e">
        <f ca="1"/>
        <v>#NAME?</v>
      </c>
      <c r="D397" s="196" t="e">
        <f ca="1"/>
        <v>#NAME?</v>
      </c>
      <c r="F397" s="123" t="e">
        <f ca="1">INDEX(A397:D405,,F392)</f>
        <v>#NAME?</v>
      </c>
      <c r="G397" s="90" t="e">
        <f ca="1">INDEX(A393:D401,,G392)</f>
        <v>#NAME?</v>
      </c>
      <c r="I397" s="123" t="e">
        <f t="shared" ca="1" si="129"/>
        <v>#NAME?</v>
      </c>
      <c r="J397" s="37" t="e">
        <f t="shared" ca="1" si="130"/>
        <v>#NAME?</v>
      </c>
      <c r="K397" s="37" t="e">
        <f t="shared" ca="1" si="131"/>
        <v>#NAME?</v>
      </c>
      <c r="L397" s="90" t="e">
        <f t="shared" ca="1" si="128"/>
        <v>#NAME?</v>
      </c>
      <c r="N397" s="156" t="e">
        <f ca="1">COS(O395)</f>
        <v>#NAME?</v>
      </c>
      <c r="O397" s="158" t="e">
        <f ca="1">-N398</f>
        <v>#NAME?</v>
      </c>
      <c r="Q397" s="123" t="e">
        <f ca="1"/>
        <v>#NAME?</v>
      </c>
      <c r="R397" s="90" t="e">
        <f ca="1"/>
        <v>#NAME?</v>
      </c>
    </row>
    <row r="398" spans="1:18" x14ac:dyDescent="0.25">
      <c r="A398" s="194" t="e">
        <f ca="1"/>
        <v>#NAME?</v>
      </c>
      <c r="B398" s="195" t="e">
        <f ca="1"/>
        <v>#NAME?</v>
      </c>
      <c r="C398" s="195" t="e">
        <f ca="1"/>
        <v>#NAME?</v>
      </c>
      <c r="D398" s="196" t="e">
        <f ca="1"/>
        <v>#NAME?</v>
      </c>
      <c r="F398" s="123" t="e">
        <f ca="1">INDEX(A398:D406,,F392)</f>
        <v>#NAME?</v>
      </c>
      <c r="G398" s="90" t="e">
        <f ca="1">INDEX(A393:D401,,G392)</f>
        <v>#NAME?</v>
      </c>
      <c r="I398" s="123" t="e">
        <f t="shared" ca="1" si="129"/>
        <v>#NAME?</v>
      </c>
      <c r="J398" s="37" t="e">
        <f t="shared" ca="1" si="130"/>
        <v>#NAME?</v>
      </c>
      <c r="K398" s="37" t="e">
        <f t="shared" ca="1" si="131"/>
        <v>#NAME?</v>
      </c>
      <c r="L398" s="90" t="e">
        <f t="shared" ca="1" si="128"/>
        <v>#NAME?</v>
      </c>
      <c r="N398" s="91" t="e">
        <f ca="1">SIN(O395)</f>
        <v>#NAME?</v>
      </c>
      <c r="O398" s="93" t="e">
        <f ca="1">N397</f>
        <v>#NAME?</v>
      </c>
      <c r="Q398" s="123" t="e">
        <f ca="1"/>
        <v>#NAME?</v>
      </c>
      <c r="R398" s="90" t="e">
        <f ca="1"/>
        <v>#NAME?</v>
      </c>
    </row>
    <row r="399" spans="1:18" x14ac:dyDescent="0.25">
      <c r="A399" s="194" t="e">
        <f ca="1"/>
        <v>#NAME?</v>
      </c>
      <c r="B399" s="195" t="e">
        <f ca="1"/>
        <v>#NAME?</v>
      </c>
      <c r="C399" s="195" t="e">
        <f ca="1"/>
        <v>#NAME?</v>
      </c>
      <c r="D399" s="196" t="e">
        <f ca="1"/>
        <v>#NAME?</v>
      </c>
      <c r="F399" s="123" t="e">
        <f ca="1">INDEX(A399:D407,,F392)</f>
        <v>#NAME?</v>
      </c>
      <c r="G399" s="90" t="e">
        <f ca="1">INDEX(A393:D401,,G392)</f>
        <v>#NAME?</v>
      </c>
      <c r="I399" s="123" t="e">
        <f t="shared" ca="1" si="129"/>
        <v>#NAME?</v>
      </c>
      <c r="J399" s="37" t="e">
        <f t="shared" ca="1" si="130"/>
        <v>#NAME?</v>
      </c>
      <c r="K399" s="37" t="e">
        <f t="shared" ca="1" si="131"/>
        <v>#NAME?</v>
      </c>
      <c r="L399" s="90" t="e">
        <f t="shared" ca="1" si="128"/>
        <v>#NAME?</v>
      </c>
      <c r="Q399" s="123" t="e">
        <f ca="1"/>
        <v>#NAME?</v>
      </c>
      <c r="R399" s="90" t="e">
        <f ca="1"/>
        <v>#NAME?</v>
      </c>
    </row>
    <row r="400" spans="1:18" x14ac:dyDescent="0.25">
      <c r="A400" s="194" t="e">
        <f ca="1"/>
        <v>#NAME?</v>
      </c>
      <c r="B400" s="195" t="e">
        <f ca="1"/>
        <v>#NAME?</v>
      </c>
      <c r="C400" s="195" t="e">
        <f ca="1"/>
        <v>#NAME?</v>
      </c>
      <c r="D400" s="196" t="e">
        <f ca="1"/>
        <v>#NAME?</v>
      </c>
      <c r="F400" s="123" t="e">
        <f ca="1">INDEX(A400:D408,,F392)</f>
        <v>#NAME?</v>
      </c>
      <c r="G400" s="90" t="e">
        <f ca="1">INDEX(A393:D401,,G392)</f>
        <v>#NAME?</v>
      </c>
      <c r="I400" s="123" t="e">
        <f t="shared" ca="1" si="129"/>
        <v>#NAME?</v>
      </c>
      <c r="J400" s="37" t="e">
        <f t="shared" ca="1" si="130"/>
        <v>#NAME?</v>
      </c>
      <c r="K400" s="37" t="e">
        <f t="shared" ca="1" si="131"/>
        <v>#NAME?</v>
      </c>
      <c r="L400" s="90" t="e">
        <f t="shared" ca="1" si="128"/>
        <v>#NAME?</v>
      </c>
      <c r="Q400" s="123" t="e">
        <f ca="1"/>
        <v>#NAME?</v>
      </c>
      <c r="R400" s="90" t="e">
        <f ca="1"/>
        <v>#NAME?</v>
      </c>
    </row>
    <row r="401" spans="1:18" x14ac:dyDescent="0.25">
      <c r="A401" s="200" t="e">
        <f ca="1"/>
        <v>#NAME?</v>
      </c>
      <c r="B401" s="201" t="e">
        <f ca="1"/>
        <v>#NAME?</v>
      </c>
      <c r="C401" s="201" t="e">
        <f ca="1"/>
        <v>#NAME?</v>
      </c>
      <c r="D401" s="202" t="e">
        <f ca="1"/>
        <v>#NAME?</v>
      </c>
      <c r="F401" s="91" t="e">
        <f ca="1">INDEX(A401:D409,,F392)</f>
        <v>#NAME?</v>
      </c>
      <c r="G401" s="93" t="e">
        <f ca="1">INDEX(A393:D401,,G392)</f>
        <v>#NAME?</v>
      </c>
      <c r="I401" s="91" t="e">
        <f t="shared" ca="1" si="129"/>
        <v>#NAME?</v>
      </c>
      <c r="J401" s="92" t="e">
        <f t="shared" ca="1" si="130"/>
        <v>#NAME?</v>
      </c>
      <c r="K401" s="92" t="e">
        <f t="shared" ca="1" si="131"/>
        <v>#NAME?</v>
      </c>
      <c r="L401" s="93" t="e">
        <f t="shared" ca="1" si="128"/>
        <v>#NAME?</v>
      </c>
      <c r="Q401" s="91" t="e">
        <f ca="1"/>
        <v>#NAME?</v>
      </c>
      <c r="R401" s="93" t="e">
        <f ca="1"/>
        <v>#NAME?</v>
      </c>
    </row>
    <row r="402" spans="1:18" x14ac:dyDescent="0.25">
      <c r="I402" t="e">
        <f ca="1">SUM(I393:I401)</f>
        <v>#NAME?</v>
      </c>
      <c r="J402" t="e">
        <f ca="1">SUM(J393:J401)</f>
        <v>#NAME?</v>
      </c>
      <c r="K402" t="e">
        <f ca="1">SUM(K393:K401)</f>
        <v>#NAME?</v>
      </c>
      <c r="L402" t="e">
        <f ca="1">SUM(L393:L401)</f>
        <v>#NAME?</v>
      </c>
    </row>
    <row r="403" spans="1:18" x14ac:dyDescent="0.25">
      <c r="A403" s="47" t="s">
        <v>53</v>
      </c>
      <c r="B403">
        <f ca="1">COUNT(A393:A401)</f>
        <v>0</v>
      </c>
      <c r="I403" s="47" t="s">
        <v>462</v>
      </c>
      <c r="J403" s="47" t="s">
        <v>389</v>
      </c>
      <c r="K403" s="47" t="s">
        <v>469</v>
      </c>
      <c r="L403" s="47" t="s">
        <v>470</v>
      </c>
      <c r="N403" s="47"/>
    </row>
    <row r="405" spans="1:18" x14ac:dyDescent="0.25">
      <c r="A405">
        <v>1</v>
      </c>
      <c r="B405">
        <v>2</v>
      </c>
      <c r="C405">
        <v>3</v>
      </c>
      <c r="D405">
        <v>4</v>
      </c>
      <c r="F405">
        <v>1</v>
      </c>
      <c r="G405">
        <v>2</v>
      </c>
      <c r="I405" s="47" t="s">
        <v>207</v>
      </c>
      <c r="J405" s="47" t="s">
        <v>464</v>
      </c>
      <c r="K405" s="47" t="s">
        <v>465</v>
      </c>
      <c r="L405" s="47" t="s">
        <v>466</v>
      </c>
      <c r="Q405">
        <f>F405</f>
        <v>1</v>
      </c>
      <c r="R405">
        <f>G405</f>
        <v>2</v>
      </c>
    </row>
    <row r="406" spans="1:18" x14ac:dyDescent="0.25">
      <c r="A406" s="189" t="e">
        <f t="array" aca="1" ref="A406:A414" ca="1">IF(A405=$Q392,$Q393:$Q401,IF(A405=$R392,$R393:$R401,A393:A401))</f>
        <v>#NAME?</v>
      </c>
      <c r="B406" s="190" t="e">
        <f t="array" aca="1" ref="B406:B414" ca="1">IF(B405=$Q392,$Q393:$Q401,IF(B405=$R392,$R393:$R401,B393:B401))</f>
        <v>#NAME?</v>
      </c>
      <c r="C406" s="190" t="e">
        <f t="array" aca="1" ref="C406:C414" ca="1">IF(C405=$Q392,$Q393:$Q401,IF(C405=$R392,$R393:$R401,C393:C401))</f>
        <v>#NAME?</v>
      </c>
      <c r="D406" s="191" t="e">
        <f t="array" aca="1" ref="D406:D414" ca="1">IF(D405=$Q392,$Q393:$Q401,IF(D405=$R392,$R393:$R401,D393:D401))</f>
        <v>#NAME?</v>
      </c>
      <c r="F406" s="156" t="e">
        <f ca="1">INDEX(A406:D414,,F405)</f>
        <v>#NAME?</v>
      </c>
      <c r="G406" s="158" t="e">
        <f ca="1">INDEX(A406:D414,,G405)</f>
        <v>#NAME?</v>
      </c>
      <c r="I406" s="156" t="e">
        <f ca="1">F406^2-G406^2</f>
        <v>#NAME?</v>
      </c>
      <c r="J406" s="157" t="e">
        <f ca="1">2*F406*G406</f>
        <v>#NAME?</v>
      </c>
      <c r="K406" s="157" t="e">
        <f ca="1">I406^2-J406^2</f>
        <v>#NAME?</v>
      </c>
      <c r="L406" s="158" t="e">
        <f t="shared" ref="L406:L414" ca="1" si="132">I406*J406</f>
        <v>#NAME?</v>
      </c>
      <c r="N406" t="s">
        <v>390</v>
      </c>
      <c r="O406" s="172" t="e">
        <f ca="1">2*(L415*B416-I415*J415)</f>
        <v>#NAME?</v>
      </c>
      <c r="Q406" s="156" t="e">
        <f t="array" aca="1" ref="Q406:R414" ca="1">MMULT(F406:G414,N410:O411)</f>
        <v>#NAME?</v>
      </c>
      <c r="R406" s="158" t="e">
        <f ca="1"/>
        <v>#NAME?</v>
      </c>
    </row>
    <row r="407" spans="1:18" x14ac:dyDescent="0.25">
      <c r="A407" s="194" t="e">
        <f ca="1"/>
        <v>#NAME?</v>
      </c>
      <c r="B407" s="195" t="e">
        <f ca="1"/>
        <v>#NAME?</v>
      </c>
      <c r="C407" s="195" t="e">
        <f ca="1"/>
        <v>#NAME?</v>
      </c>
      <c r="D407" s="196" t="e">
        <f ca="1"/>
        <v>#NAME?</v>
      </c>
      <c r="F407" s="123" t="e">
        <f ca="1">INDEX(A407:D415,,F405)</f>
        <v>#NAME?</v>
      </c>
      <c r="G407" s="90" t="e">
        <f ca="1">INDEX(A406:D414,,G405)</f>
        <v>#NAME?</v>
      </c>
      <c r="I407" s="123" t="e">
        <f t="shared" ref="I407:I414" ca="1" si="133">F407^2-G407^2</f>
        <v>#NAME?</v>
      </c>
      <c r="J407" s="37" t="e">
        <f t="shared" ref="J407:J414" ca="1" si="134">2*F407*G407</f>
        <v>#NAME?</v>
      </c>
      <c r="K407" s="37" t="e">
        <f t="shared" ref="K407:K414" ca="1" si="135">I407^2-J407^2</f>
        <v>#NAME?</v>
      </c>
      <c r="L407" s="90" t="e">
        <f t="shared" ca="1" si="132"/>
        <v>#NAME?</v>
      </c>
      <c r="N407" t="s">
        <v>392</v>
      </c>
      <c r="O407" s="173" t="e">
        <f ca="1">K415*B416-(I415^2-J415^2)</f>
        <v>#NAME?</v>
      </c>
      <c r="Q407" s="123" t="e">
        <f ca="1"/>
        <v>#NAME?</v>
      </c>
      <c r="R407" s="90" t="e">
        <f ca="1"/>
        <v>#NAME?</v>
      </c>
    </row>
    <row r="408" spans="1:18" x14ac:dyDescent="0.25">
      <c r="A408" s="194" t="e">
        <f ca="1"/>
        <v>#NAME?</v>
      </c>
      <c r="B408" s="195" t="e">
        <f ca="1"/>
        <v>#NAME?</v>
      </c>
      <c r="C408" s="195" t="e">
        <f ca="1"/>
        <v>#NAME?</v>
      </c>
      <c r="D408" s="196" t="e">
        <f ca="1"/>
        <v>#NAME?</v>
      </c>
      <c r="F408" s="123" t="e">
        <f ca="1">INDEX(A408:D416,,F405)</f>
        <v>#NAME?</v>
      </c>
      <c r="G408" s="90" t="e">
        <f ca="1">INDEX(A406:D414,,G405)</f>
        <v>#NAME?</v>
      </c>
      <c r="I408" s="123" t="e">
        <f t="shared" ca="1" si="133"/>
        <v>#NAME?</v>
      </c>
      <c r="J408" s="37" t="e">
        <f t="shared" ca="1" si="134"/>
        <v>#NAME?</v>
      </c>
      <c r="K408" s="37" t="e">
        <f t="shared" ca="1" si="135"/>
        <v>#NAME?</v>
      </c>
      <c r="L408" s="90" t="e">
        <f t="shared" ca="1" si="132"/>
        <v>#NAME?</v>
      </c>
      <c r="N408" t="s">
        <v>467</v>
      </c>
      <c r="O408" s="174" t="e">
        <f ca="1">0.25*ATAN(O406/O407)</f>
        <v>#NAME?</v>
      </c>
      <c r="Q408" s="123" t="e">
        <f ca="1"/>
        <v>#NAME?</v>
      </c>
      <c r="R408" s="90" t="e">
        <f ca="1"/>
        <v>#NAME?</v>
      </c>
    </row>
    <row r="409" spans="1:18" x14ac:dyDescent="0.25">
      <c r="A409" s="194" t="e">
        <f ca="1"/>
        <v>#NAME?</v>
      </c>
      <c r="B409" s="195" t="e">
        <f ca="1"/>
        <v>#NAME?</v>
      </c>
      <c r="C409" s="195" t="e">
        <f ca="1"/>
        <v>#NAME?</v>
      </c>
      <c r="D409" s="196" t="e">
        <f ca="1"/>
        <v>#NAME?</v>
      </c>
      <c r="F409" s="123" t="e">
        <f ca="1">INDEX(A409:D417,,F405)</f>
        <v>#NAME?</v>
      </c>
      <c r="G409" s="90" t="e">
        <f ca="1">INDEX(A406:D414,,G405)</f>
        <v>#NAME?</v>
      </c>
      <c r="I409" s="123" t="e">
        <f t="shared" ca="1" si="133"/>
        <v>#NAME?</v>
      </c>
      <c r="J409" s="37" t="e">
        <f t="shared" ca="1" si="134"/>
        <v>#NAME?</v>
      </c>
      <c r="K409" s="37" t="e">
        <f t="shared" ca="1" si="135"/>
        <v>#NAME?</v>
      </c>
      <c r="L409" s="90" t="e">
        <f t="shared" ca="1" si="132"/>
        <v>#NAME?</v>
      </c>
      <c r="Q409" s="123" t="e">
        <f ca="1"/>
        <v>#NAME?</v>
      </c>
      <c r="R409" s="90" t="e">
        <f ca="1"/>
        <v>#NAME?</v>
      </c>
    </row>
    <row r="410" spans="1:18" x14ac:dyDescent="0.25">
      <c r="A410" s="194" t="e">
        <f ca="1"/>
        <v>#NAME?</v>
      </c>
      <c r="B410" s="195" t="e">
        <f ca="1"/>
        <v>#NAME?</v>
      </c>
      <c r="C410" s="195" t="e">
        <f ca="1"/>
        <v>#NAME?</v>
      </c>
      <c r="D410" s="196" t="e">
        <f ca="1"/>
        <v>#NAME?</v>
      </c>
      <c r="F410" s="123" t="e">
        <f ca="1">INDEX(A410:D418,,F405)</f>
        <v>#NAME?</v>
      </c>
      <c r="G410" s="90" t="e">
        <f ca="1">INDEX(A406:D414,,G405)</f>
        <v>#NAME?</v>
      </c>
      <c r="I410" s="123" t="e">
        <f t="shared" ca="1" si="133"/>
        <v>#NAME?</v>
      </c>
      <c r="J410" s="37" t="e">
        <f t="shared" ca="1" si="134"/>
        <v>#NAME?</v>
      </c>
      <c r="K410" s="37" t="e">
        <f t="shared" ca="1" si="135"/>
        <v>#NAME?</v>
      </c>
      <c r="L410" s="90" t="e">
        <f t="shared" ca="1" si="132"/>
        <v>#NAME?</v>
      </c>
      <c r="N410" s="156" t="e">
        <f ca="1">COS(O408)</f>
        <v>#NAME?</v>
      </c>
      <c r="O410" s="158" t="e">
        <f ca="1">-N411</f>
        <v>#NAME?</v>
      </c>
      <c r="Q410" s="123" t="e">
        <f ca="1"/>
        <v>#NAME?</v>
      </c>
      <c r="R410" s="90" t="e">
        <f ca="1"/>
        <v>#NAME?</v>
      </c>
    </row>
    <row r="411" spans="1:18" x14ac:dyDescent="0.25">
      <c r="A411" s="194" t="e">
        <f ca="1"/>
        <v>#NAME?</v>
      </c>
      <c r="B411" s="195" t="e">
        <f ca="1"/>
        <v>#NAME?</v>
      </c>
      <c r="C411" s="195" t="e">
        <f ca="1"/>
        <v>#NAME?</v>
      </c>
      <c r="D411" s="196" t="e">
        <f ca="1"/>
        <v>#NAME?</v>
      </c>
      <c r="F411" s="123" t="e">
        <f ca="1">INDEX(A411:D419,,F405)</f>
        <v>#NAME?</v>
      </c>
      <c r="G411" s="90" t="e">
        <f ca="1">INDEX(A406:D414,,G405)</f>
        <v>#NAME?</v>
      </c>
      <c r="I411" s="123" t="e">
        <f t="shared" ca="1" si="133"/>
        <v>#NAME?</v>
      </c>
      <c r="J411" s="37" t="e">
        <f t="shared" ca="1" si="134"/>
        <v>#NAME?</v>
      </c>
      <c r="K411" s="37" t="e">
        <f t="shared" ca="1" si="135"/>
        <v>#NAME?</v>
      </c>
      <c r="L411" s="90" t="e">
        <f t="shared" ca="1" si="132"/>
        <v>#NAME?</v>
      </c>
      <c r="N411" s="91" t="e">
        <f ca="1">SIN(O408)</f>
        <v>#NAME?</v>
      </c>
      <c r="O411" s="93" t="e">
        <f ca="1">N410</f>
        <v>#NAME?</v>
      </c>
      <c r="Q411" s="123" t="e">
        <f ca="1"/>
        <v>#NAME?</v>
      </c>
      <c r="R411" s="90" t="e">
        <f ca="1"/>
        <v>#NAME?</v>
      </c>
    </row>
    <row r="412" spans="1:18" x14ac:dyDescent="0.25">
      <c r="A412" s="194" t="e">
        <f ca="1"/>
        <v>#NAME?</v>
      </c>
      <c r="B412" s="195" t="e">
        <f ca="1"/>
        <v>#NAME?</v>
      </c>
      <c r="C412" s="195" t="e">
        <f ca="1"/>
        <v>#NAME?</v>
      </c>
      <c r="D412" s="196" t="e">
        <f ca="1"/>
        <v>#NAME?</v>
      </c>
      <c r="F412" s="123" t="e">
        <f ca="1">INDEX(A412:D420,,F405)</f>
        <v>#NAME?</v>
      </c>
      <c r="G412" s="90" t="e">
        <f ca="1">INDEX(A406:D414,,G405)</f>
        <v>#NAME?</v>
      </c>
      <c r="I412" s="123" t="e">
        <f t="shared" ca="1" si="133"/>
        <v>#NAME?</v>
      </c>
      <c r="J412" s="37" t="e">
        <f t="shared" ca="1" si="134"/>
        <v>#NAME?</v>
      </c>
      <c r="K412" s="37" t="e">
        <f t="shared" ca="1" si="135"/>
        <v>#NAME?</v>
      </c>
      <c r="L412" s="90" t="e">
        <f t="shared" ca="1" si="132"/>
        <v>#NAME?</v>
      </c>
      <c r="Q412" s="123" t="e">
        <f ca="1"/>
        <v>#NAME?</v>
      </c>
      <c r="R412" s="90" t="e">
        <f ca="1"/>
        <v>#NAME?</v>
      </c>
    </row>
    <row r="413" spans="1:18" x14ac:dyDescent="0.25">
      <c r="A413" s="194" t="e">
        <f ca="1"/>
        <v>#NAME?</v>
      </c>
      <c r="B413" s="195" t="e">
        <f ca="1"/>
        <v>#NAME?</v>
      </c>
      <c r="C413" s="195" t="e">
        <f ca="1"/>
        <v>#NAME?</v>
      </c>
      <c r="D413" s="196" t="e">
        <f ca="1"/>
        <v>#NAME?</v>
      </c>
      <c r="F413" s="123" t="e">
        <f ca="1">INDEX(A413:D421,,F405)</f>
        <v>#NAME?</v>
      </c>
      <c r="G413" s="90" t="e">
        <f ca="1">INDEX(A406:D414,,G405)</f>
        <v>#NAME?</v>
      </c>
      <c r="I413" s="123" t="e">
        <f t="shared" ca="1" si="133"/>
        <v>#NAME?</v>
      </c>
      <c r="J413" s="37" t="e">
        <f t="shared" ca="1" si="134"/>
        <v>#NAME?</v>
      </c>
      <c r="K413" s="37" t="e">
        <f t="shared" ca="1" si="135"/>
        <v>#NAME?</v>
      </c>
      <c r="L413" s="90" t="e">
        <f t="shared" ca="1" si="132"/>
        <v>#NAME?</v>
      </c>
      <c r="Q413" s="123" t="e">
        <f ca="1"/>
        <v>#NAME?</v>
      </c>
      <c r="R413" s="90" t="e">
        <f ca="1"/>
        <v>#NAME?</v>
      </c>
    </row>
    <row r="414" spans="1:18" x14ac:dyDescent="0.25">
      <c r="A414" s="200" t="e">
        <f ca="1"/>
        <v>#NAME?</v>
      </c>
      <c r="B414" s="201" t="e">
        <f ca="1"/>
        <v>#NAME?</v>
      </c>
      <c r="C414" s="201" t="e">
        <f ca="1"/>
        <v>#NAME?</v>
      </c>
      <c r="D414" s="202" t="e">
        <f ca="1"/>
        <v>#NAME?</v>
      </c>
      <c r="F414" s="91" t="e">
        <f ca="1">INDEX(A414:D422,,F405)</f>
        <v>#NAME?</v>
      </c>
      <c r="G414" s="93" t="e">
        <f ca="1">INDEX(A406:D414,,G405)</f>
        <v>#NAME?</v>
      </c>
      <c r="I414" s="91" t="e">
        <f t="shared" ca="1" si="133"/>
        <v>#NAME?</v>
      </c>
      <c r="J414" s="92" t="e">
        <f t="shared" ca="1" si="134"/>
        <v>#NAME?</v>
      </c>
      <c r="K414" s="92" t="e">
        <f t="shared" ca="1" si="135"/>
        <v>#NAME?</v>
      </c>
      <c r="L414" s="93" t="e">
        <f t="shared" ca="1" si="132"/>
        <v>#NAME?</v>
      </c>
      <c r="Q414" s="91" t="e">
        <f ca="1"/>
        <v>#NAME?</v>
      </c>
      <c r="R414" s="93" t="e">
        <f ca="1"/>
        <v>#NAME?</v>
      </c>
    </row>
    <row r="415" spans="1:18" x14ac:dyDescent="0.25">
      <c r="I415" t="e">
        <f ca="1">SUM(I406:I414)</f>
        <v>#NAME?</v>
      </c>
      <c r="J415" t="e">
        <f ca="1">SUM(J406:J414)</f>
        <v>#NAME?</v>
      </c>
      <c r="K415" t="e">
        <f ca="1">SUM(K406:K414)</f>
        <v>#NAME?</v>
      </c>
      <c r="L415" t="e">
        <f ca="1">SUM(L406:L414)</f>
        <v>#NAME?</v>
      </c>
    </row>
    <row r="416" spans="1:18" x14ac:dyDescent="0.25">
      <c r="A416" s="47" t="s">
        <v>53</v>
      </c>
      <c r="B416">
        <f ca="1">COUNT(A406:A414)</f>
        <v>0</v>
      </c>
      <c r="I416" s="47" t="s">
        <v>462</v>
      </c>
      <c r="J416" s="47" t="s">
        <v>389</v>
      </c>
      <c r="K416" s="47" t="s">
        <v>469</v>
      </c>
      <c r="L416" s="47" t="s">
        <v>470</v>
      </c>
      <c r="N416" s="47"/>
    </row>
    <row r="418" spans="1:18" x14ac:dyDescent="0.25">
      <c r="A418">
        <v>1</v>
      </c>
      <c r="B418">
        <v>2</v>
      </c>
      <c r="C418">
        <v>3</v>
      </c>
      <c r="D418">
        <v>4</v>
      </c>
      <c r="F418">
        <v>1</v>
      </c>
      <c r="G418">
        <v>3</v>
      </c>
      <c r="I418" s="47" t="s">
        <v>207</v>
      </c>
      <c r="J418" s="47" t="s">
        <v>464</v>
      </c>
      <c r="K418" s="47" t="s">
        <v>465</v>
      </c>
      <c r="L418" s="47" t="s">
        <v>466</v>
      </c>
      <c r="Q418">
        <f>F418</f>
        <v>1</v>
      </c>
      <c r="R418">
        <f>G418</f>
        <v>3</v>
      </c>
    </row>
    <row r="419" spans="1:18" x14ac:dyDescent="0.25">
      <c r="A419" s="189" t="e">
        <f t="array" aca="1" ref="A419:A427" ca="1">IF(A418=$Q405,$Q406:$Q414,IF(A418=$R405,$R406:$R414,A406:A414))</f>
        <v>#NAME?</v>
      </c>
      <c r="B419" s="190" t="e">
        <f t="array" aca="1" ref="B419:B427" ca="1">IF(B418=$Q405,$Q406:$Q414,IF(B418=$R405,$R406:$R414,B406:B414))</f>
        <v>#NAME?</v>
      </c>
      <c r="C419" s="190" t="e">
        <f t="array" aca="1" ref="C419:C427" ca="1">IF(C418=$Q405,$Q406:$Q414,IF(C418=$R405,$R406:$R414,C406:C414))</f>
        <v>#NAME?</v>
      </c>
      <c r="D419" s="191" t="e">
        <f t="array" aca="1" ref="D419:D427" ca="1">IF(D418=$Q405,$Q406:$Q414,IF(D418=$R405,$R406:$R414,D406:D414))</f>
        <v>#NAME?</v>
      </c>
      <c r="F419" s="156" t="e">
        <f ca="1">INDEX(A419:D427,,F418)</f>
        <v>#NAME?</v>
      </c>
      <c r="G419" s="158" t="e">
        <f ca="1">INDEX(A419:D427,,G418)</f>
        <v>#NAME?</v>
      </c>
      <c r="I419" s="156" t="e">
        <f ca="1">F419^2-G419^2</f>
        <v>#NAME?</v>
      </c>
      <c r="J419" s="157" t="e">
        <f ca="1">2*F419*G419</f>
        <v>#NAME?</v>
      </c>
      <c r="K419" s="157" t="e">
        <f ca="1">I419^2-J419^2</f>
        <v>#NAME?</v>
      </c>
      <c r="L419" s="158" t="e">
        <f t="shared" ref="L419:L427" ca="1" si="136">I419*J419</f>
        <v>#NAME?</v>
      </c>
      <c r="N419" t="s">
        <v>390</v>
      </c>
      <c r="O419" s="172" t="e">
        <f ca="1">2*(L428*B429-I428*J428)</f>
        <v>#NAME?</v>
      </c>
      <c r="Q419" s="156" t="e">
        <f t="array" aca="1" ref="Q419:R427" ca="1">MMULT(F419:G427,N423:O424)</f>
        <v>#NAME?</v>
      </c>
      <c r="R419" s="158" t="e">
        <f ca="1"/>
        <v>#NAME?</v>
      </c>
    </row>
    <row r="420" spans="1:18" x14ac:dyDescent="0.25">
      <c r="A420" s="194" t="e">
        <f ca="1"/>
        <v>#NAME?</v>
      </c>
      <c r="B420" s="195" t="e">
        <f ca="1"/>
        <v>#NAME?</v>
      </c>
      <c r="C420" s="195" t="e">
        <f ca="1"/>
        <v>#NAME?</v>
      </c>
      <c r="D420" s="196" t="e">
        <f ca="1"/>
        <v>#NAME?</v>
      </c>
      <c r="F420" s="123" t="e">
        <f ca="1">INDEX(A420:D428,,F418)</f>
        <v>#NAME?</v>
      </c>
      <c r="G420" s="90" t="e">
        <f ca="1">INDEX(A419:D427,,G418)</f>
        <v>#NAME?</v>
      </c>
      <c r="I420" s="123" t="e">
        <f t="shared" ref="I420:I427" ca="1" si="137">F420^2-G420^2</f>
        <v>#NAME?</v>
      </c>
      <c r="J420" s="37" t="e">
        <f t="shared" ref="J420:J427" ca="1" si="138">2*F420*G420</f>
        <v>#NAME?</v>
      </c>
      <c r="K420" s="37" t="e">
        <f t="shared" ref="K420:K427" ca="1" si="139">I420^2-J420^2</f>
        <v>#NAME?</v>
      </c>
      <c r="L420" s="90" t="e">
        <f t="shared" ca="1" si="136"/>
        <v>#NAME?</v>
      </c>
      <c r="N420" t="s">
        <v>392</v>
      </c>
      <c r="O420" s="173" t="e">
        <f ca="1">K428*B429-(I428^2-J428^2)</f>
        <v>#NAME?</v>
      </c>
      <c r="Q420" s="123" t="e">
        <f ca="1"/>
        <v>#NAME?</v>
      </c>
      <c r="R420" s="90" t="e">
        <f ca="1"/>
        <v>#NAME?</v>
      </c>
    </row>
    <row r="421" spans="1:18" x14ac:dyDescent="0.25">
      <c r="A421" s="194" t="e">
        <f ca="1"/>
        <v>#NAME?</v>
      </c>
      <c r="B421" s="195" t="e">
        <f ca="1"/>
        <v>#NAME?</v>
      </c>
      <c r="C421" s="195" t="e">
        <f ca="1"/>
        <v>#NAME?</v>
      </c>
      <c r="D421" s="196" t="e">
        <f ca="1"/>
        <v>#NAME?</v>
      </c>
      <c r="F421" s="123" t="e">
        <f ca="1">INDEX(A421:D429,,F418)</f>
        <v>#NAME?</v>
      </c>
      <c r="G421" s="90" t="e">
        <f ca="1">INDEX(A419:D427,,G418)</f>
        <v>#NAME?</v>
      </c>
      <c r="I421" s="123" t="e">
        <f t="shared" ca="1" si="137"/>
        <v>#NAME?</v>
      </c>
      <c r="J421" s="37" t="e">
        <f t="shared" ca="1" si="138"/>
        <v>#NAME?</v>
      </c>
      <c r="K421" s="37" t="e">
        <f t="shared" ca="1" si="139"/>
        <v>#NAME?</v>
      </c>
      <c r="L421" s="90" t="e">
        <f t="shared" ca="1" si="136"/>
        <v>#NAME?</v>
      </c>
      <c r="N421" t="s">
        <v>467</v>
      </c>
      <c r="O421" s="174" t="e">
        <f ca="1">0.25*ATAN(O419/O420)</f>
        <v>#NAME?</v>
      </c>
      <c r="Q421" s="123" t="e">
        <f ca="1"/>
        <v>#NAME?</v>
      </c>
      <c r="R421" s="90" t="e">
        <f ca="1"/>
        <v>#NAME?</v>
      </c>
    </row>
    <row r="422" spans="1:18" x14ac:dyDescent="0.25">
      <c r="A422" s="194" t="e">
        <f ca="1"/>
        <v>#NAME?</v>
      </c>
      <c r="B422" s="195" t="e">
        <f ca="1"/>
        <v>#NAME?</v>
      </c>
      <c r="C422" s="195" t="e">
        <f ca="1"/>
        <v>#NAME?</v>
      </c>
      <c r="D422" s="196" t="e">
        <f ca="1"/>
        <v>#NAME?</v>
      </c>
      <c r="F422" s="123" t="e">
        <f ca="1">INDEX(A422:D430,,F418)</f>
        <v>#NAME?</v>
      </c>
      <c r="G422" s="90" t="e">
        <f ca="1">INDEX(A419:D427,,G418)</f>
        <v>#NAME?</v>
      </c>
      <c r="I422" s="123" t="e">
        <f t="shared" ca="1" si="137"/>
        <v>#NAME?</v>
      </c>
      <c r="J422" s="37" t="e">
        <f t="shared" ca="1" si="138"/>
        <v>#NAME?</v>
      </c>
      <c r="K422" s="37" t="e">
        <f t="shared" ca="1" si="139"/>
        <v>#NAME?</v>
      </c>
      <c r="L422" s="90" t="e">
        <f t="shared" ca="1" si="136"/>
        <v>#NAME?</v>
      </c>
      <c r="Q422" s="123" t="e">
        <f ca="1"/>
        <v>#NAME?</v>
      </c>
      <c r="R422" s="90" t="e">
        <f ca="1"/>
        <v>#NAME?</v>
      </c>
    </row>
    <row r="423" spans="1:18" x14ac:dyDescent="0.25">
      <c r="A423" s="194" t="e">
        <f ca="1"/>
        <v>#NAME?</v>
      </c>
      <c r="B423" s="195" t="e">
        <f ca="1"/>
        <v>#NAME?</v>
      </c>
      <c r="C423" s="195" t="e">
        <f ca="1"/>
        <v>#NAME?</v>
      </c>
      <c r="D423" s="196" t="e">
        <f ca="1"/>
        <v>#NAME?</v>
      </c>
      <c r="F423" s="123" t="e">
        <f ca="1">INDEX(A423:D431,,F418)</f>
        <v>#NAME?</v>
      </c>
      <c r="G423" s="90" t="e">
        <f ca="1">INDEX(A419:D427,,G418)</f>
        <v>#NAME?</v>
      </c>
      <c r="I423" s="123" t="e">
        <f t="shared" ca="1" si="137"/>
        <v>#NAME?</v>
      </c>
      <c r="J423" s="37" t="e">
        <f t="shared" ca="1" si="138"/>
        <v>#NAME?</v>
      </c>
      <c r="K423" s="37" t="e">
        <f t="shared" ca="1" si="139"/>
        <v>#NAME?</v>
      </c>
      <c r="L423" s="90" t="e">
        <f t="shared" ca="1" si="136"/>
        <v>#NAME?</v>
      </c>
      <c r="N423" s="156" t="e">
        <f ca="1">COS(O421)</f>
        <v>#NAME?</v>
      </c>
      <c r="O423" s="158" t="e">
        <f ca="1">-N424</f>
        <v>#NAME?</v>
      </c>
      <c r="Q423" s="123" t="e">
        <f ca="1"/>
        <v>#NAME?</v>
      </c>
      <c r="R423" s="90" t="e">
        <f ca="1"/>
        <v>#NAME?</v>
      </c>
    </row>
    <row r="424" spans="1:18" x14ac:dyDescent="0.25">
      <c r="A424" s="194" t="e">
        <f ca="1"/>
        <v>#NAME?</v>
      </c>
      <c r="B424" s="195" t="e">
        <f ca="1"/>
        <v>#NAME?</v>
      </c>
      <c r="C424" s="195" t="e">
        <f ca="1"/>
        <v>#NAME?</v>
      </c>
      <c r="D424" s="196" t="e">
        <f ca="1"/>
        <v>#NAME?</v>
      </c>
      <c r="F424" s="123" t="e">
        <f ca="1">INDEX(A424:D432,,F418)</f>
        <v>#NAME?</v>
      </c>
      <c r="G424" s="90" t="e">
        <f ca="1">INDEX(A419:D427,,G418)</f>
        <v>#NAME?</v>
      </c>
      <c r="I424" s="123" t="e">
        <f t="shared" ca="1" si="137"/>
        <v>#NAME?</v>
      </c>
      <c r="J424" s="37" t="e">
        <f t="shared" ca="1" si="138"/>
        <v>#NAME?</v>
      </c>
      <c r="K424" s="37" t="e">
        <f t="shared" ca="1" si="139"/>
        <v>#NAME?</v>
      </c>
      <c r="L424" s="90" t="e">
        <f t="shared" ca="1" si="136"/>
        <v>#NAME?</v>
      </c>
      <c r="N424" s="91" t="e">
        <f ca="1">SIN(O421)</f>
        <v>#NAME?</v>
      </c>
      <c r="O424" s="93" t="e">
        <f ca="1">N423</f>
        <v>#NAME?</v>
      </c>
      <c r="Q424" s="123" t="e">
        <f ca="1"/>
        <v>#NAME?</v>
      </c>
      <c r="R424" s="90" t="e">
        <f ca="1"/>
        <v>#NAME?</v>
      </c>
    </row>
    <row r="425" spans="1:18" x14ac:dyDescent="0.25">
      <c r="A425" s="194" t="e">
        <f ca="1"/>
        <v>#NAME?</v>
      </c>
      <c r="B425" s="195" t="e">
        <f ca="1"/>
        <v>#NAME?</v>
      </c>
      <c r="C425" s="195" t="e">
        <f ca="1"/>
        <v>#NAME?</v>
      </c>
      <c r="D425" s="196" t="e">
        <f ca="1"/>
        <v>#NAME?</v>
      </c>
      <c r="F425" s="123" t="e">
        <f ca="1">INDEX(A425:D433,,F418)</f>
        <v>#NAME?</v>
      </c>
      <c r="G425" s="90" t="e">
        <f ca="1">INDEX(A419:D427,,G418)</f>
        <v>#NAME?</v>
      </c>
      <c r="I425" s="123" t="e">
        <f t="shared" ca="1" si="137"/>
        <v>#NAME?</v>
      </c>
      <c r="J425" s="37" t="e">
        <f t="shared" ca="1" si="138"/>
        <v>#NAME?</v>
      </c>
      <c r="K425" s="37" t="e">
        <f t="shared" ca="1" si="139"/>
        <v>#NAME?</v>
      </c>
      <c r="L425" s="90" t="e">
        <f t="shared" ca="1" si="136"/>
        <v>#NAME?</v>
      </c>
      <c r="Q425" s="123" t="e">
        <f ca="1"/>
        <v>#NAME?</v>
      </c>
      <c r="R425" s="90" t="e">
        <f ca="1"/>
        <v>#NAME?</v>
      </c>
    </row>
    <row r="426" spans="1:18" x14ac:dyDescent="0.25">
      <c r="A426" s="194" t="e">
        <f ca="1"/>
        <v>#NAME?</v>
      </c>
      <c r="B426" s="195" t="e">
        <f ca="1"/>
        <v>#NAME?</v>
      </c>
      <c r="C426" s="195" t="e">
        <f ca="1"/>
        <v>#NAME?</v>
      </c>
      <c r="D426" s="196" t="e">
        <f ca="1"/>
        <v>#NAME?</v>
      </c>
      <c r="F426" s="123" t="e">
        <f ca="1">INDEX(A426:D434,,F418)</f>
        <v>#NAME?</v>
      </c>
      <c r="G426" s="90" t="e">
        <f ca="1">INDEX(A419:D427,,G418)</f>
        <v>#NAME?</v>
      </c>
      <c r="I426" s="123" t="e">
        <f t="shared" ca="1" si="137"/>
        <v>#NAME?</v>
      </c>
      <c r="J426" s="37" t="e">
        <f t="shared" ca="1" si="138"/>
        <v>#NAME?</v>
      </c>
      <c r="K426" s="37" t="e">
        <f t="shared" ca="1" si="139"/>
        <v>#NAME?</v>
      </c>
      <c r="L426" s="90" t="e">
        <f t="shared" ca="1" si="136"/>
        <v>#NAME?</v>
      </c>
      <c r="Q426" s="123" t="e">
        <f ca="1"/>
        <v>#NAME?</v>
      </c>
      <c r="R426" s="90" t="e">
        <f ca="1"/>
        <v>#NAME?</v>
      </c>
    </row>
    <row r="427" spans="1:18" x14ac:dyDescent="0.25">
      <c r="A427" s="200" t="e">
        <f ca="1"/>
        <v>#NAME?</v>
      </c>
      <c r="B427" s="201" t="e">
        <f ca="1"/>
        <v>#NAME?</v>
      </c>
      <c r="C427" s="201" t="e">
        <f ca="1"/>
        <v>#NAME?</v>
      </c>
      <c r="D427" s="202" t="e">
        <f ca="1"/>
        <v>#NAME?</v>
      </c>
      <c r="F427" s="91" t="e">
        <f ca="1">INDEX(A427:D435,,F418)</f>
        <v>#NAME?</v>
      </c>
      <c r="G427" s="93" t="e">
        <f ca="1">INDEX(A419:D427,,G418)</f>
        <v>#NAME?</v>
      </c>
      <c r="I427" s="91" t="e">
        <f t="shared" ca="1" si="137"/>
        <v>#NAME?</v>
      </c>
      <c r="J427" s="92" t="e">
        <f t="shared" ca="1" si="138"/>
        <v>#NAME?</v>
      </c>
      <c r="K427" s="92" t="e">
        <f t="shared" ca="1" si="139"/>
        <v>#NAME?</v>
      </c>
      <c r="L427" s="93" t="e">
        <f t="shared" ca="1" si="136"/>
        <v>#NAME?</v>
      </c>
      <c r="Q427" s="91" t="e">
        <f ca="1"/>
        <v>#NAME?</v>
      </c>
      <c r="R427" s="93" t="e">
        <f ca="1"/>
        <v>#NAME?</v>
      </c>
    </row>
    <row r="428" spans="1:18" x14ac:dyDescent="0.25">
      <c r="I428" t="e">
        <f ca="1">SUM(I419:I427)</f>
        <v>#NAME?</v>
      </c>
      <c r="J428" t="e">
        <f ca="1">SUM(J419:J427)</f>
        <v>#NAME?</v>
      </c>
      <c r="K428" t="e">
        <f ca="1">SUM(K419:K427)</f>
        <v>#NAME?</v>
      </c>
      <c r="L428" t="e">
        <f ca="1">SUM(L419:L427)</f>
        <v>#NAME?</v>
      </c>
    </row>
    <row r="429" spans="1:18" x14ac:dyDescent="0.25">
      <c r="A429" s="47" t="s">
        <v>53</v>
      </c>
      <c r="B429">
        <f ca="1">COUNT(A419:A427)</f>
        <v>0</v>
      </c>
      <c r="I429" s="47" t="s">
        <v>462</v>
      </c>
      <c r="J429" s="47" t="s">
        <v>389</v>
      </c>
      <c r="K429" s="47" t="s">
        <v>469</v>
      </c>
      <c r="L429" s="47" t="s">
        <v>470</v>
      </c>
      <c r="N429" s="47"/>
    </row>
    <row r="431" spans="1:18" x14ac:dyDescent="0.25">
      <c r="A431">
        <v>1</v>
      </c>
      <c r="B431">
        <v>2</v>
      </c>
      <c r="C431">
        <v>3</v>
      </c>
      <c r="D431">
        <v>4</v>
      </c>
      <c r="F431">
        <v>1</v>
      </c>
      <c r="G431">
        <v>4</v>
      </c>
      <c r="I431" s="47" t="s">
        <v>207</v>
      </c>
      <c r="J431" s="47" t="s">
        <v>464</v>
      </c>
      <c r="K431" s="47" t="s">
        <v>465</v>
      </c>
      <c r="L431" s="47" t="s">
        <v>466</v>
      </c>
      <c r="Q431">
        <f>F431</f>
        <v>1</v>
      </c>
      <c r="R431">
        <f>G431</f>
        <v>4</v>
      </c>
    </row>
    <row r="432" spans="1:18" x14ac:dyDescent="0.25">
      <c r="A432" s="189" t="e">
        <f t="array" aca="1" ref="A432:A440" ca="1">IF(A431=$Q418,$Q419:$Q427,IF(A431=$R418,$R419:$R427,A419:A427))</f>
        <v>#NAME?</v>
      </c>
      <c r="B432" s="190" t="e">
        <f t="array" aca="1" ref="B432:B440" ca="1">IF(B431=$Q418,$Q419:$Q427,IF(B431=$R418,$R419:$R427,B419:B427))</f>
        <v>#NAME?</v>
      </c>
      <c r="C432" s="190" t="e">
        <f t="array" aca="1" ref="C432:C440" ca="1">IF(C431=$Q418,$Q419:$Q427,IF(C431=$R418,$R419:$R427,C419:C427))</f>
        <v>#NAME?</v>
      </c>
      <c r="D432" s="191" t="e">
        <f t="array" aca="1" ref="D432:D440" ca="1">IF(D431=$Q418,$Q419:$Q427,IF(D431=$R418,$R419:$R427,D419:D427))</f>
        <v>#NAME?</v>
      </c>
      <c r="F432" s="156" t="e">
        <f ca="1">INDEX(A432:D440,,F431)</f>
        <v>#NAME?</v>
      </c>
      <c r="G432" s="158" t="e">
        <f ca="1">INDEX(A432:D440,,G431)</f>
        <v>#NAME?</v>
      </c>
      <c r="I432" s="156" t="e">
        <f ca="1">F432^2-G432^2</f>
        <v>#NAME?</v>
      </c>
      <c r="J432" s="157" t="e">
        <f ca="1">2*F432*G432</f>
        <v>#NAME?</v>
      </c>
      <c r="K432" s="157" t="e">
        <f ca="1">I432^2-J432^2</f>
        <v>#NAME?</v>
      </c>
      <c r="L432" s="158" t="e">
        <f t="shared" ref="L432:L440" ca="1" si="140">I432*J432</f>
        <v>#NAME?</v>
      </c>
      <c r="N432" t="s">
        <v>390</v>
      </c>
      <c r="O432" s="172" t="e">
        <f ca="1">2*(L441*B442-I441*J441)</f>
        <v>#NAME?</v>
      </c>
      <c r="Q432" s="156" t="e">
        <f t="array" aca="1" ref="Q432:R440" ca="1">MMULT(F432:G440,N436:O437)</f>
        <v>#NAME?</v>
      </c>
      <c r="R432" s="158" t="e">
        <f ca="1"/>
        <v>#NAME?</v>
      </c>
    </row>
    <row r="433" spans="1:18" x14ac:dyDescent="0.25">
      <c r="A433" s="194" t="e">
        <f ca="1"/>
        <v>#NAME?</v>
      </c>
      <c r="B433" s="195" t="e">
        <f ca="1"/>
        <v>#NAME?</v>
      </c>
      <c r="C433" s="195" t="e">
        <f ca="1"/>
        <v>#NAME?</v>
      </c>
      <c r="D433" s="196" t="e">
        <f ca="1"/>
        <v>#NAME?</v>
      </c>
      <c r="F433" s="123" t="e">
        <f ca="1">INDEX(A433:D441,,F431)</f>
        <v>#NAME?</v>
      </c>
      <c r="G433" s="90" t="e">
        <f ca="1">INDEX(A432:D440,,G431)</f>
        <v>#NAME?</v>
      </c>
      <c r="I433" s="123" t="e">
        <f t="shared" ref="I433:I440" ca="1" si="141">F433^2-G433^2</f>
        <v>#NAME?</v>
      </c>
      <c r="J433" s="37" t="e">
        <f t="shared" ref="J433:J440" ca="1" si="142">2*F433*G433</f>
        <v>#NAME?</v>
      </c>
      <c r="K433" s="37" t="e">
        <f t="shared" ref="K433:K440" ca="1" si="143">I433^2-J433^2</f>
        <v>#NAME?</v>
      </c>
      <c r="L433" s="90" t="e">
        <f t="shared" ca="1" si="140"/>
        <v>#NAME?</v>
      </c>
      <c r="N433" t="s">
        <v>392</v>
      </c>
      <c r="O433" s="173" t="e">
        <f ca="1">K441*B442-(I441^2-J441^2)</f>
        <v>#NAME?</v>
      </c>
      <c r="Q433" s="123" t="e">
        <f ca="1"/>
        <v>#NAME?</v>
      </c>
      <c r="R433" s="90" t="e">
        <f ca="1"/>
        <v>#NAME?</v>
      </c>
    </row>
    <row r="434" spans="1:18" x14ac:dyDescent="0.25">
      <c r="A434" s="194" t="e">
        <f ca="1"/>
        <v>#NAME?</v>
      </c>
      <c r="B434" s="195" t="e">
        <f ca="1"/>
        <v>#NAME?</v>
      </c>
      <c r="C434" s="195" t="e">
        <f ca="1"/>
        <v>#NAME?</v>
      </c>
      <c r="D434" s="196" t="e">
        <f ca="1"/>
        <v>#NAME?</v>
      </c>
      <c r="F434" s="123" t="e">
        <f ca="1">INDEX(A434:D442,,F431)</f>
        <v>#NAME?</v>
      </c>
      <c r="G434" s="90" t="e">
        <f ca="1">INDEX(A432:D440,,G431)</f>
        <v>#NAME?</v>
      </c>
      <c r="I434" s="123" t="e">
        <f t="shared" ca="1" si="141"/>
        <v>#NAME?</v>
      </c>
      <c r="J434" s="37" t="e">
        <f t="shared" ca="1" si="142"/>
        <v>#NAME?</v>
      </c>
      <c r="K434" s="37" t="e">
        <f t="shared" ca="1" si="143"/>
        <v>#NAME?</v>
      </c>
      <c r="L434" s="90" t="e">
        <f t="shared" ca="1" si="140"/>
        <v>#NAME?</v>
      </c>
      <c r="N434" t="s">
        <v>467</v>
      </c>
      <c r="O434" s="174" t="e">
        <f ca="1">0.25*ATAN(O432/O433)</f>
        <v>#NAME?</v>
      </c>
      <c r="Q434" s="123" t="e">
        <f ca="1"/>
        <v>#NAME?</v>
      </c>
      <c r="R434" s="90" t="e">
        <f ca="1"/>
        <v>#NAME?</v>
      </c>
    </row>
    <row r="435" spans="1:18" x14ac:dyDescent="0.25">
      <c r="A435" s="194" t="e">
        <f ca="1"/>
        <v>#NAME?</v>
      </c>
      <c r="B435" s="195" t="e">
        <f ca="1"/>
        <v>#NAME?</v>
      </c>
      <c r="C435" s="195" t="e">
        <f ca="1"/>
        <v>#NAME?</v>
      </c>
      <c r="D435" s="196" t="e">
        <f ca="1"/>
        <v>#NAME?</v>
      </c>
      <c r="F435" s="123" t="e">
        <f ca="1">INDEX(A435:D443,,F431)</f>
        <v>#NAME?</v>
      </c>
      <c r="G435" s="90" t="e">
        <f ca="1">INDEX(A432:D440,,G431)</f>
        <v>#NAME?</v>
      </c>
      <c r="I435" s="123" t="e">
        <f t="shared" ca="1" si="141"/>
        <v>#NAME?</v>
      </c>
      <c r="J435" s="37" t="e">
        <f t="shared" ca="1" si="142"/>
        <v>#NAME?</v>
      </c>
      <c r="K435" s="37" t="e">
        <f t="shared" ca="1" si="143"/>
        <v>#NAME?</v>
      </c>
      <c r="L435" s="90" t="e">
        <f t="shared" ca="1" si="140"/>
        <v>#NAME?</v>
      </c>
      <c r="Q435" s="123" t="e">
        <f ca="1"/>
        <v>#NAME?</v>
      </c>
      <c r="R435" s="90" t="e">
        <f ca="1"/>
        <v>#NAME?</v>
      </c>
    </row>
    <row r="436" spans="1:18" x14ac:dyDescent="0.25">
      <c r="A436" s="194" t="e">
        <f ca="1"/>
        <v>#NAME?</v>
      </c>
      <c r="B436" s="195" t="e">
        <f ca="1"/>
        <v>#NAME?</v>
      </c>
      <c r="C436" s="195" t="e">
        <f ca="1"/>
        <v>#NAME?</v>
      </c>
      <c r="D436" s="196" t="e">
        <f ca="1"/>
        <v>#NAME?</v>
      </c>
      <c r="F436" s="123" t="e">
        <f ca="1">INDEX(A436:D444,,F431)</f>
        <v>#NAME?</v>
      </c>
      <c r="G436" s="90" t="e">
        <f ca="1">INDEX(A432:D440,,G431)</f>
        <v>#NAME?</v>
      </c>
      <c r="I436" s="123" t="e">
        <f t="shared" ca="1" si="141"/>
        <v>#NAME?</v>
      </c>
      <c r="J436" s="37" t="e">
        <f t="shared" ca="1" si="142"/>
        <v>#NAME?</v>
      </c>
      <c r="K436" s="37" t="e">
        <f t="shared" ca="1" si="143"/>
        <v>#NAME?</v>
      </c>
      <c r="L436" s="90" t="e">
        <f t="shared" ca="1" si="140"/>
        <v>#NAME?</v>
      </c>
      <c r="N436" s="156" t="e">
        <f ca="1">COS(O434)</f>
        <v>#NAME?</v>
      </c>
      <c r="O436" s="158" t="e">
        <f ca="1">-N437</f>
        <v>#NAME?</v>
      </c>
      <c r="Q436" s="123" t="e">
        <f ca="1"/>
        <v>#NAME?</v>
      </c>
      <c r="R436" s="90" t="e">
        <f ca="1"/>
        <v>#NAME?</v>
      </c>
    </row>
    <row r="437" spans="1:18" x14ac:dyDescent="0.25">
      <c r="A437" s="194" t="e">
        <f ca="1"/>
        <v>#NAME?</v>
      </c>
      <c r="B437" s="195" t="e">
        <f ca="1"/>
        <v>#NAME?</v>
      </c>
      <c r="C437" s="195" t="e">
        <f ca="1"/>
        <v>#NAME?</v>
      </c>
      <c r="D437" s="196" t="e">
        <f ca="1"/>
        <v>#NAME?</v>
      </c>
      <c r="F437" s="123" t="e">
        <f ca="1">INDEX(A437:D445,,F431)</f>
        <v>#NAME?</v>
      </c>
      <c r="G437" s="90" t="e">
        <f ca="1">INDEX(A432:D440,,G431)</f>
        <v>#NAME?</v>
      </c>
      <c r="I437" s="123" t="e">
        <f t="shared" ca="1" si="141"/>
        <v>#NAME?</v>
      </c>
      <c r="J437" s="37" t="e">
        <f t="shared" ca="1" si="142"/>
        <v>#NAME?</v>
      </c>
      <c r="K437" s="37" t="e">
        <f t="shared" ca="1" si="143"/>
        <v>#NAME?</v>
      </c>
      <c r="L437" s="90" t="e">
        <f t="shared" ca="1" si="140"/>
        <v>#NAME?</v>
      </c>
      <c r="N437" s="91" t="e">
        <f ca="1">SIN(O434)</f>
        <v>#NAME?</v>
      </c>
      <c r="O437" s="93" t="e">
        <f ca="1">N436</f>
        <v>#NAME?</v>
      </c>
      <c r="Q437" s="123" t="e">
        <f ca="1"/>
        <v>#NAME?</v>
      </c>
      <c r="R437" s="90" t="e">
        <f ca="1"/>
        <v>#NAME?</v>
      </c>
    </row>
    <row r="438" spans="1:18" x14ac:dyDescent="0.25">
      <c r="A438" s="194" t="e">
        <f ca="1"/>
        <v>#NAME?</v>
      </c>
      <c r="B438" s="195" t="e">
        <f ca="1"/>
        <v>#NAME?</v>
      </c>
      <c r="C438" s="195" t="e">
        <f ca="1"/>
        <v>#NAME?</v>
      </c>
      <c r="D438" s="196" t="e">
        <f ca="1"/>
        <v>#NAME?</v>
      </c>
      <c r="F438" s="123" t="e">
        <f ca="1">INDEX(A438:D446,,F431)</f>
        <v>#NAME?</v>
      </c>
      <c r="G438" s="90" t="e">
        <f ca="1">INDEX(A432:D440,,G431)</f>
        <v>#NAME?</v>
      </c>
      <c r="I438" s="123" t="e">
        <f t="shared" ca="1" si="141"/>
        <v>#NAME?</v>
      </c>
      <c r="J438" s="37" t="e">
        <f t="shared" ca="1" si="142"/>
        <v>#NAME?</v>
      </c>
      <c r="K438" s="37" t="e">
        <f t="shared" ca="1" si="143"/>
        <v>#NAME?</v>
      </c>
      <c r="L438" s="90" t="e">
        <f t="shared" ca="1" si="140"/>
        <v>#NAME?</v>
      </c>
      <c r="Q438" s="123" t="e">
        <f ca="1"/>
        <v>#NAME?</v>
      </c>
      <c r="R438" s="90" t="e">
        <f ca="1"/>
        <v>#NAME?</v>
      </c>
    </row>
    <row r="439" spans="1:18" x14ac:dyDescent="0.25">
      <c r="A439" s="194" t="e">
        <f ca="1"/>
        <v>#NAME?</v>
      </c>
      <c r="B439" s="195" t="e">
        <f ca="1"/>
        <v>#NAME?</v>
      </c>
      <c r="C439" s="195" t="e">
        <f ca="1"/>
        <v>#NAME?</v>
      </c>
      <c r="D439" s="196" t="e">
        <f ca="1"/>
        <v>#NAME?</v>
      </c>
      <c r="F439" s="123" t="e">
        <f ca="1">INDEX(A439:D447,,F431)</f>
        <v>#NAME?</v>
      </c>
      <c r="G439" s="90" t="e">
        <f ca="1">INDEX(A432:D440,,G431)</f>
        <v>#NAME?</v>
      </c>
      <c r="I439" s="123" t="e">
        <f t="shared" ca="1" si="141"/>
        <v>#NAME?</v>
      </c>
      <c r="J439" s="37" t="e">
        <f t="shared" ca="1" si="142"/>
        <v>#NAME?</v>
      </c>
      <c r="K439" s="37" t="e">
        <f t="shared" ca="1" si="143"/>
        <v>#NAME?</v>
      </c>
      <c r="L439" s="90" t="e">
        <f t="shared" ca="1" si="140"/>
        <v>#NAME?</v>
      </c>
      <c r="Q439" s="123" t="e">
        <f ca="1"/>
        <v>#NAME?</v>
      </c>
      <c r="R439" s="90" t="e">
        <f ca="1"/>
        <v>#NAME?</v>
      </c>
    </row>
    <row r="440" spans="1:18" x14ac:dyDescent="0.25">
      <c r="A440" s="200" t="e">
        <f ca="1"/>
        <v>#NAME?</v>
      </c>
      <c r="B440" s="201" t="e">
        <f ca="1"/>
        <v>#NAME?</v>
      </c>
      <c r="C440" s="201" t="e">
        <f ca="1"/>
        <v>#NAME?</v>
      </c>
      <c r="D440" s="202" t="e">
        <f ca="1"/>
        <v>#NAME?</v>
      </c>
      <c r="F440" s="91" t="e">
        <f ca="1">INDEX(A440:D448,,F431)</f>
        <v>#NAME?</v>
      </c>
      <c r="G440" s="93" t="e">
        <f ca="1">INDEX(A432:D440,,G431)</f>
        <v>#NAME?</v>
      </c>
      <c r="I440" s="91" t="e">
        <f t="shared" ca="1" si="141"/>
        <v>#NAME?</v>
      </c>
      <c r="J440" s="92" t="e">
        <f t="shared" ca="1" si="142"/>
        <v>#NAME?</v>
      </c>
      <c r="K440" s="92" t="e">
        <f t="shared" ca="1" si="143"/>
        <v>#NAME?</v>
      </c>
      <c r="L440" s="93" t="e">
        <f t="shared" ca="1" si="140"/>
        <v>#NAME?</v>
      </c>
      <c r="Q440" s="91" t="e">
        <f ca="1"/>
        <v>#NAME?</v>
      </c>
      <c r="R440" s="93" t="e">
        <f ca="1"/>
        <v>#NAME?</v>
      </c>
    </row>
    <row r="441" spans="1:18" x14ac:dyDescent="0.25">
      <c r="I441" t="e">
        <f ca="1">SUM(I432:I440)</f>
        <v>#NAME?</v>
      </c>
      <c r="J441" t="e">
        <f ca="1">SUM(J432:J440)</f>
        <v>#NAME?</v>
      </c>
      <c r="K441" t="e">
        <f ca="1">SUM(K432:K440)</f>
        <v>#NAME?</v>
      </c>
      <c r="L441" t="e">
        <f ca="1">SUM(L432:L440)</f>
        <v>#NAME?</v>
      </c>
    </row>
    <row r="442" spans="1:18" x14ac:dyDescent="0.25">
      <c r="A442" s="47" t="s">
        <v>53</v>
      </c>
      <c r="B442">
        <f ca="1">COUNT(A432:A440)</f>
        <v>0</v>
      </c>
      <c r="I442" s="47" t="s">
        <v>462</v>
      </c>
      <c r="J442" s="47" t="s">
        <v>389</v>
      </c>
      <c r="K442" s="47" t="s">
        <v>469</v>
      </c>
      <c r="L442" s="47" t="s">
        <v>470</v>
      </c>
      <c r="N442" s="47"/>
    </row>
    <row r="444" spans="1:18" x14ac:dyDescent="0.25">
      <c r="A444">
        <v>1</v>
      </c>
      <c r="B444">
        <v>2</v>
      </c>
      <c r="C444">
        <v>3</v>
      </c>
      <c r="D444">
        <v>4</v>
      </c>
      <c r="F444">
        <v>2</v>
      </c>
      <c r="G444">
        <v>3</v>
      </c>
      <c r="I444" s="47" t="s">
        <v>207</v>
      </c>
      <c r="J444" s="47" t="s">
        <v>464</v>
      </c>
      <c r="K444" s="47" t="s">
        <v>465</v>
      </c>
      <c r="L444" s="47" t="s">
        <v>466</v>
      </c>
      <c r="Q444">
        <f>F444</f>
        <v>2</v>
      </c>
      <c r="R444">
        <f>G444</f>
        <v>3</v>
      </c>
    </row>
    <row r="445" spans="1:18" x14ac:dyDescent="0.25">
      <c r="A445" s="189" t="e">
        <f t="array" aca="1" ref="A445:A453" ca="1">IF(A444=$Q431,$Q432:$Q440,IF(A444=$R431,$R432:$R440,A432:A440))</f>
        <v>#NAME?</v>
      </c>
      <c r="B445" s="190" t="e">
        <f t="array" aca="1" ref="B445:B453" ca="1">IF(B444=$Q431,$Q432:$Q440,IF(B444=$R431,$R432:$R440,B432:B440))</f>
        <v>#NAME?</v>
      </c>
      <c r="C445" s="190" t="e">
        <f t="array" aca="1" ref="C445:C453" ca="1">IF(C444=$Q431,$Q432:$Q440,IF(C444=$R431,$R432:$R440,C432:C440))</f>
        <v>#NAME?</v>
      </c>
      <c r="D445" s="191" t="e">
        <f t="array" aca="1" ref="D445:D453" ca="1">IF(D444=$Q431,$Q432:$Q440,IF(D444=$R431,$R432:$R440,D432:D440))</f>
        <v>#NAME?</v>
      </c>
      <c r="F445" s="156" t="e">
        <f ca="1">INDEX(A445:D453,,F444)</f>
        <v>#NAME?</v>
      </c>
      <c r="G445" s="158" t="e">
        <f ca="1">INDEX(A445:D453,,G444)</f>
        <v>#NAME?</v>
      </c>
      <c r="I445" s="156" t="e">
        <f ca="1">F445^2-G445^2</f>
        <v>#NAME?</v>
      </c>
      <c r="J445" s="157" t="e">
        <f ca="1">2*F445*G445</f>
        <v>#NAME?</v>
      </c>
      <c r="K445" s="157" t="e">
        <f ca="1">I445^2-J445^2</f>
        <v>#NAME?</v>
      </c>
      <c r="L445" s="158" t="e">
        <f t="shared" ref="L445:L453" ca="1" si="144">I445*J445</f>
        <v>#NAME?</v>
      </c>
      <c r="N445" t="s">
        <v>390</v>
      </c>
      <c r="O445" s="172" t="e">
        <f ca="1">2*(L454*B455-I454*J454)</f>
        <v>#NAME?</v>
      </c>
      <c r="Q445" s="156" t="e">
        <f t="array" aca="1" ref="Q445:R453" ca="1">MMULT(F445:G453,N449:O450)</f>
        <v>#NAME?</v>
      </c>
      <c r="R445" s="158" t="e">
        <f ca="1"/>
        <v>#NAME?</v>
      </c>
    </row>
    <row r="446" spans="1:18" x14ac:dyDescent="0.25">
      <c r="A446" s="194" t="e">
        <f ca="1"/>
        <v>#NAME?</v>
      </c>
      <c r="B446" s="195" t="e">
        <f ca="1"/>
        <v>#NAME?</v>
      </c>
      <c r="C446" s="195" t="e">
        <f ca="1"/>
        <v>#NAME?</v>
      </c>
      <c r="D446" s="196" t="e">
        <f ca="1"/>
        <v>#NAME?</v>
      </c>
      <c r="F446" s="123" t="e">
        <f ca="1">INDEX(A446:D454,,F444)</f>
        <v>#NAME?</v>
      </c>
      <c r="G446" s="90" t="e">
        <f ca="1">INDEX(A445:D453,,G444)</f>
        <v>#NAME?</v>
      </c>
      <c r="I446" s="123" t="e">
        <f t="shared" ref="I446:I453" ca="1" si="145">F446^2-G446^2</f>
        <v>#NAME?</v>
      </c>
      <c r="J446" s="37" t="e">
        <f t="shared" ref="J446:J453" ca="1" si="146">2*F446*G446</f>
        <v>#NAME?</v>
      </c>
      <c r="K446" s="37" t="e">
        <f t="shared" ref="K446:K453" ca="1" si="147">I446^2-J446^2</f>
        <v>#NAME?</v>
      </c>
      <c r="L446" s="90" t="e">
        <f t="shared" ca="1" si="144"/>
        <v>#NAME?</v>
      </c>
      <c r="N446" t="s">
        <v>392</v>
      </c>
      <c r="O446" s="173" t="e">
        <f ca="1">K454*B455-(I454^2-J454^2)</f>
        <v>#NAME?</v>
      </c>
      <c r="Q446" s="123" t="e">
        <f ca="1"/>
        <v>#NAME?</v>
      </c>
      <c r="R446" s="90" t="e">
        <f ca="1"/>
        <v>#NAME?</v>
      </c>
    </row>
    <row r="447" spans="1:18" x14ac:dyDescent="0.25">
      <c r="A447" s="194" t="e">
        <f ca="1"/>
        <v>#NAME?</v>
      </c>
      <c r="B447" s="195" t="e">
        <f ca="1"/>
        <v>#NAME?</v>
      </c>
      <c r="C447" s="195" t="e">
        <f ca="1"/>
        <v>#NAME?</v>
      </c>
      <c r="D447" s="196" t="e">
        <f ca="1"/>
        <v>#NAME?</v>
      </c>
      <c r="F447" s="123" t="e">
        <f ca="1">INDEX(A447:D455,,F444)</f>
        <v>#NAME?</v>
      </c>
      <c r="G447" s="90" t="e">
        <f ca="1">INDEX(A445:D453,,G444)</f>
        <v>#NAME?</v>
      </c>
      <c r="I447" s="123" t="e">
        <f t="shared" ca="1" si="145"/>
        <v>#NAME?</v>
      </c>
      <c r="J447" s="37" t="e">
        <f t="shared" ca="1" si="146"/>
        <v>#NAME?</v>
      </c>
      <c r="K447" s="37" t="e">
        <f t="shared" ca="1" si="147"/>
        <v>#NAME?</v>
      </c>
      <c r="L447" s="90" t="e">
        <f t="shared" ca="1" si="144"/>
        <v>#NAME?</v>
      </c>
      <c r="N447" t="s">
        <v>467</v>
      </c>
      <c r="O447" s="174" t="e">
        <f ca="1">0.25*ATAN(O445/O446)</f>
        <v>#NAME?</v>
      </c>
      <c r="Q447" s="123" t="e">
        <f ca="1"/>
        <v>#NAME?</v>
      </c>
      <c r="R447" s="90" t="e">
        <f ca="1"/>
        <v>#NAME?</v>
      </c>
    </row>
    <row r="448" spans="1:18" x14ac:dyDescent="0.25">
      <c r="A448" s="194" t="e">
        <f ca="1"/>
        <v>#NAME?</v>
      </c>
      <c r="B448" s="195" t="e">
        <f ca="1"/>
        <v>#NAME?</v>
      </c>
      <c r="C448" s="195" t="e">
        <f ca="1"/>
        <v>#NAME?</v>
      </c>
      <c r="D448" s="196" t="e">
        <f ca="1"/>
        <v>#NAME?</v>
      </c>
      <c r="F448" s="123" t="e">
        <f ca="1">INDEX(A448:D456,,F444)</f>
        <v>#NAME?</v>
      </c>
      <c r="G448" s="90" t="e">
        <f ca="1">INDEX(A445:D453,,G444)</f>
        <v>#NAME?</v>
      </c>
      <c r="I448" s="123" t="e">
        <f t="shared" ca="1" si="145"/>
        <v>#NAME?</v>
      </c>
      <c r="J448" s="37" t="e">
        <f t="shared" ca="1" si="146"/>
        <v>#NAME?</v>
      </c>
      <c r="K448" s="37" t="e">
        <f t="shared" ca="1" si="147"/>
        <v>#NAME?</v>
      </c>
      <c r="L448" s="90" t="e">
        <f t="shared" ca="1" si="144"/>
        <v>#NAME?</v>
      </c>
      <c r="Q448" s="123" t="e">
        <f ca="1"/>
        <v>#NAME?</v>
      </c>
      <c r="R448" s="90" t="e">
        <f ca="1"/>
        <v>#NAME?</v>
      </c>
    </row>
    <row r="449" spans="1:18" x14ac:dyDescent="0.25">
      <c r="A449" s="194" t="e">
        <f ca="1"/>
        <v>#NAME?</v>
      </c>
      <c r="B449" s="195" t="e">
        <f ca="1"/>
        <v>#NAME?</v>
      </c>
      <c r="C449" s="195" t="e">
        <f ca="1"/>
        <v>#NAME?</v>
      </c>
      <c r="D449" s="196" t="e">
        <f ca="1"/>
        <v>#NAME?</v>
      </c>
      <c r="F449" s="123" t="e">
        <f ca="1">INDEX(A449:D457,,F444)</f>
        <v>#NAME?</v>
      </c>
      <c r="G449" s="90" t="e">
        <f ca="1">INDEX(A445:D453,,G444)</f>
        <v>#NAME?</v>
      </c>
      <c r="I449" s="123" t="e">
        <f t="shared" ca="1" si="145"/>
        <v>#NAME?</v>
      </c>
      <c r="J449" s="37" t="e">
        <f t="shared" ca="1" si="146"/>
        <v>#NAME?</v>
      </c>
      <c r="K449" s="37" t="e">
        <f t="shared" ca="1" si="147"/>
        <v>#NAME?</v>
      </c>
      <c r="L449" s="90" t="e">
        <f t="shared" ca="1" si="144"/>
        <v>#NAME?</v>
      </c>
      <c r="N449" s="156" t="e">
        <f ca="1">COS(O447)</f>
        <v>#NAME?</v>
      </c>
      <c r="O449" s="158" t="e">
        <f ca="1">-N450</f>
        <v>#NAME?</v>
      </c>
      <c r="Q449" s="123" t="e">
        <f ca="1"/>
        <v>#NAME?</v>
      </c>
      <c r="R449" s="90" t="e">
        <f ca="1"/>
        <v>#NAME?</v>
      </c>
    </row>
    <row r="450" spans="1:18" x14ac:dyDescent="0.25">
      <c r="A450" s="194" t="e">
        <f ca="1"/>
        <v>#NAME?</v>
      </c>
      <c r="B450" s="195" t="e">
        <f ca="1"/>
        <v>#NAME?</v>
      </c>
      <c r="C450" s="195" t="e">
        <f ca="1"/>
        <v>#NAME?</v>
      </c>
      <c r="D450" s="196" t="e">
        <f ca="1"/>
        <v>#NAME?</v>
      </c>
      <c r="F450" s="123" t="e">
        <f ca="1">INDEX(A450:D458,,F444)</f>
        <v>#NAME?</v>
      </c>
      <c r="G450" s="90" t="e">
        <f ca="1">INDEX(A445:D453,,G444)</f>
        <v>#NAME?</v>
      </c>
      <c r="I450" s="123" t="e">
        <f t="shared" ca="1" si="145"/>
        <v>#NAME?</v>
      </c>
      <c r="J450" s="37" t="e">
        <f t="shared" ca="1" si="146"/>
        <v>#NAME?</v>
      </c>
      <c r="K450" s="37" t="e">
        <f t="shared" ca="1" si="147"/>
        <v>#NAME?</v>
      </c>
      <c r="L450" s="90" t="e">
        <f t="shared" ca="1" si="144"/>
        <v>#NAME?</v>
      </c>
      <c r="N450" s="91" t="e">
        <f ca="1">SIN(O447)</f>
        <v>#NAME?</v>
      </c>
      <c r="O450" s="93" t="e">
        <f ca="1">N449</f>
        <v>#NAME?</v>
      </c>
      <c r="Q450" s="123" t="e">
        <f ca="1"/>
        <v>#NAME?</v>
      </c>
      <c r="R450" s="90" t="e">
        <f ca="1"/>
        <v>#NAME?</v>
      </c>
    </row>
    <row r="451" spans="1:18" x14ac:dyDescent="0.25">
      <c r="A451" s="194" t="e">
        <f ca="1"/>
        <v>#NAME?</v>
      </c>
      <c r="B451" s="195" t="e">
        <f ca="1"/>
        <v>#NAME?</v>
      </c>
      <c r="C451" s="195" t="e">
        <f ca="1"/>
        <v>#NAME?</v>
      </c>
      <c r="D451" s="196" t="e">
        <f ca="1"/>
        <v>#NAME?</v>
      </c>
      <c r="F451" s="123" t="e">
        <f ca="1">INDEX(A451:D459,,F444)</f>
        <v>#NAME?</v>
      </c>
      <c r="G451" s="90" t="e">
        <f ca="1">INDEX(A445:D453,,G444)</f>
        <v>#NAME?</v>
      </c>
      <c r="I451" s="123" t="e">
        <f t="shared" ca="1" si="145"/>
        <v>#NAME?</v>
      </c>
      <c r="J451" s="37" t="e">
        <f t="shared" ca="1" si="146"/>
        <v>#NAME?</v>
      </c>
      <c r="K451" s="37" t="e">
        <f t="shared" ca="1" si="147"/>
        <v>#NAME?</v>
      </c>
      <c r="L451" s="90" t="e">
        <f t="shared" ca="1" si="144"/>
        <v>#NAME?</v>
      </c>
      <c r="Q451" s="123" t="e">
        <f ca="1"/>
        <v>#NAME?</v>
      </c>
      <c r="R451" s="90" t="e">
        <f ca="1"/>
        <v>#NAME?</v>
      </c>
    </row>
    <row r="452" spans="1:18" x14ac:dyDescent="0.25">
      <c r="A452" s="194" t="e">
        <f ca="1"/>
        <v>#NAME?</v>
      </c>
      <c r="B452" s="195" t="e">
        <f ca="1"/>
        <v>#NAME?</v>
      </c>
      <c r="C452" s="195" t="e">
        <f ca="1"/>
        <v>#NAME?</v>
      </c>
      <c r="D452" s="196" t="e">
        <f ca="1"/>
        <v>#NAME?</v>
      </c>
      <c r="F452" s="123" t="e">
        <f ca="1">INDEX(A452:D460,,F444)</f>
        <v>#NAME?</v>
      </c>
      <c r="G452" s="90" t="e">
        <f ca="1">INDEX(A445:D453,,G444)</f>
        <v>#NAME?</v>
      </c>
      <c r="I452" s="123" t="e">
        <f t="shared" ca="1" si="145"/>
        <v>#NAME?</v>
      </c>
      <c r="J452" s="37" t="e">
        <f t="shared" ca="1" si="146"/>
        <v>#NAME?</v>
      </c>
      <c r="K452" s="37" t="e">
        <f t="shared" ca="1" si="147"/>
        <v>#NAME?</v>
      </c>
      <c r="L452" s="90" t="e">
        <f t="shared" ca="1" si="144"/>
        <v>#NAME?</v>
      </c>
      <c r="Q452" s="123" t="e">
        <f ca="1"/>
        <v>#NAME?</v>
      </c>
      <c r="R452" s="90" t="e">
        <f ca="1"/>
        <v>#NAME?</v>
      </c>
    </row>
    <row r="453" spans="1:18" x14ac:dyDescent="0.25">
      <c r="A453" s="200" t="e">
        <f ca="1"/>
        <v>#NAME?</v>
      </c>
      <c r="B453" s="201" t="e">
        <f ca="1"/>
        <v>#NAME?</v>
      </c>
      <c r="C453" s="201" t="e">
        <f ca="1"/>
        <v>#NAME?</v>
      </c>
      <c r="D453" s="202" t="e">
        <f ca="1"/>
        <v>#NAME?</v>
      </c>
      <c r="F453" s="91" t="e">
        <f ca="1">INDEX(A453:D461,,F444)</f>
        <v>#NAME?</v>
      </c>
      <c r="G453" s="93" t="e">
        <f ca="1">INDEX(A445:D453,,G444)</f>
        <v>#NAME?</v>
      </c>
      <c r="I453" s="91" t="e">
        <f t="shared" ca="1" si="145"/>
        <v>#NAME?</v>
      </c>
      <c r="J453" s="92" t="e">
        <f t="shared" ca="1" si="146"/>
        <v>#NAME?</v>
      </c>
      <c r="K453" s="92" t="e">
        <f t="shared" ca="1" si="147"/>
        <v>#NAME?</v>
      </c>
      <c r="L453" s="93" t="e">
        <f t="shared" ca="1" si="144"/>
        <v>#NAME?</v>
      </c>
      <c r="Q453" s="91" t="e">
        <f ca="1"/>
        <v>#NAME?</v>
      </c>
      <c r="R453" s="93" t="e">
        <f ca="1"/>
        <v>#NAME?</v>
      </c>
    </row>
    <row r="454" spans="1:18" x14ac:dyDescent="0.25">
      <c r="I454" t="e">
        <f ca="1">SUM(I445:I453)</f>
        <v>#NAME?</v>
      </c>
      <c r="J454" t="e">
        <f ca="1">SUM(J445:J453)</f>
        <v>#NAME?</v>
      </c>
      <c r="K454" t="e">
        <f ca="1">SUM(K445:K453)</f>
        <v>#NAME?</v>
      </c>
      <c r="L454" t="e">
        <f ca="1">SUM(L445:L453)</f>
        <v>#NAME?</v>
      </c>
    </row>
    <row r="455" spans="1:18" x14ac:dyDescent="0.25">
      <c r="A455" s="47" t="s">
        <v>53</v>
      </c>
      <c r="B455">
        <f ca="1">COUNT(A445:A453)</f>
        <v>0</v>
      </c>
      <c r="I455" s="47" t="s">
        <v>462</v>
      </c>
      <c r="J455" s="47" t="s">
        <v>389</v>
      </c>
      <c r="K455" s="47" t="s">
        <v>469</v>
      </c>
      <c r="L455" s="47" t="s">
        <v>470</v>
      </c>
      <c r="N455" s="47"/>
    </row>
    <row r="457" spans="1:18" x14ac:dyDescent="0.25">
      <c r="A457">
        <v>1</v>
      </c>
      <c r="B457">
        <v>2</v>
      </c>
      <c r="C457">
        <v>3</v>
      </c>
      <c r="D457">
        <v>4</v>
      </c>
      <c r="F457">
        <v>2</v>
      </c>
      <c r="G457">
        <v>4</v>
      </c>
      <c r="I457" s="47" t="s">
        <v>207</v>
      </c>
      <c r="J457" s="47" t="s">
        <v>464</v>
      </c>
      <c r="K457" s="47" t="s">
        <v>465</v>
      </c>
      <c r="L457" s="47" t="s">
        <v>466</v>
      </c>
      <c r="Q457">
        <f>F457</f>
        <v>2</v>
      </c>
      <c r="R457">
        <f>G457</f>
        <v>4</v>
      </c>
    </row>
    <row r="458" spans="1:18" x14ac:dyDescent="0.25">
      <c r="A458" s="189" t="e">
        <f t="array" aca="1" ref="A458:A466" ca="1">IF(A457=$Q444,$Q445:$Q453,IF(A457=$R444,$R445:$R453,A445:A453))</f>
        <v>#NAME?</v>
      </c>
      <c r="B458" s="190" t="e">
        <f t="array" aca="1" ref="B458:B466" ca="1">IF(B457=$Q444,$Q445:$Q453,IF(B457=$R444,$R445:$R453,B445:B453))</f>
        <v>#NAME?</v>
      </c>
      <c r="C458" s="190" t="e">
        <f t="array" aca="1" ref="C458:C466" ca="1">IF(C457=$Q444,$Q445:$Q453,IF(C457=$R444,$R445:$R453,C445:C453))</f>
        <v>#NAME?</v>
      </c>
      <c r="D458" s="191" t="e">
        <f t="array" aca="1" ref="D458:D466" ca="1">IF(D457=$Q444,$Q445:$Q453,IF(D457=$R444,$R445:$R453,D445:D453))</f>
        <v>#NAME?</v>
      </c>
      <c r="F458" s="156" t="e">
        <f ca="1">INDEX(A458:D466,,F457)</f>
        <v>#NAME?</v>
      </c>
      <c r="G458" s="158" t="e">
        <f ca="1">INDEX(A458:D466,,G457)</f>
        <v>#NAME?</v>
      </c>
      <c r="I458" s="156" t="e">
        <f ca="1">F458^2-G458^2</f>
        <v>#NAME?</v>
      </c>
      <c r="J458" s="157" t="e">
        <f ca="1">2*F458*G458</f>
        <v>#NAME?</v>
      </c>
      <c r="K458" s="157" t="e">
        <f ca="1">I458^2-J458^2</f>
        <v>#NAME?</v>
      </c>
      <c r="L458" s="158" t="e">
        <f t="shared" ref="L458:L466" ca="1" si="148">I458*J458</f>
        <v>#NAME?</v>
      </c>
      <c r="N458" t="s">
        <v>390</v>
      </c>
      <c r="O458" s="172" t="e">
        <f ca="1">2*(L467*B468-I467*J467)</f>
        <v>#NAME?</v>
      </c>
      <c r="Q458" s="156" t="e">
        <f t="array" aca="1" ref="Q458:R466" ca="1">MMULT(F458:G466,N462:O463)</f>
        <v>#NAME?</v>
      </c>
      <c r="R458" s="158" t="e">
        <f ca="1"/>
        <v>#NAME?</v>
      </c>
    </row>
    <row r="459" spans="1:18" x14ac:dyDescent="0.25">
      <c r="A459" s="194" t="e">
        <f ca="1"/>
        <v>#NAME?</v>
      </c>
      <c r="B459" s="195" t="e">
        <f ca="1"/>
        <v>#NAME?</v>
      </c>
      <c r="C459" s="195" t="e">
        <f ca="1"/>
        <v>#NAME?</v>
      </c>
      <c r="D459" s="196" t="e">
        <f ca="1"/>
        <v>#NAME?</v>
      </c>
      <c r="F459" s="123" t="e">
        <f ca="1">INDEX(A459:D467,,F457)</f>
        <v>#NAME?</v>
      </c>
      <c r="G459" s="90" t="e">
        <f ca="1">INDEX(A458:D466,,G457)</f>
        <v>#NAME?</v>
      </c>
      <c r="I459" s="123" t="e">
        <f t="shared" ref="I459:I466" ca="1" si="149">F459^2-G459^2</f>
        <v>#NAME?</v>
      </c>
      <c r="J459" s="37" t="e">
        <f t="shared" ref="J459:J466" ca="1" si="150">2*F459*G459</f>
        <v>#NAME?</v>
      </c>
      <c r="K459" s="37" t="e">
        <f t="shared" ref="K459:K466" ca="1" si="151">I459^2-J459^2</f>
        <v>#NAME?</v>
      </c>
      <c r="L459" s="90" t="e">
        <f t="shared" ca="1" si="148"/>
        <v>#NAME?</v>
      </c>
      <c r="N459" t="s">
        <v>392</v>
      </c>
      <c r="O459" s="173" t="e">
        <f ca="1">K467*B468-(I467^2-J467^2)</f>
        <v>#NAME?</v>
      </c>
      <c r="Q459" s="123" t="e">
        <f ca="1"/>
        <v>#NAME?</v>
      </c>
      <c r="R459" s="90" t="e">
        <f ca="1"/>
        <v>#NAME?</v>
      </c>
    </row>
    <row r="460" spans="1:18" x14ac:dyDescent="0.25">
      <c r="A460" s="194" t="e">
        <f ca="1"/>
        <v>#NAME?</v>
      </c>
      <c r="B460" s="195" t="e">
        <f ca="1"/>
        <v>#NAME?</v>
      </c>
      <c r="C460" s="195" t="e">
        <f ca="1"/>
        <v>#NAME?</v>
      </c>
      <c r="D460" s="196" t="e">
        <f ca="1"/>
        <v>#NAME?</v>
      </c>
      <c r="F460" s="123" t="e">
        <f ca="1">INDEX(A460:D468,,F457)</f>
        <v>#NAME?</v>
      </c>
      <c r="G460" s="90" t="e">
        <f ca="1">INDEX(A458:D466,,G457)</f>
        <v>#NAME?</v>
      </c>
      <c r="I460" s="123" t="e">
        <f t="shared" ca="1" si="149"/>
        <v>#NAME?</v>
      </c>
      <c r="J460" s="37" t="e">
        <f t="shared" ca="1" si="150"/>
        <v>#NAME?</v>
      </c>
      <c r="K460" s="37" t="e">
        <f t="shared" ca="1" si="151"/>
        <v>#NAME?</v>
      </c>
      <c r="L460" s="90" t="e">
        <f t="shared" ca="1" si="148"/>
        <v>#NAME?</v>
      </c>
      <c r="N460" t="s">
        <v>467</v>
      </c>
      <c r="O460" s="174" t="e">
        <f ca="1">0.25*ATAN(O458/O459)</f>
        <v>#NAME?</v>
      </c>
      <c r="Q460" s="123" t="e">
        <f ca="1"/>
        <v>#NAME?</v>
      </c>
      <c r="R460" s="90" t="e">
        <f ca="1"/>
        <v>#NAME?</v>
      </c>
    </row>
    <row r="461" spans="1:18" x14ac:dyDescent="0.25">
      <c r="A461" s="194" t="e">
        <f ca="1"/>
        <v>#NAME?</v>
      </c>
      <c r="B461" s="195" t="e">
        <f ca="1"/>
        <v>#NAME?</v>
      </c>
      <c r="C461" s="195" t="e">
        <f ca="1"/>
        <v>#NAME?</v>
      </c>
      <c r="D461" s="196" t="e">
        <f ca="1"/>
        <v>#NAME?</v>
      </c>
      <c r="F461" s="123" t="e">
        <f ca="1">INDEX(A461:D469,,F457)</f>
        <v>#NAME?</v>
      </c>
      <c r="G461" s="90" t="e">
        <f ca="1">INDEX(A458:D466,,G457)</f>
        <v>#NAME?</v>
      </c>
      <c r="I461" s="123" t="e">
        <f t="shared" ca="1" si="149"/>
        <v>#NAME?</v>
      </c>
      <c r="J461" s="37" t="e">
        <f t="shared" ca="1" si="150"/>
        <v>#NAME?</v>
      </c>
      <c r="K461" s="37" t="e">
        <f t="shared" ca="1" si="151"/>
        <v>#NAME?</v>
      </c>
      <c r="L461" s="90" t="e">
        <f t="shared" ca="1" si="148"/>
        <v>#NAME?</v>
      </c>
      <c r="Q461" s="123" t="e">
        <f ca="1"/>
        <v>#NAME?</v>
      </c>
      <c r="R461" s="90" t="e">
        <f ca="1"/>
        <v>#NAME?</v>
      </c>
    </row>
    <row r="462" spans="1:18" x14ac:dyDescent="0.25">
      <c r="A462" s="194" t="e">
        <f ca="1"/>
        <v>#NAME?</v>
      </c>
      <c r="B462" s="195" t="e">
        <f ca="1"/>
        <v>#NAME?</v>
      </c>
      <c r="C462" s="195" t="e">
        <f ca="1"/>
        <v>#NAME?</v>
      </c>
      <c r="D462" s="196" t="e">
        <f ca="1"/>
        <v>#NAME?</v>
      </c>
      <c r="F462" s="123" t="e">
        <f ca="1">INDEX(A462:D470,,F457)</f>
        <v>#NAME?</v>
      </c>
      <c r="G462" s="90" t="e">
        <f ca="1">INDEX(A458:D466,,G457)</f>
        <v>#NAME?</v>
      </c>
      <c r="I462" s="123" t="e">
        <f t="shared" ca="1" si="149"/>
        <v>#NAME?</v>
      </c>
      <c r="J462" s="37" t="e">
        <f t="shared" ca="1" si="150"/>
        <v>#NAME?</v>
      </c>
      <c r="K462" s="37" t="e">
        <f t="shared" ca="1" si="151"/>
        <v>#NAME?</v>
      </c>
      <c r="L462" s="90" t="e">
        <f t="shared" ca="1" si="148"/>
        <v>#NAME?</v>
      </c>
      <c r="N462" s="156" t="e">
        <f ca="1">COS(O460)</f>
        <v>#NAME?</v>
      </c>
      <c r="O462" s="158" t="e">
        <f ca="1">-N463</f>
        <v>#NAME?</v>
      </c>
      <c r="Q462" s="123" t="e">
        <f ca="1"/>
        <v>#NAME?</v>
      </c>
      <c r="R462" s="90" t="e">
        <f ca="1"/>
        <v>#NAME?</v>
      </c>
    </row>
    <row r="463" spans="1:18" x14ac:dyDescent="0.25">
      <c r="A463" s="194" t="e">
        <f ca="1"/>
        <v>#NAME?</v>
      </c>
      <c r="B463" s="195" t="e">
        <f ca="1"/>
        <v>#NAME?</v>
      </c>
      <c r="C463" s="195" t="e">
        <f ca="1"/>
        <v>#NAME?</v>
      </c>
      <c r="D463" s="196" t="e">
        <f ca="1"/>
        <v>#NAME?</v>
      </c>
      <c r="F463" s="123" t="e">
        <f ca="1">INDEX(A463:D471,,F457)</f>
        <v>#NAME?</v>
      </c>
      <c r="G463" s="90" t="e">
        <f ca="1">INDEX(A458:D466,,G457)</f>
        <v>#NAME?</v>
      </c>
      <c r="I463" s="123" t="e">
        <f t="shared" ca="1" si="149"/>
        <v>#NAME?</v>
      </c>
      <c r="J463" s="37" t="e">
        <f t="shared" ca="1" si="150"/>
        <v>#NAME?</v>
      </c>
      <c r="K463" s="37" t="e">
        <f t="shared" ca="1" si="151"/>
        <v>#NAME?</v>
      </c>
      <c r="L463" s="90" t="e">
        <f t="shared" ca="1" si="148"/>
        <v>#NAME?</v>
      </c>
      <c r="N463" s="91" t="e">
        <f ca="1">SIN(O460)</f>
        <v>#NAME?</v>
      </c>
      <c r="O463" s="93" t="e">
        <f ca="1">N462</f>
        <v>#NAME?</v>
      </c>
      <c r="Q463" s="123" t="e">
        <f ca="1"/>
        <v>#NAME?</v>
      </c>
      <c r="R463" s="90" t="e">
        <f ca="1"/>
        <v>#NAME?</v>
      </c>
    </row>
    <row r="464" spans="1:18" x14ac:dyDescent="0.25">
      <c r="A464" s="194" t="e">
        <f ca="1"/>
        <v>#NAME?</v>
      </c>
      <c r="B464" s="195" t="e">
        <f ca="1"/>
        <v>#NAME?</v>
      </c>
      <c r="C464" s="195" t="e">
        <f ca="1"/>
        <v>#NAME?</v>
      </c>
      <c r="D464" s="196" t="e">
        <f ca="1"/>
        <v>#NAME?</v>
      </c>
      <c r="F464" s="123" t="e">
        <f ca="1">INDEX(A464:D472,,F457)</f>
        <v>#NAME?</v>
      </c>
      <c r="G464" s="90" t="e">
        <f ca="1">INDEX(A458:D466,,G457)</f>
        <v>#NAME?</v>
      </c>
      <c r="I464" s="123" t="e">
        <f t="shared" ca="1" si="149"/>
        <v>#NAME?</v>
      </c>
      <c r="J464" s="37" t="e">
        <f t="shared" ca="1" si="150"/>
        <v>#NAME?</v>
      </c>
      <c r="K464" s="37" t="e">
        <f t="shared" ca="1" si="151"/>
        <v>#NAME?</v>
      </c>
      <c r="L464" s="90" t="e">
        <f t="shared" ca="1" si="148"/>
        <v>#NAME?</v>
      </c>
      <c r="Q464" s="123" t="e">
        <f ca="1"/>
        <v>#NAME?</v>
      </c>
      <c r="R464" s="90" t="e">
        <f ca="1"/>
        <v>#NAME?</v>
      </c>
    </row>
    <row r="465" spans="1:18" x14ac:dyDescent="0.25">
      <c r="A465" s="194" t="e">
        <f ca="1"/>
        <v>#NAME?</v>
      </c>
      <c r="B465" s="195" t="e">
        <f ca="1"/>
        <v>#NAME?</v>
      </c>
      <c r="C465" s="195" t="e">
        <f ca="1"/>
        <v>#NAME?</v>
      </c>
      <c r="D465" s="196" t="e">
        <f ca="1"/>
        <v>#NAME?</v>
      </c>
      <c r="F465" s="123" t="e">
        <f ca="1">INDEX(A465:D473,,F457)</f>
        <v>#NAME?</v>
      </c>
      <c r="G465" s="90" t="e">
        <f ca="1">INDEX(A458:D466,,G457)</f>
        <v>#NAME?</v>
      </c>
      <c r="I465" s="123" t="e">
        <f t="shared" ca="1" si="149"/>
        <v>#NAME?</v>
      </c>
      <c r="J465" s="37" t="e">
        <f t="shared" ca="1" si="150"/>
        <v>#NAME?</v>
      </c>
      <c r="K465" s="37" t="e">
        <f t="shared" ca="1" si="151"/>
        <v>#NAME?</v>
      </c>
      <c r="L465" s="90" t="e">
        <f t="shared" ca="1" si="148"/>
        <v>#NAME?</v>
      </c>
      <c r="Q465" s="123" t="e">
        <f ca="1"/>
        <v>#NAME?</v>
      </c>
      <c r="R465" s="90" t="e">
        <f ca="1"/>
        <v>#NAME?</v>
      </c>
    </row>
    <row r="466" spans="1:18" x14ac:dyDescent="0.25">
      <c r="A466" s="200" t="e">
        <f ca="1"/>
        <v>#NAME?</v>
      </c>
      <c r="B466" s="201" t="e">
        <f ca="1"/>
        <v>#NAME?</v>
      </c>
      <c r="C466" s="201" t="e">
        <f ca="1"/>
        <v>#NAME?</v>
      </c>
      <c r="D466" s="202" t="e">
        <f ca="1"/>
        <v>#NAME?</v>
      </c>
      <c r="F466" s="91" t="e">
        <f ca="1">INDEX(A466:D474,,F457)</f>
        <v>#NAME?</v>
      </c>
      <c r="G466" s="93" t="e">
        <f ca="1">INDEX(A458:D466,,G457)</f>
        <v>#NAME?</v>
      </c>
      <c r="I466" s="91" t="e">
        <f t="shared" ca="1" si="149"/>
        <v>#NAME?</v>
      </c>
      <c r="J466" s="92" t="e">
        <f t="shared" ca="1" si="150"/>
        <v>#NAME?</v>
      </c>
      <c r="K466" s="92" t="e">
        <f t="shared" ca="1" si="151"/>
        <v>#NAME?</v>
      </c>
      <c r="L466" s="93" t="e">
        <f t="shared" ca="1" si="148"/>
        <v>#NAME?</v>
      </c>
      <c r="Q466" s="91" t="e">
        <f ca="1"/>
        <v>#NAME?</v>
      </c>
      <c r="R466" s="93" t="e">
        <f ca="1"/>
        <v>#NAME?</v>
      </c>
    </row>
    <row r="467" spans="1:18" x14ac:dyDescent="0.25">
      <c r="I467" t="e">
        <f ca="1">SUM(I458:I466)</f>
        <v>#NAME?</v>
      </c>
      <c r="J467" t="e">
        <f ca="1">SUM(J458:J466)</f>
        <v>#NAME?</v>
      </c>
      <c r="K467" t="e">
        <f ca="1">SUM(K458:K466)</f>
        <v>#NAME?</v>
      </c>
      <c r="L467" t="e">
        <f ca="1">SUM(L458:L466)</f>
        <v>#NAME?</v>
      </c>
    </row>
    <row r="468" spans="1:18" x14ac:dyDescent="0.25">
      <c r="A468" s="47" t="s">
        <v>53</v>
      </c>
      <c r="B468">
        <f ca="1">COUNT(A458:A466)</f>
        <v>0</v>
      </c>
      <c r="I468" s="47" t="s">
        <v>462</v>
      </c>
      <c r="J468" s="47" t="s">
        <v>389</v>
      </c>
      <c r="K468" s="47" t="s">
        <v>469</v>
      </c>
      <c r="L468" s="47" t="s">
        <v>470</v>
      </c>
      <c r="N468" s="47"/>
    </row>
    <row r="470" spans="1:18" x14ac:dyDescent="0.25">
      <c r="A470">
        <v>1</v>
      </c>
      <c r="B470">
        <v>2</v>
      </c>
      <c r="C470">
        <v>3</v>
      </c>
      <c r="D470">
        <v>4</v>
      </c>
      <c r="F470">
        <v>3</v>
      </c>
      <c r="G470">
        <v>4</v>
      </c>
      <c r="I470" s="47" t="s">
        <v>207</v>
      </c>
      <c r="J470" s="47" t="s">
        <v>464</v>
      </c>
      <c r="K470" s="47" t="s">
        <v>465</v>
      </c>
      <c r="L470" s="47" t="s">
        <v>466</v>
      </c>
      <c r="Q470">
        <f>F470</f>
        <v>3</v>
      </c>
      <c r="R470">
        <f>G470</f>
        <v>4</v>
      </c>
    </row>
    <row r="471" spans="1:18" x14ac:dyDescent="0.25">
      <c r="A471" s="189" t="e">
        <f t="array" aca="1" ref="A471:A479" ca="1">IF(A470=$Q457,$Q458:$Q466,IF(A470=$R457,$R458:$R466,A458:A466))</f>
        <v>#NAME?</v>
      </c>
      <c r="B471" s="190" t="e">
        <f t="array" aca="1" ref="B471:B479" ca="1">IF(B470=$Q457,$Q458:$Q466,IF(B470=$R457,$R458:$R466,B458:B466))</f>
        <v>#NAME?</v>
      </c>
      <c r="C471" s="190" t="e">
        <f t="array" aca="1" ref="C471:C479" ca="1">IF(C470=$Q457,$Q458:$Q466,IF(C470=$R457,$R458:$R466,C458:C466))</f>
        <v>#NAME?</v>
      </c>
      <c r="D471" s="191" t="e">
        <f t="array" aca="1" ref="D471:D479" ca="1">IF(D470=$Q457,$Q458:$Q466,IF(D470=$R457,$R458:$R466,D458:D466))</f>
        <v>#NAME?</v>
      </c>
      <c r="F471" s="156" t="e">
        <f ca="1">INDEX(A471:D479,,F470)</f>
        <v>#NAME?</v>
      </c>
      <c r="G471" s="158" t="e">
        <f ca="1">INDEX(A471:D479,,G470)</f>
        <v>#NAME?</v>
      </c>
      <c r="I471" s="156" t="e">
        <f ca="1">F471^2-G471^2</f>
        <v>#NAME?</v>
      </c>
      <c r="J471" s="157" t="e">
        <f ca="1">2*F471*G471</f>
        <v>#NAME?</v>
      </c>
      <c r="K471" s="157" t="e">
        <f ca="1">I471^2-J471^2</f>
        <v>#NAME?</v>
      </c>
      <c r="L471" s="158" t="e">
        <f t="shared" ref="L471:L479" ca="1" si="152">I471*J471</f>
        <v>#NAME?</v>
      </c>
      <c r="N471" t="s">
        <v>390</v>
      </c>
      <c r="O471" s="172" t="e">
        <f ca="1">2*(L480*B481-I480*J480)</f>
        <v>#NAME?</v>
      </c>
      <c r="Q471" s="156" t="e">
        <f t="array" aca="1" ref="Q471:R479" ca="1">MMULT(F471:G479,N475:O476)</f>
        <v>#NAME?</v>
      </c>
      <c r="R471" s="158" t="e">
        <f ca="1"/>
        <v>#NAME?</v>
      </c>
    </row>
    <row r="472" spans="1:18" x14ac:dyDescent="0.25">
      <c r="A472" s="194" t="e">
        <f ca="1"/>
        <v>#NAME?</v>
      </c>
      <c r="B472" s="195" t="e">
        <f ca="1"/>
        <v>#NAME?</v>
      </c>
      <c r="C472" s="195" t="e">
        <f ca="1"/>
        <v>#NAME?</v>
      </c>
      <c r="D472" s="196" t="e">
        <f ca="1"/>
        <v>#NAME?</v>
      </c>
      <c r="F472" s="123" t="e">
        <f ca="1">INDEX(A472:D480,,F470)</f>
        <v>#NAME?</v>
      </c>
      <c r="G472" s="90" t="e">
        <f ca="1">INDEX(A471:D479,,G470)</f>
        <v>#NAME?</v>
      </c>
      <c r="I472" s="123" t="e">
        <f t="shared" ref="I472:I479" ca="1" si="153">F472^2-G472^2</f>
        <v>#NAME?</v>
      </c>
      <c r="J472" s="37" t="e">
        <f t="shared" ref="J472:J479" ca="1" si="154">2*F472*G472</f>
        <v>#NAME?</v>
      </c>
      <c r="K472" s="37" t="e">
        <f t="shared" ref="K472:K479" ca="1" si="155">I472^2-J472^2</f>
        <v>#NAME?</v>
      </c>
      <c r="L472" s="90" t="e">
        <f t="shared" ca="1" si="152"/>
        <v>#NAME?</v>
      </c>
      <c r="N472" t="s">
        <v>392</v>
      </c>
      <c r="O472" s="173" t="e">
        <f ca="1">K480*B481-(I480^2-J480^2)</f>
        <v>#NAME?</v>
      </c>
      <c r="Q472" s="123" t="e">
        <f ca="1"/>
        <v>#NAME?</v>
      </c>
      <c r="R472" s="90" t="e">
        <f ca="1"/>
        <v>#NAME?</v>
      </c>
    </row>
    <row r="473" spans="1:18" x14ac:dyDescent="0.25">
      <c r="A473" s="194" t="e">
        <f ca="1"/>
        <v>#NAME?</v>
      </c>
      <c r="B473" s="195" t="e">
        <f ca="1"/>
        <v>#NAME?</v>
      </c>
      <c r="C473" s="195" t="e">
        <f ca="1"/>
        <v>#NAME?</v>
      </c>
      <c r="D473" s="196" t="e">
        <f ca="1"/>
        <v>#NAME?</v>
      </c>
      <c r="F473" s="123" t="e">
        <f ca="1">INDEX(A473:D481,,F470)</f>
        <v>#NAME?</v>
      </c>
      <c r="G473" s="90" t="e">
        <f ca="1">INDEX(A471:D479,,G470)</f>
        <v>#NAME?</v>
      </c>
      <c r="I473" s="123" t="e">
        <f t="shared" ca="1" si="153"/>
        <v>#NAME?</v>
      </c>
      <c r="J473" s="37" t="e">
        <f t="shared" ca="1" si="154"/>
        <v>#NAME?</v>
      </c>
      <c r="K473" s="37" t="e">
        <f t="shared" ca="1" si="155"/>
        <v>#NAME?</v>
      </c>
      <c r="L473" s="90" t="e">
        <f t="shared" ca="1" si="152"/>
        <v>#NAME?</v>
      </c>
      <c r="N473" t="s">
        <v>467</v>
      </c>
      <c r="O473" s="174" t="e">
        <f ca="1">0.25*ATAN(O471/O472)</f>
        <v>#NAME?</v>
      </c>
      <c r="Q473" s="123" t="e">
        <f ca="1"/>
        <v>#NAME?</v>
      </c>
      <c r="R473" s="90" t="e">
        <f ca="1"/>
        <v>#NAME?</v>
      </c>
    </row>
    <row r="474" spans="1:18" x14ac:dyDescent="0.25">
      <c r="A474" s="194" t="e">
        <f ca="1"/>
        <v>#NAME?</v>
      </c>
      <c r="B474" s="195" t="e">
        <f ca="1"/>
        <v>#NAME?</v>
      </c>
      <c r="C474" s="195" t="e">
        <f ca="1"/>
        <v>#NAME?</v>
      </c>
      <c r="D474" s="196" t="e">
        <f ca="1"/>
        <v>#NAME?</v>
      </c>
      <c r="F474" s="123" t="e">
        <f ca="1">INDEX(A474:D482,,F470)</f>
        <v>#NAME?</v>
      </c>
      <c r="G474" s="90" t="e">
        <f ca="1">INDEX(A471:D479,,G470)</f>
        <v>#NAME?</v>
      </c>
      <c r="I474" s="123" t="e">
        <f t="shared" ca="1" si="153"/>
        <v>#NAME?</v>
      </c>
      <c r="J474" s="37" t="e">
        <f t="shared" ca="1" si="154"/>
        <v>#NAME?</v>
      </c>
      <c r="K474" s="37" t="e">
        <f t="shared" ca="1" si="155"/>
        <v>#NAME?</v>
      </c>
      <c r="L474" s="90" t="e">
        <f t="shared" ca="1" si="152"/>
        <v>#NAME?</v>
      </c>
      <c r="Q474" s="123" t="e">
        <f ca="1"/>
        <v>#NAME?</v>
      </c>
      <c r="R474" s="90" t="e">
        <f ca="1"/>
        <v>#NAME?</v>
      </c>
    </row>
    <row r="475" spans="1:18" x14ac:dyDescent="0.25">
      <c r="A475" s="194" t="e">
        <f ca="1"/>
        <v>#NAME?</v>
      </c>
      <c r="B475" s="195" t="e">
        <f ca="1"/>
        <v>#NAME?</v>
      </c>
      <c r="C475" s="195" t="e">
        <f ca="1"/>
        <v>#NAME?</v>
      </c>
      <c r="D475" s="196" t="e">
        <f ca="1"/>
        <v>#NAME?</v>
      </c>
      <c r="F475" s="123" t="e">
        <f ca="1">INDEX(A475:D483,,F470)</f>
        <v>#NAME?</v>
      </c>
      <c r="G475" s="90" t="e">
        <f ca="1">INDEX(A471:D479,,G470)</f>
        <v>#NAME?</v>
      </c>
      <c r="I475" s="123" t="e">
        <f t="shared" ca="1" si="153"/>
        <v>#NAME?</v>
      </c>
      <c r="J475" s="37" t="e">
        <f t="shared" ca="1" si="154"/>
        <v>#NAME?</v>
      </c>
      <c r="K475" s="37" t="e">
        <f t="shared" ca="1" si="155"/>
        <v>#NAME?</v>
      </c>
      <c r="L475" s="90" t="e">
        <f t="shared" ca="1" si="152"/>
        <v>#NAME?</v>
      </c>
      <c r="N475" s="156" t="e">
        <f ca="1">COS(O473)</f>
        <v>#NAME?</v>
      </c>
      <c r="O475" s="158" t="e">
        <f ca="1">-N476</f>
        <v>#NAME?</v>
      </c>
      <c r="Q475" s="123" t="e">
        <f ca="1"/>
        <v>#NAME?</v>
      </c>
      <c r="R475" s="90" t="e">
        <f ca="1"/>
        <v>#NAME?</v>
      </c>
    </row>
    <row r="476" spans="1:18" x14ac:dyDescent="0.25">
      <c r="A476" s="194" t="e">
        <f ca="1"/>
        <v>#NAME?</v>
      </c>
      <c r="B476" s="195" t="e">
        <f ca="1"/>
        <v>#NAME?</v>
      </c>
      <c r="C476" s="195" t="e">
        <f ca="1"/>
        <v>#NAME?</v>
      </c>
      <c r="D476" s="196" t="e">
        <f ca="1"/>
        <v>#NAME?</v>
      </c>
      <c r="F476" s="123" t="e">
        <f ca="1">INDEX(A476:D484,,F470)</f>
        <v>#NAME?</v>
      </c>
      <c r="G476" s="90" t="e">
        <f ca="1">INDEX(A471:D479,,G470)</f>
        <v>#NAME?</v>
      </c>
      <c r="I476" s="123" t="e">
        <f t="shared" ca="1" si="153"/>
        <v>#NAME?</v>
      </c>
      <c r="J476" s="37" t="e">
        <f t="shared" ca="1" si="154"/>
        <v>#NAME?</v>
      </c>
      <c r="K476" s="37" t="e">
        <f t="shared" ca="1" si="155"/>
        <v>#NAME?</v>
      </c>
      <c r="L476" s="90" t="e">
        <f t="shared" ca="1" si="152"/>
        <v>#NAME?</v>
      </c>
      <c r="N476" s="91" t="e">
        <f ca="1">SIN(O473)</f>
        <v>#NAME?</v>
      </c>
      <c r="O476" s="93" t="e">
        <f ca="1">N475</f>
        <v>#NAME?</v>
      </c>
      <c r="Q476" s="123" t="e">
        <f ca="1"/>
        <v>#NAME?</v>
      </c>
      <c r="R476" s="90" t="e">
        <f ca="1"/>
        <v>#NAME?</v>
      </c>
    </row>
    <row r="477" spans="1:18" x14ac:dyDescent="0.25">
      <c r="A477" s="194" t="e">
        <f ca="1"/>
        <v>#NAME?</v>
      </c>
      <c r="B477" s="195" t="e">
        <f ca="1"/>
        <v>#NAME?</v>
      </c>
      <c r="C477" s="195" t="e">
        <f ca="1"/>
        <v>#NAME?</v>
      </c>
      <c r="D477" s="196" t="e">
        <f ca="1"/>
        <v>#NAME?</v>
      </c>
      <c r="F477" s="123" t="e">
        <f ca="1">INDEX(A477:D485,,F470)</f>
        <v>#NAME?</v>
      </c>
      <c r="G477" s="90" t="e">
        <f ca="1">INDEX(A471:D479,,G470)</f>
        <v>#NAME?</v>
      </c>
      <c r="I477" s="123" t="e">
        <f t="shared" ca="1" si="153"/>
        <v>#NAME?</v>
      </c>
      <c r="J477" s="37" t="e">
        <f t="shared" ca="1" si="154"/>
        <v>#NAME?</v>
      </c>
      <c r="K477" s="37" t="e">
        <f t="shared" ca="1" si="155"/>
        <v>#NAME?</v>
      </c>
      <c r="L477" s="90" t="e">
        <f t="shared" ca="1" si="152"/>
        <v>#NAME?</v>
      </c>
      <c r="Q477" s="123" t="e">
        <f ca="1"/>
        <v>#NAME?</v>
      </c>
      <c r="R477" s="90" t="e">
        <f ca="1"/>
        <v>#NAME?</v>
      </c>
    </row>
    <row r="478" spans="1:18" x14ac:dyDescent="0.25">
      <c r="A478" s="194" t="e">
        <f ca="1"/>
        <v>#NAME?</v>
      </c>
      <c r="B478" s="195" t="e">
        <f ca="1"/>
        <v>#NAME?</v>
      </c>
      <c r="C478" s="195" t="e">
        <f ca="1"/>
        <v>#NAME?</v>
      </c>
      <c r="D478" s="196" t="e">
        <f ca="1"/>
        <v>#NAME?</v>
      </c>
      <c r="F478" s="123" t="e">
        <f ca="1">INDEX(A478:D486,,F470)</f>
        <v>#NAME?</v>
      </c>
      <c r="G478" s="90" t="e">
        <f ca="1">INDEX(A471:D479,,G470)</f>
        <v>#NAME?</v>
      </c>
      <c r="I478" s="123" t="e">
        <f t="shared" ca="1" si="153"/>
        <v>#NAME?</v>
      </c>
      <c r="J478" s="37" t="e">
        <f t="shared" ca="1" si="154"/>
        <v>#NAME?</v>
      </c>
      <c r="K478" s="37" t="e">
        <f t="shared" ca="1" si="155"/>
        <v>#NAME?</v>
      </c>
      <c r="L478" s="90" t="e">
        <f t="shared" ca="1" si="152"/>
        <v>#NAME?</v>
      </c>
      <c r="Q478" s="123" t="e">
        <f ca="1"/>
        <v>#NAME?</v>
      </c>
      <c r="R478" s="90" t="e">
        <f ca="1"/>
        <v>#NAME?</v>
      </c>
    </row>
    <row r="479" spans="1:18" x14ac:dyDescent="0.25">
      <c r="A479" s="200" t="e">
        <f ca="1"/>
        <v>#NAME?</v>
      </c>
      <c r="B479" s="201" t="e">
        <f ca="1"/>
        <v>#NAME?</v>
      </c>
      <c r="C479" s="201" t="e">
        <f ca="1"/>
        <v>#NAME?</v>
      </c>
      <c r="D479" s="202" t="e">
        <f ca="1"/>
        <v>#NAME?</v>
      </c>
      <c r="F479" s="91" t="e">
        <f ca="1">INDEX(A479:D487,,F470)</f>
        <v>#NAME?</v>
      </c>
      <c r="G479" s="93" t="e">
        <f ca="1">INDEX(A471:D479,,G470)</f>
        <v>#NAME?</v>
      </c>
      <c r="I479" s="91" t="e">
        <f t="shared" ca="1" si="153"/>
        <v>#NAME?</v>
      </c>
      <c r="J479" s="92" t="e">
        <f t="shared" ca="1" si="154"/>
        <v>#NAME?</v>
      </c>
      <c r="K479" s="92" t="e">
        <f t="shared" ca="1" si="155"/>
        <v>#NAME?</v>
      </c>
      <c r="L479" s="93" t="e">
        <f t="shared" ca="1" si="152"/>
        <v>#NAME?</v>
      </c>
      <c r="Q479" s="91" t="e">
        <f ca="1"/>
        <v>#NAME?</v>
      </c>
      <c r="R479" s="93" t="e">
        <f ca="1"/>
        <v>#NAME?</v>
      </c>
    </row>
    <row r="480" spans="1:18" x14ac:dyDescent="0.25">
      <c r="I480" t="e">
        <f ca="1">SUM(I471:I479)</f>
        <v>#NAME?</v>
      </c>
      <c r="J480" t="e">
        <f ca="1">SUM(J471:J479)</f>
        <v>#NAME?</v>
      </c>
      <c r="K480" t="e">
        <f ca="1">SUM(K471:K479)</f>
        <v>#NAME?</v>
      </c>
      <c r="L480" t="e">
        <f ca="1">SUM(L471:L479)</f>
        <v>#NAME?</v>
      </c>
    </row>
    <row r="481" spans="1:18" x14ac:dyDescent="0.25">
      <c r="A481" s="47" t="s">
        <v>53</v>
      </c>
      <c r="B481">
        <f ca="1">COUNT(A471:A479)</f>
        <v>0</v>
      </c>
      <c r="I481" s="47" t="s">
        <v>462</v>
      </c>
      <c r="J481" s="47" t="s">
        <v>389</v>
      </c>
      <c r="K481" s="47" t="s">
        <v>469</v>
      </c>
      <c r="L481" s="47" t="s">
        <v>470</v>
      </c>
      <c r="N481" s="47"/>
    </row>
    <row r="483" spans="1:18" x14ac:dyDescent="0.25">
      <c r="A483">
        <v>1</v>
      </c>
      <c r="B483">
        <v>2</v>
      </c>
      <c r="C483">
        <v>3</v>
      </c>
      <c r="D483">
        <v>4</v>
      </c>
      <c r="F483">
        <v>1</v>
      </c>
      <c r="G483">
        <v>2</v>
      </c>
      <c r="I483" s="47" t="s">
        <v>207</v>
      </c>
      <c r="J483" s="47" t="s">
        <v>464</v>
      </c>
      <c r="K483" s="47" t="s">
        <v>465</v>
      </c>
      <c r="L483" s="47" t="s">
        <v>466</v>
      </c>
      <c r="Q483">
        <f>F483</f>
        <v>1</v>
      </c>
      <c r="R483">
        <f>G483</f>
        <v>2</v>
      </c>
    </row>
    <row r="484" spans="1:18" x14ac:dyDescent="0.25">
      <c r="A484" s="189" t="e">
        <f t="array" aca="1" ref="A484:A492" ca="1">IF(A483=$Q470,$Q471:$Q479,IF(A483=$R470,$R471:$R479,A471:A479))</f>
        <v>#NAME?</v>
      </c>
      <c r="B484" s="190" t="e">
        <f t="array" aca="1" ref="B484:B492" ca="1">IF(B483=$Q470,$Q471:$Q479,IF(B483=$R470,$R471:$R479,B471:B479))</f>
        <v>#NAME?</v>
      </c>
      <c r="C484" s="190" t="e">
        <f t="array" aca="1" ref="C484:C492" ca="1">IF(C483=$Q470,$Q471:$Q479,IF(C483=$R470,$R471:$R479,C471:C479))</f>
        <v>#NAME?</v>
      </c>
      <c r="D484" s="191" t="e">
        <f t="array" aca="1" ref="D484:D492" ca="1">IF(D483=$Q470,$Q471:$Q479,IF(D483=$R470,$R471:$R479,D471:D479))</f>
        <v>#NAME?</v>
      </c>
      <c r="F484" s="156" t="e">
        <f ca="1">INDEX(A484:D492,,F483)</f>
        <v>#NAME?</v>
      </c>
      <c r="G484" s="158" t="e">
        <f ca="1">INDEX(A484:D492,,G483)</f>
        <v>#NAME?</v>
      </c>
      <c r="I484" s="156" t="e">
        <f ca="1">F484^2-G484^2</f>
        <v>#NAME?</v>
      </c>
      <c r="J484" s="157" t="e">
        <f ca="1">2*F484*G484</f>
        <v>#NAME?</v>
      </c>
      <c r="K484" s="157" t="e">
        <f ca="1">I484^2-J484^2</f>
        <v>#NAME?</v>
      </c>
      <c r="L484" s="158" t="e">
        <f t="shared" ref="L484:L492" ca="1" si="156">I484*J484</f>
        <v>#NAME?</v>
      </c>
      <c r="N484" t="s">
        <v>390</v>
      </c>
      <c r="O484" s="172" t="e">
        <f ca="1">2*(L493*B494-I493*J493)</f>
        <v>#NAME?</v>
      </c>
      <c r="Q484" s="156" t="e">
        <f t="array" aca="1" ref="Q484:R492" ca="1">MMULT(F484:G492,N488:O489)</f>
        <v>#NAME?</v>
      </c>
      <c r="R484" s="158" t="e">
        <f ca="1"/>
        <v>#NAME?</v>
      </c>
    </row>
    <row r="485" spans="1:18" x14ac:dyDescent="0.25">
      <c r="A485" s="194" t="e">
        <f ca="1"/>
        <v>#NAME?</v>
      </c>
      <c r="B485" s="195" t="e">
        <f ca="1"/>
        <v>#NAME?</v>
      </c>
      <c r="C485" s="195" t="e">
        <f ca="1"/>
        <v>#NAME?</v>
      </c>
      <c r="D485" s="196" t="e">
        <f ca="1"/>
        <v>#NAME?</v>
      </c>
      <c r="F485" s="123" t="e">
        <f ca="1">INDEX(A485:D493,,F483)</f>
        <v>#NAME?</v>
      </c>
      <c r="G485" s="90" t="e">
        <f ca="1">INDEX(A484:D492,,G483)</f>
        <v>#NAME?</v>
      </c>
      <c r="I485" s="123" t="e">
        <f t="shared" ref="I485:I492" ca="1" si="157">F485^2-G485^2</f>
        <v>#NAME?</v>
      </c>
      <c r="J485" s="37" t="e">
        <f t="shared" ref="J485:J492" ca="1" si="158">2*F485*G485</f>
        <v>#NAME?</v>
      </c>
      <c r="K485" s="37" t="e">
        <f t="shared" ref="K485:K492" ca="1" si="159">I485^2-J485^2</f>
        <v>#NAME?</v>
      </c>
      <c r="L485" s="90" t="e">
        <f t="shared" ca="1" si="156"/>
        <v>#NAME?</v>
      </c>
      <c r="N485" t="s">
        <v>392</v>
      </c>
      <c r="O485" s="173" t="e">
        <f ca="1">K493*B494-(I493^2-J493^2)</f>
        <v>#NAME?</v>
      </c>
      <c r="Q485" s="123" t="e">
        <f ca="1"/>
        <v>#NAME?</v>
      </c>
      <c r="R485" s="90" t="e">
        <f ca="1"/>
        <v>#NAME?</v>
      </c>
    </row>
    <row r="486" spans="1:18" x14ac:dyDescent="0.25">
      <c r="A486" s="194" t="e">
        <f ca="1"/>
        <v>#NAME?</v>
      </c>
      <c r="B486" s="195" t="e">
        <f ca="1"/>
        <v>#NAME?</v>
      </c>
      <c r="C486" s="195" t="e">
        <f ca="1"/>
        <v>#NAME?</v>
      </c>
      <c r="D486" s="196" t="e">
        <f ca="1"/>
        <v>#NAME?</v>
      </c>
      <c r="F486" s="123" t="e">
        <f ca="1">INDEX(A486:D494,,F483)</f>
        <v>#NAME?</v>
      </c>
      <c r="G486" s="90" t="e">
        <f ca="1">INDEX(A484:D492,,G483)</f>
        <v>#NAME?</v>
      </c>
      <c r="I486" s="123" t="e">
        <f t="shared" ca="1" si="157"/>
        <v>#NAME?</v>
      </c>
      <c r="J486" s="37" t="e">
        <f t="shared" ca="1" si="158"/>
        <v>#NAME?</v>
      </c>
      <c r="K486" s="37" t="e">
        <f t="shared" ca="1" si="159"/>
        <v>#NAME?</v>
      </c>
      <c r="L486" s="90" t="e">
        <f t="shared" ca="1" si="156"/>
        <v>#NAME?</v>
      </c>
      <c r="N486" t="s">
        <v>467</v>
      </c>
      <c r="O486" s="174" t="e">
        <f ca="1">0.25*ATAN(O484/O485)</f>
        <v>#NAME?</v>
      </c>
      <c r="Q486" s="123" t="e">
        <f ca="1"/>
        <v>#NAME?</v>
      </c>
      <c r="R486" s="90" t="e">
        <f ca="1"/>
        <v>#NAME?</v>
      </c>
    </row>
    <row r="487" spans="1:18" x14ac:dyDescent="0.25">
      <c r="A487" s="194" t="e">
        <f ca="1"/>
        <v>#NAME?</v>
      </c>
      <c r="B487" s="195" t="e">
        <f ca="1"/>
        <v>#NAME?</v>
      </c>
      <c r="C487" s="195" t="e">
        <f ca="1"/>
        <v>#NAME?</v>
      </c>
      <c r="D487" s="196" t="e">
        <f ca="1"/>
        <v>#NAME?</v>
      </c>
      <c r="F487" s="123" t="e">
        <f ca="1">INDEX(A487:D495,,F483)</f>
        <v>#NAME?</v>
      </c>
      <c r="G487" s="90" t="e">
        <f ca="1">INDEX(A484:D492,,G483)</f>
        <v>#NAME?</v>
      </c>
      <c r="I487" s="123" t="e">
        <f t="shared" ca="1" si="157"/>
        <v>#NAME?</v>
      </c>
      <c r="J487" s="37" t="e">
        <f t="shared" ca="1" si="158"/>
        <v>#NAME?</v>
      </c>
      <c r="K487" s="37" t="e">
        <f t="shared" ca="1" si="159"/>
        <v>#NAME?</v>
      </c>
      <c r="L487" s="90" t="e">
        <f t="shared" ca="1" si="156"/>
        <v>#NAME?</v>
      </c>
      <c r="Q487" s="123" t="e">
        <f ca="1"/>
        <v>#NAME?</v>
      </c>
      <c r="R487" s="90" t="e">
        <f ca="1"/>
        <v>#NAME?</v>
      </c>
    </row>
    <row r="488" spans="1:18" x14ac:dyDescent="0.25">
      <c r="A488" s="194" t="e">
        <f ca="1"/>
        <v>#NAME?</v>
      </c>
      <c r="B488" s="195" t="e">
        <f ca="1"/>
        <v>#NAME?</v>
      </c>
      <c r="C488" s="195" t="e">
        <f ca="1"/>
        <v>#NAME?</v>
      </c>
      <c r="D488" s="196" t="e">
        <f ca="1"/>
        <v>#NAME?</v>
      </c>
      <c r="F488" s="123" t="e">
        <f ca="1">INDEX(A488:D496,,F483)</f>
        <v>#NAME?</v>
      </c>
      <c r="G488" s="90" t="e">
        <f ca="1">INDEX(A484:D492,,G483)</f>
        <v>#NAME?</v>
      </c>
      <c r="I488" s="123" t="e">
        <f t="shared" ca="1" si="157"/>
        <v>#NAME?</v>
      </c>
      <c r="J488" s="37" t="e">
        <f t="shared" ca="1" si="158"/>
        <v>#NAME?</v>
      </c>
      <c r="K488" s="37" t="e">
        <f t="shared" ca="1" si="159"/>
        <v>#NAME?</v>
      </c>
      <c r="L488" s="90" t="e">
        <f t="shared" ca="1" si="156"/>
        <v>#NAME?</v>
      </c>
      <c r="N488" s="156" t="e">
        <f ca="1">COS(O486)</f>
        <v>#NAME?</v>
      </c>
      <c r="O488" s="158" t="e">
        <f ca="1">-N489</f>
        <v>#NAME?</v>
      </c>
      <c r="Q488" s="123" t="e">
        <f ca="1"/>
        <v>#NAME?</v>
      </c>
      <c r="R488" s="90" t="e">
        <f ca="1"/>
        <v>#NAME?</v>
      </c>
    </row>
    <row r="489" spans="1:18" x14ac:dyDescent="0.25">
      <c r="A489" s="194" t="e">
        <f ca="1"/>
        <v>#NAME?</v>
      </c>
      <c r="B489" s="195" t="e">
        <f ca="1"/>
        <v>#NAME?</v>
      </c>
      <c r="C489" s="195" t="e">
        <f ca="1"/>
        <v>#NAME?</v>
      </c>
      <c r="D489" s="196" t="e">
        <f ca="1"/>
        <v>#NAME?</v>
      </c>
      <c r="F489" s="123" t="e">
        <f ca="1">INDEX(A489:D497,,F483)</f>
        <v>#NAME?</v>
      </c>
      <c r="G489" s="90" t="e">
        <f ca="1">INDEX(A484:D492,,G483)</f>
        <v>#NAME?</v>
      </c>
      <c r="I489" s="123" t="e">
        <f t="shared" ca="1" si="157"/>
        <v>#NAME?</v>
      </c>
      <c r="J489" s="37" t="e">
        <f t="shared" ca="1" si="158"/>
        <v>#NAME?</v>
      </c>
      <c r="K489" s="37" t="e">
        <f t="shared" ca="1" si="159"/>
        <v>#NAME?</v>
      </c>
      <c r="L489" s="90" t="e">
        <f t="shared" ca="1" si="156"/>
        <v>#NAME?</v>
      </c>
      <c r="N489" s="91" t="e">
        <f ca="1">SIN(O486)</f>
        <v>#NAME?</v>
      </c>
      <c r="O489" s="93" t="e">
        <f ca="1">N488</f>
        <v>#NAME?</v>
      </c>
      <c r="Q489" s="123" t="e">
        <f ca="1"/>
        <v>#NAME?</v>
      </c>
      <c r="R489" s="90" t="e">
        <f ca="1"/>
        <v>#NAME?</v>
      </c>
    </row>
    <row r="490" spans="1:18" x14ac:dyDescent="0.25">
      <c r="A490" s="194" t="e">
        <f ca="1"/>
        <v>#NAME?</v>
      </c>
      <c r="B490" s="195" t="e">
        <f ca="1"/>
        <v>#NAME?</v>
      </c>
      <c r="C490" s="195" t="e">
        <f ca="1"/>
        <v>#NAME?</v>
      </c>
      <c r="D490" s="196" t="e">
        <f ca="1"/>
        <v>#NAME?</v>
      </c>
      <c r="F490" s="123" t="e">
        <f ca="1">INDEX(A490:D498,,F483)</f>
        <v>#NAME?</v>
      </c>
      <c r="G490" s="90" t="e">
        <f ca="1">INDEX(A484:D492,,G483)</f>
        <v>#NAME?</v>
      </c>
      <c r="I490" s="123" t="e">
        <f t="shared" ca="1" si="157"/>
        <v>#NAME?</v>
      </c>
      <c r="J490" s="37" t="e">
        <f t="shared" ca="1" si="158"/>
        <v>#NAME?</v>
      </c>
      <c r="K490" s="37" t="e">
        <f t="shared" ca="1" si="159"/>
        <v>#NAME?</v>
      </c>
      <c r="L490" s="90" t="e">
        <f t="shared" ca="1" si="156"/>
        <v>#NAME?</v>
      </c>
      <c r="Q490" s="123" t="e">
        <f ca="1"/>
        <v>#NAME?</v>
      </c>
      <c r="R490" s="90" t="e">
        <f ca="1"/>
        <v>#NAME?</v>
      </c>
    </row>
    <row r="491" spans="1:18" x14ac:dyDescent="0.25">
      <c r="A491" s="194" t="e">
        <f ca="1"/>
        <v>#NAME?</v>
      </c>
      <c r="B491" s="195" t="e">
        <f ca="1"/>
        <v>#NAME?</v>
      </c>
      <c r="C491" s="195" t="e">
        <f ca="1"/>
        <v>#NAME?</v>
      </c>
      <c r="D491" s="196" t="e">
        <f ca="1"/>
        <v>#NAME?</v>
      </c>
      <c r="F491" s="123" t="e">
        <f ca="1">INDEX(A491:D499,,F483)</f>
        <v>#NAME?</v>
      </c>
      <c r="G491" s="90" t="e">
        <f ca="1">INDEX(A484:D492,,G483)</f>
        <v>#NAME?</v>
      </c>
      <c r="I491" s="123" t="e">
        <f t="shared" ca="1" si="157"/>
        <v>#NAME?</v>
      </c>
      <c r="J491" s="37" t="e">
        <f t="shared" ca="1" si="158"/>
        <v>#NAME?</v>
      </c>
      <c r="K491" s="37" t="e">
        <f t="shared" ca="1" si="159"/>
        <v>#NAME?</v>
      </c>
      <c r="L491" s="90" t="e">
        <f t="shared" ca="1" si="156"/>
        <v>#NAME?</v>
      </c>
      <c r="Q491" s="123" t="e">
        <f ca="1"/>
        <v>#NAME?</v>
      </c>
      <c r="R491" s="90" t="e">
        <f ca="1"/>
        <v>#NAME?</v>
      </c>
    </row>
    <row r="492" spans="1:18" x14ac:dyDescent="0.25">
      <c r="A492" s="200" t="e">
        <f ca="1"/>
        <v>#NAME?</v>
      </c>
      <c r="B492" s="201" t="e">
        <f ca="1"/>
        <v>#NAME?</v>
      </c>
      <c r="C492" s="201" t="e">
        <f ca="1"/>
        <v>#NAME?</v>
      </c>
      <c r="D492" s="202" t="e">
        <f ca="1"/>
        <v>#NAME?</v>
      </c>
      <c r="F492" s="91" t="e">
        <f ca="1">INDEX(A492:D500,,F483)</f>
        <v>#NAME?</v>
      </c>
      <c r="G492" s="93" t="e">
        <f ca="1">INDEX(A484:D492,,G483)</f>
        <v>#NAME?</v>
      </c>
      <c r="I492" s="91" t="e">
        <f t="shared" ca="1" si="157"/>
        <v>#NAME?</v>
      </c>
      <c r="J492" s="92" t="e">
        <f t="shared" ca="1" si="158"/>
        <v>#NAME?</v>
      </c>
      <c r="K492" s="92" t="e">
        <f t="shared" ca="1" si="159"/>
        <v>#NAME?</v>
      </c>
      <c r="L492" s="93" t="e">
        <f t="shared" ca="1" si="156"/>
        <v>#NAME?</v>
      </c>
      <c r="Q492" s="91" t="e">
        <f ca="1"/>
        <v>#NAME?</v>
      </c>
      <c r="R492" s="93" t="e">
        <f ca="1"/>
        <v>#NAME?</v>
      </c>
    </row>
    <row r="493" spans="1:18" x14ac:dyDescent="0.25">
      <c r="I493" t="e">
        <f ca="1">SUM(I484:I492)</f>
        <v>#NAME?</v>
      </c>
      <c r="J493" t="e">
        <f ca="1">SUM(J484:J492)</f>
        <v>#NAME?</v>
      </c>
      <c r="K493" t="e">
        <f ca="1">SUM(K484:K492)</f>
        <v>#NAME?</v>
      </c>
      <c r="L493" t="e">
        <f ca="1">SUM(L484:L492)</f>
        <v>#NAME?</v>
      </c>
    </row>
    <row r="494" spans="1:18" x14ac:dyDescent="0.25">
      <c r="A494" s="47" t="s">
        <v>53</v>
      </c>
      <c r="B494">
        <f ca="1">COUNT(A484:A492)</f>
        <v>0</v>
      </c>
      <c r="I494" s="47" t="s">
        <v>462</v>
      </c>
      <c r="J494" s="47" t="s">
        <v>389</v>
      </c>
      <c r="K494" s="47" t="s">
        <v>469</v>
      </c>
      <c r="L494" s="47" t="s">
        <v>470</v>
      </c>
      <c r="N494" s="47"/>
    </row>
    <row r="496" spans="1:18" x14ac:dyDescent="0.25">
      <c r="A496">
        <v>1</v>
      </c>
      <c r="B496">
        <v>2</v>
      </c>
      <c r="C496">
        <v>3</v>
      </c>
      <c r="D496">
        <v>4</v>
      </c>
      <c r="F496">
        <v>1</v>
      </c>
      <c r="G496">
        <v>3</v>
      </c>
      <c r="I496" s="47" t="s">
        <v>207</v>
      </c>
      <c r="J496" s="47" t="s">
        <v>464</v>
      </c>
      <c r="K496" s="47" t="s">
        <v>465</v>
      </c>
      <c r="L496" s="47" t="s">
        <v>466</v>
      </c>
      <c r="Q496">
        <f>F496</f>
        <v>1</v>
      </c>
      <c r="R496">
        <f>G496</f>
        <v>3</v>
      </c>
    </row>
    <row r="497" spans="1:18" x14ac:dyDescent="0.25">
      <c r="A497" s="189" t="e">
        <f t="array" aca="1" ref="A497:A505" ca="1">IF(A496=$Q483,$Q484:$Q492,IF(A496=$R483,$R484:$R492,A484:A492))</f>
        <v>#NAME?</v>
      </c>
      <c r="B497" s="190" t="e">
        <f t="array" aca="1" ref="B497:B505" ca="1">IF(B496=$Q483,$Q484:$Q492,IF(B496=$R483,$R484:$R492,B484:B492))</f>
        <v>#NAME?</v>
      </c>
      <c r="C497" s="190" t="e">
        <f t="array" aca="1" ref="C497:C505" ca="1">IF(C496=$Q483,$Q484:$Q492,IF(C496=$R483,$R484:$R492,C484:C492))</f>
        <v>#NAME?</v>
      </c>
      <c r="D497" s="191" t="e">
        <f t="array" aca="1" ref="D497:D505" ca="1">IF(D496=$Q483,$Q484:$Q492,IF(D496=$R483,$R484:$R492,D484:D492))</f>
        <v>#NAME?</v>
      </c>
      <c r="F497" s="156" t="e">
        <f ca="1">INDEX(A497:D505,,F496)</f>
        <v>#NAME?</v>
      </c>
      <c r="G497" s="158" t="e">
        <f ca="1">INDEX(A497:D505,,G496)</f>
        <v>#NAME?</v>
      </c>
      <c r="I497" s="156" t="e">
        <f ca="1">F497^2-G497^2</f>
        <v>#NAME?</v>
      </c>
      <c r="J497" s="157" t="e">
        <f ca="1">2*F497*G497</f>
        <v>#NAME?</v>
      </c>
      <c r="K497" s="157" t="e">
        <f ca="1">I497^2-J497^2</f>
        <v>#NAME?</v>
      </c>
      <c r="L497" s="158" t="e">
        <f t="shared" ref="L497:L505" ca="1" si="160">I497*J497</f>
        <v>#NAME?</v>
      </c>
      <c r="N497" t="s">
        <v>390</v>
      </c>
      <c r="O497" s="172" t="e">
        <f ca="1">2*(L506*B507-I506*J506)</f>
        <v>#NAME?</v>
      </c>
      <c r="Q497" s="156" t="e">
        <f t="array" aca="1" ref="Q497:R505" ca="1">MMULT(F497:G505,N501:O502)</f>
        <v>#NAME?</v>
      </c>
      <c r="R497" s="158" t="e">
        <f ca="1"/>
        <v>#NAME?</v>
      </c>
    </row>
    <row r="498" spans="1:18" x14ac:dyDescent="0.25">
      <c r="A498" s="194" t="e">
        <f ca="1"/>
        <v>#NAME?</v>
      </c>
      <c r="B498" s="195" t="e">
        <f ca="1"/>
        <v>#NAME?</v>
      </c>
      <c r="C498" s="195" t="e">
        <f ca="1"/>
        <v>#NAME?</v>
      </c>
      <c r="D498" s="196" t="e">
        <f ca="1"/>
        <v>#NAME?</v>
      </c>
      <c r="F498" s="123" t="e">
        <f ca="1">INDEX(A498:D506,,F496)</f>
        <v>#NAME?</v>
      </c>
      <c r="G498" s="90" t="e">
        <f ca="1">INDEX(A497:D505,,G496)</f>
        <v>#NAME?</v>
      </c>
      <c r="I498" s="123" t="e">
        <f t="shared" ref="I498:I505" ca="1" si="161">F498^2-G498^2</f>
        <v>#NAME?</v>
      </c>
      <c r="J498" s="37" t="e">
        <f t="shared" ref="J498:J505" ca="1" si="162">2*F498*G498</f>
        <v>#NAME?</v>
      </c>
      <c r="K498" s="37" t="e">
        <f t="shared" ref="K498:K505" ca="1" si="163">I498^2-J498^2</f>
        <v>#NAME?</v>
      </c>
      <c r="L498" s="90" t="e">
        <f t="shared" ca="1" si="160"/>
        <v>#NAME?</v>
      </c>
      <c r="N498" t="s">
        <v>392</v>
      </c>
      <c r="O498" s="173" t="e">
        <f ca="1">K506*B507-(I506^2-J506^2)</f>
        <v>#NAME?</v>
      </c>
      <c r="Q498" s="123" t="e">
        <f ca="1"/>
        <v>#NAME?</v>
      </c>
      <c r="R498" s="90" t="e">
        <f ca="1"/>
        <v>#NAME?</v>
      </c>
    </row>
    <row r="499" spans="1:18" x14ac:dyDescent="0.25">
      <c r="A499" s="194" t="e">
        <f ca="1"/>
        <v>#NAME?</v>
      </c>
      <c r="B499" s="195" t="e">
        <f ca="1"/>
        <v>#NAME?</v>
      </c>
      <c r="C499" s="195" t="e">
        <f ca="1"/>
        <v>#NAME?</v>
      </c>
      <c r="D499" s="196" t="e">
        <f ca="1"/>
        <v>#NAME?</v>
      </c>
      <c r="F499" s="123" t="e">
        <f ca="1">INDEX(A499:D507,,F496)</f>
        <v>#NAME?</v>
      </c>
      <c r="G499" s="90" t="e">
        <f ca="1">INDEX(A497:D505,,G496)</f>
        <v>#NAME?</v>
      </c>
      <c r="I499" s="123" t="e">
        <f t="shared" ca="1" si="161"/>
        <v>#NAME?</v>
      </c>
      <c r="J499" s="37" t="e">
        <f t="shared" ca="1" si="162"/>
        <v>#NAME?</v>
      </c>
      <c r="K499" s="37" t="e">
        <f t="shared" ca="1" si="163"/>
        <v>#NAME?</v>
      </c>
      <c r="L499" s="90" t="e">
        <f t="shared" ca="1" si="160"/>
        <v>#NAME?</v>
      </c>
      <c r="N499" t="s">
        <v>467</v>
      </c>
      <c r="O499" s="174" t="e">
        <f ca="1">0.25*ATAN(O497/O498)</f>
        <v>#NAME?</v>
      </c>
      <c r="Q499" s="123" t="e">
        <f ca="1"/>
        <v>#NAME?</v>
      </c>
      <c r="R499" s="90" t="e">
        <f ca="1"/>
        <v>#NAME?</v>
      </c>
    </row>
    <row r="500" spans="1:18" x14ac:dyDescent="0.25">
      <c r="A500" s="194" t="e">
        <f ca="1"/>
        <v>#NAME?</v>
      </c>
      <c r="B500" s="195" t="e">
        <f ca="1"/>
        <v>#NAME?</v>
      </c>
      <c r="C500" s="195" t="e">
        <f ca="1"/>
        <v>#NAME?</v>
      </c>
      <c r="D500" s="196" t="e">
        <f ca="1"/>
        <v>#NAME?</v>
      </c>
      <c r="F500" s="123" t="e">
        <f ca="1">INDEX(A500:D508,,F496)</f>
        <v>#NAME?</v>
      </c>
      <c r="G500" s="90" t="e">
        <f ca="1">INDEX(A497:D505,,G496)</f>
        <v>#NAME?</v>
      </c>
      <c r="I500" s="123" t="e">
        <f t="shared" ca="1" si="161"/>
        <v>#NAME?</v>
      </c>
      <c r="J500" s="37" t="e">
        <f t="shared" ca="1" si="162"/>
        <v>#NAME?</v>
      </c>
      <c r="K500" s="37" t="e">
        <f t="shared" ca="1" si="163"/>
        <v>#NAME?</v>
      </c>
      <c r="L500" s="90" t="e">
        <f t="shared" ca="1" si="160"/>
        <v>#NAME?</v>
      </c>
      <c r="Q500" s="123" t="e">
        <f ca="1"/>
        <v>#NAME?</v>
      </c>
      <c r="R500" s="90" t="e">
        <f ca="1"/>
        <v>#NAME?</v>
      </c>
    </row>
    <row r="501" spans="1:18" x14ac:dyDescent="0.25">
      <c r="A501" s="194" t="e">
        <f ca="1"/>
        <v>#NAME?</v>
      </c>
      <c r="B501" s="195" t="e">
        <f ca="1"/>
        <v>#NAME?</v>
      </c>
      <c r="C501" s="195" t="e">
        <f ca="1"/>
        <v>#NAME?</v>
      </c>
      <c r="D501" s="196" t="e">
        <f ca="1"/>
        <v>#NAME?</v>
      </c>
      <c r="F501" s="123" t="e">
        <f ca="1">INDEX(A501:D509,,F496)</f>
        <v>#NAME?</v>
      </c>
      <c r="G501" s="90" t="e">
        <f ca="1">INDEX(A497:D505,,G496)</f>
        <v>#NAME?</v>
      </c>
      <c r="I501" s="123" t="e">
        <f t="shared" ca="1" si="161"/>
        <v>#NAME?</v>
      </c>
      <c r="J501" s="37" t="e">
        <f t="shared" ca="1" si="162"/>
        <v>#NAME?</v>
      </c>
      <c r="K501" s="37" t="e">
        <f t="shared" ca="1" si="163"/>
        <v>#NAME?</v>
      </c>
      <c r="L501" s="90" t="e">
        <f t="shared" ca="1" si="160"/>
        <v>#NAME?</v>
      </c>
      <c r="N501" s="156" t="e">
        <f ca="1">COS(O499)</f>
        <v>#NAME?</v>
      </c>
      <c r="O501" s="158" t="e">
        <f ca="1">-N502</f>
        <v>#NAME?</v>
      </c>
      <c r="Q501" s="123" t="e">
        <f ca="1"/>
        <v>#NAME?</v>
      </c>
      <c r="R501" s="90" t="e">
        <f ca="1"/>
        <v>#NAME?</v>
      </c>
    </row>
    <row r="502" spans="1:18" x14ac:dyDescent="0.25">
      <c r="A502" s="194" t="e">
        <f ca="1"/>
        <v>#NAME?</v>
      </c>
      <c r="B502" s="195" t="e">
        <f ca="1"/>
        <v>#NAME?</v>
      </c>
      <c r="C502" s="195" t="e">
        <f ca="1"/>
        <v>#NAME?</v>
      </c>
      <c r="D502" s="196" t="e">
        <f ca="1"/>
        <v>#NAME?</v>
      </c>
      <c r="F502" s="123" t="e">
        <f ca="1">INDEX(A502:D510,,F496)</f>
        <v>#NAME?</v>
      </c>
      <c r="G502" s="90" t="e">
        <f ca="1">INDEX(A497:D505,,G496)</f>
        <v>#NAME?</v>
      </c>
      <c r="I502" s="123" t="e">
        <f t="shared" ca="1" si="161"/>
        <v>#NAME?</v>
      </c>
      <c r="J502" s="37" t="e">
        <f t="shared" ca="1" si="162"/>
        <v>#NAME?</v>
      </c>
      <c r="K502" s="37" t="e">
        <f t="shared" ca="1" si="163"/>
        <v>#NAME?</v>
      </c>
      <c r="L502" s="90" t="e">
        <f t="shared" ca="1" si="160"/>
        <v>#NAME?</v>
      </c>
      <c r="N502" s="91" t="e">
        <f ca="1">SIN(O499)</f>
        <v>#NAME?</v>
      </c>
      <c r="O502" s="93" t="e">
        <f ca="1">N501</f>
        <v>#NAME?</v>
      </c>
      <c r="Q502" s="123" t="e">
        <f ca="1"/>
        <v>#NAME?</v>
      </c>
      <c r="R502" s="90" t="e">
        <f ca="1"/>
        <v>#NAME?</v>
      </c>
    </row>
    <row r="503" spans="1:18" x14ac:dyDescent="0.25">
      <c r="A503" s="194" t="e">
        <f ca="1"/>
        <v>#NAME?</v>
      </c>
      <c r="B503" s="195" t="e">
        <f ca="1"/>
        <v>#NAME?</v>
      </c>
      <c r="C503" s="195" t="e">
        <f ca="1"/>
        <v>#NAME?</v>
      </c>
      <c r="D503" s="196" t="e">
        <f ca="1"/>
        <v>#NAME?</v>
      </c>
      <c r="F503" s="123" t="e">
        <f ca="1">INDEX(A503:D511,,F496)</f>
        <v>#NAME?</v>
      </c>
      <c r="G503" s="90" t="e">
        <f ca="1">INDEX(A497:D505,,G496)</f>
        <v>#NAME?</v>
      </c>
      <c r="I503" s="123" t="e">
        <f t="shared" ca="1" si="161"/>
        <v>#NAME?</v>
      </c>
      <c r="J503" s="37" t="e">
        <f t="shared" ca="1" si="162"/>
        <v>#NAME?</v>
      </c>
      <c r="K503" s="37" t="e">
        <f t="shared" ca="1" si="163"/>
        <v>#NAME?</v>
      </c>
      <c r="L503" s="90" t="e">
        <f t="shared" ca="1" si="160"/>
        <v>#NAME?</v>
      </c>
      <c r="Q503" s="123" t="e">
        <f ca="1"/>
        <v>#NAME?</v>
      </c>
      <c r="R503" s="90" t="e">
        <f ca="1"/>
        <v>#NAME?</v>
      </c>
    </row>
    <row r="504" spans="1:18" x14ac:dyDescent="0.25">
      <c r="A504" s="194" t="e">
        <f ca="1"/>
        <v>#NAME?</v>
      </c>
      <c r="B504" s="195" t="e">
        <f ca="1"/>
        <v>#NAME?</v>
      </c>
      <c r="C504" s="195" t="e">
        <f ca="1"/>
        <v>#NAME?</v>
      </c>
      <c r="D504" s="196" t="e">
        <f ca="1"/>
        <v>#NAME?</v>
      </c>
      <c r="F504" s="123" t="e">
        <f ca="1">INDEX(A504:D512,,F496)</f>
        <v>#NAME?</v>
      </c>
      <c r="G504" s="90" t="e">
        <f ca="1">INDEX(A497:D505,,G496)</f>
        <v>#NAME?</v>
      </c>
      <c r="I504" s="123" t="e">
        <f t="shared" ca="1" si="161"/>
        <v>#NAME?</v>
      </c>
      <c r="J504" s="37" t="e">
        <f t="shared" ca="1" si="162"/>
        <v>#NAME?</v>
      </c>
      <c r="K504" s="37" t="e">
        <f t="shared" ca="1" si="163"/>
        <v>#NAME?</v>
      </c>
      <c r="L504" s="90" t="e">
        <f t="shared" ca="1" si="160"/>
        <v>#NAME?</v>
      </c>
      <c r="Q504" s="123" t="e">
        <f ca="1"/>
        <v>#NAME?</v>
      </c>
      <c r="R504" s="90" t="e">
        <f ca="1"/>
        <v>#NAME?</v>
      </c>
    </row>
    <row r="505" spans="1:18" x14ac:dyDescent="0.25">
      <c r="A505" s="200" t="e">
        <f ca="1"/>
        <v>#NAME?</v>
      </c>
      <c r="B505" s="201" t="e">
        <f ca="1"/>
        <v>#NAME?</v>
      </c>
      <c r="C505" s="201" t="e">
        <f ca="1"/>
        <v>#NAME?</v>
      </c>
      <c r="D505" s="202" t="e">
        <f ca="1"/>
        <v>#NAME?</v>
      </c>
      <c r="F505" s="91" t="e">
        <f ca="1">INDEX(A505:D513,,F496)</f>
        <v>#NAME?</v>
      </c>
      <c r="G505" s="93" t="e">
        <f ca="1">INDEX(A497:D505,,G496)</f>
        <v>#NAME?</v>
      </c>
      <c r="I505" s="91" t="e">
        <f t="shared" ca="1" si="161"/>
        <v>#NAME?</v>
      </c>
      <c r="J505" s="92" t="e">
        <f t="shared" ca="1" si="162"/>
        <v>#NAME?</v>
      </c>
      <c r="K505" s="92" t="e">
        <f t="shared" ca="1" si="163"/>
        <v>#NAME?</v>
      </c>
      <c r="L505" s="93" t="e">
        <f t="shared" ca="1" si="160"/>
        <v>#NAME?</v>
      </c>
      <c r="Q505" s="91" t="e">
        <f ca="1"/>
        <v>#NAME?</v>
      </c>
      <c r="R505" s="93" t="e">
        <f ca="1"/>
        <v>#NAME?</v>
      </c>
    </row>
    <row r="506" spans="1:18" x14ac:dyDescent="0.25">
      <c r="I506" t="e">
        <f ca="1">SUM(I497:I505)</f>
        <v>#NAME?</v>
      </c>
      <c r="J506" t="e">
        <f ca="1">SUM(J497:J505)</f>
        <v>#NAME?</v>
      </c>
      <c r="K506" t="e">
        <f ca="1">SUM(K497:K505)</f>
        <v>#NAME?</v>
      </c>
      <c r="L506" t="e">
        <f ca="1">SUM(L497:L505)</f>
        <v>#NAME?</v>
      </c>
    </row>
    <row r="507" spans="1:18" x14ac:dyDescent="0.25">
      <c r="A507" s="47" t="s">
        <v>53</v>
      </c>
      <c r="B507">
        <f ca="1">COUNT(A497:A505)</f>
        <v>0</v>
      </c>
      <c r="I507" s="47" t="s">
        <v>462</v>
      </c>
      <c r="J507" s="47" t="s">
        <v>389</v>
      </c>
      <c r="K507" s="47" t="s">
        <v>469</v>
      </c>
      <c r="L507" s="47" t="s">
        <v>470</v>
      </c>
      <c r="N507" s="47"/>
    </row>
    <row r="509" spans="1:18" x14ac:dyDescent="0.25">
      <c r="A509">
        <v>1</v>
      </c>
      <c r="B509">
        <v>2</v>
      </c>
      <c r="C509">
        <v>3</v>
      </c>
      <c r="D509">
        <v>4</v>
      </c>
      <c r="F509">
        <v>1</v>
      </c>
      <c r="G509">
        <v>4</v>
      </c>
      <c r="I509" s="47" t="s">
        <v>207</v>
      </c>
      <c r="J509" s="47" t="s">
        <v>464</v>
      </c>
      <c r="K509" s="47" t="s">
        <v>465</v>
      </c>
      <c r="L509" s="47" t="s">
        <v>466</v>
      </c>
      <c r="Q509">
        <f>F509</f>
        <v>1</v>
      </c>
      <c r="R509">
        <f>G509</f>
        <v>4</v>
      </c>
    </row>
    <row r="510" spans="1:18" x14ac:dyDescent="0.25">
      <c r="A510" s="189" t="e">
        <f t="array" aca="1" ref="A510:A518" ca="1">IF(A509=$Q496,$Q497:$Q505,IF(A509=$R496,$R497:$R505,A497:A505))</f>
        <v>#NAME?</v>
      </c>
      <c r="B510" s="190" t="e">
        <f t="array" aca="1" ref="B510:B518" ca="1">IF(B509=$Q496,$Q497:$Q505,IF(B509=$R496,$R497:$R505,B497:B505))</f>
        <v>#NAME?</v>
      </c>
      <c r="C510" s="190" t="e">
        <f t="array" aca="1" ref="C510:C518" ca="1">IF(C509=$Q496,$Q497:$Q505,IF(C509=$R496,$R497:$R505,C497:C505))</f>
        <v>#NAME?</v>
      </c>
      <c r="D510" s="191" t="e">
        <f t="array" aca="1" ref="D510:D518" ca="1">IF(D509=$Q496,$Q497:$Q505,IF(D509=$R496,$R497:$R505,D497:D505))</f>
        <v>#NAME?</v>
      </c>
      <c r="F510" s="156" t="e">
        <f ca="1">INDEX(A510:D518,,F509)</f>
        <v>#NAME?</v>
      </c>
      <c r="G510" s="158" t="e">
        <f ca="1">INDEX(A510:D518,,G509)</f>
        <v>#NAME?</v>
      </c>
      <c r="I510" s="156" t="e">
        <f ca="1">F510^2-G510^2</f>
        <v>#NAME?</v>
      </c>
      <c r="J510" s="157" t="e">
        <f ca="1">2*F510*G510</f>
        <v>#NAME?</v>
      </c>
      <c r="K510" s="157" t="e">
        <f ca="1">I510^2-J510^2</f>
        <v>#NAME?</v>
      </c>
      <c r="L510" s="158" t="e">
        <f t="shared" ref="L510:L518" ca="1" si="164">I510*J510</f>
        <v>#NAME?</v>
      </c>
      <c r="N510" t="s">
        <v>390</v>
      </c>
      <c r="O510" s="172" t="e">
        <f ca="1">2*(L519*B520-I519*J519)</f>
        <v>#NAME?</v>
      </c>
      <c r="Q510" s="156" t="e">
        <f t="array" aca="1" ref="Q510:R518" ca="1">MMULT(F510:G518,N514:O515)</f>
        <v>#NAME?</v>
      </c>
      <c r="R510" s="158" t="e">
        <f ca="1"/>
        <v>#NAME?</v>
      </c>
    </row>
    <row r="511" spans="1:18" x14ac:dyDescent="0.25">
      <c r="A511" s="194" t="e">
        <f ca="1"/>
        <v>#NAME?</v>
      </c>
      <c r="B511" s="195" t="e">
        <f ca="1"/>
        <v>#NAME?</v>
      </c>
      <c r="C511" s="195" t="e">
        <f ca="1"/>
        <v>#NAME?</v>
      </c>
      <c r="D511" s="196" t="e">
        <f ca="1"/>
        <v>#NAME?</v>
      </c>
      <c r="F511" s="123" t="e">
        <f ca="1">INDEX(A511:D519,,F509)</f>
        <v>#NAME?</v>
      </c>
      <c r="G511" s="90" t="e">
        <f ca="1">INDEX(A510:D518,,G509)</f>
        <v>#NAME?</v>
      </c>
      <c r="I511" s="123" t="e">
        <f t="shared" ref="I511:I518" ca="1" si="165">F511^2-G511^2</f>
        <v>#NAME?</v>
      </c>
      <c r="J511" s="37" t="e">
        <f t="shared" ref="J511:J518" ca="1" si="166">2*F511*G511</f>
        <v>#NAME?</v>
      </c>
      <c r="K511" s="37" t="e">
        <f t="shared" ref="K511:K518" ca="1" si="167">I511^2-J511^2</f>
        <v>#NAME?</v>
      </c>
      <c r="L511" s="90" t="e">
        <f t="shared" ca="1" si="164"/>
        <v>#NAME?</v>
      </c>
      <c r="N511" t="s">
        <v>392</v>
      </c>
      <c r="O511" s="173" t="e">
        <f ca="1">K519*B520-(I519^2-J519^2)</f>
        <v>#NAME?</v>
      </c>
      <c r="Q511" s="123" t="e">
        <f ca="1"/>
        <v>#NAME?</v>
      </c>
      <c r="R511" s="90" t="e">
        <f ca="1"/>
        <v>#NAME?</v>
      </c>
    </row>
    <row r="512" spans="1:18" x14ac:dyDescent="0.25">
      <c r="A512" s="194" t="e">
        <f ca="1"/>
        <v>#NAME?</v>
      </c>
      <c r="B512" s="195" t="e">
        <f ca="1"/>
        <v>#NAME?</v>
      </c>
      <c r="C512" s="195" t="e">
        <f ca="1"/>
        <v>#NAME?</v>
      </c>
      <c r="D512" s="196" t="e">
        <f ca="1"/>
        <v>#NAME?</v>
      </c>
      <c r="F512" s="123" t="e">
        <f ca="1">INDEX(A512:D520,,F509)</f>
        <v>#NAME?</v>
      </c>
      <c r="G512" s="90" t="e">
        <f ca="1">INDEX(A510:D518,,G509)</f>
        <v>#NAME?</v>
      </c>
      <c r="I512" s="123" t="e">
        <f t="shared" ca="1" si="165"/>
        <v>#NAME?</v>
      </c>
      <c r="J512" s="37" t="e">
        <f t="shared" ca="1" si="166"/>
        <v>#NAME?</v>
      </c>
      <c r="K512" s="37" t="e">
        <f t="shared" ca="1" si="167"/>
        <v>#NAME?</v>
      </c>
      <c r="L512" s="90" t="e">
        <f t="shared" ca="1" si="164"/>
        <v>#NAME?</v>
      </c>
      <c r="N512" t="s">
        <v>467</v>
      </c>
      <c r="O512" s="174" t="e">
        <f ca="1">0.25*ATAN(O510/O511)</f>
        <v>#NAME?</v>
      </c>
      <c r="Q512" s="123" t="e">
        <f ca="1"/>
        <v>#NAME?</v>
      </c>
      <c r="R512" s="90" t="e">
        <f ca="1"/>
        <v>#NAME?</v>
      </c>
    </row>
    <row r="513" spans="1:18" x14ac:dyDescent="0.25">
      <c r="A513" s="194" t="e">
        <f ca="1"/>
        <v>#NAME?</v>
      </c>
      <c r="B513" s="195" t="e">
        <f ca="1"/>
        <v>#NAME?</v>
      </c>
      <c r="C513" s="195" t="e">
        <f ca="1"/>
        <v>#NAME?</v>
      </c>
      <c r="D513" s="196" t="e">
        <f ca="1"/>
        <v>#NAME?</v>
      </c>
      <c r="F513" s="123" t="e">
        <f ca="1">INDEX(A513:D521,,F509)</f>
        <v>#NAME?</v>
      </c>
      <c r="G513" s="90" t="e">
        <f ca="1">INDEX(A510:D518,,G509)</f>
        <v>#NAME?</v>
      </c>
      <c r="I513" s="123" t="e">
        <f t="shared" ca="1" si="165"/>
        <v>#NAME?</v>
      </c>
      <c r="J513" s="37" t="e">
        <f t="shared" ca="1" si="166"/>
        <v>#NAME?</v>
      </c>
      <c r="K513" s="37" t="e">
        <f t="shared" ca="1" si="167"/>
        <v>#NAME?</v>
      </c>
      <c r="L513" s="90" t="e">
        <f t="shared" ca="1" si="164"/>
        <v>#NAME?</v>
      </c>
      <c r="Q513" s="123" t="e">
        <f ca="1"/>
        <v>#NAME?</v>
      </c>
      <c r="R513" s="90" t="e">
        <f ca="1"/>
        <v>#NAME?</v>
      </c>
    </row>
    <row r="514" spans="1:18" x14ac:dyDescent="0.25">
      <c r="A514" s="194" t="e">
        <f ca="1"/>
        <v>#NAME?</v>
      </c>
      <c r="B514" s="195" t="e">
        <f ca="1"/>
        <v>#NAME?</v>
      </c>
      <c r="C514" s="195" t="e">
        <f ca="1"/>
        <v>#NAME?</v>
      </c>
      <c r="D514" s="196" t="e">
        <f ca="1"/>
        <v>#NAME?</v>
      </c>
      <c r="F514" s="123" t="e">
        <f ca="1">INDEX(A514:D522,,F509)</f>
        <v>#NAME?</v>
      </c>
      <c r="G514" s="90" t="e">
        <f ca="1">INDEX(A510:D518,,G509)</f>
        <v>#NAME?</v>
      </c>
      <c r="I514" s="123" t="e">
        <f t="shared" ca="1" si="165"/>
        <v>#NAME?</v>
      </c>
      <c r="J514" s="37" t="e">
        <f t="shared" ca="1" si="166"/>
        <v>#NAME?</v>
      </c>
      <c r="K514" s="37" t="e">
        <f t="shared" ca="1" si="167"/>
        <v>#NAME?</v>
      </c>
      <c r="L514" s="90" t="e">
        <f t="shared" ca="1" si="164"/>
        <v>#NAME?</v>
      </c>
      <c r="N514" s="156" t="e">
        <f ca="1">COS(O512)</f>
        <v>#NAME?</v>
      </c>
      <c r="O514" s="158" t="e">
        <f ca="1">-N515</f>
        <v>#NAME?</v>
      </c>
      <c r="Q514" s="123" t="e">
        <f ca="1"/>
        <v>#NAME?</v>
      </c>
      <c r="R514" s="90" t="e">
        <f ca="1"/>
        <v>#NAME?</v>
      </c>
    </row>
    <row r="515" spans="1:18" x14ac:dyDescent="0.25">
      <c r="A515" s="194" t="e">
        <f ca="1"/>
        <v>#NAME?</v>
      </c>
      <c r="B515" s="195" t="e">
        <f ca="1"/>
        <v>#NAME?</v>
      </c>
      <c r="C515" s="195" t="e">
        <f ca="1"/>
        <v>#NAME?</v>
      </c>
      <c r="D515" s="196" t="e">
        <f ca="1"/>
        <v>#NAME?</v>
      </c>
      <c r="F515" s="123" t="e">
        <f ca="1">INDEX(A515:D523,,F509)</f>
        <v>#NAME?</v>
      </c>
      <c r="G515" s="90" t="e">
        <f ca="1">INDEX(A510:D518,,G509)</f>
        <v>#NAME?</v>
      </c>
      <c r="I515" s="123" t="e">
        <f t="shared" ca="1" si="165"/>
        <v>#NAME?</v>
      </c>
      <c r="J515" s="37" t="e">
        <f t="shared" ca="1" si="166"/>
        <v>#NAME?</v>
      </c>
      <c r="K515" s="37" t="e">
        <f t="shared" ca="1" si="167"/>
        <v>#NAME?</v>
      </c>
      <c r="L515" s="90" t="e">
        <f t="shared" ca="1" si="164"/>
        <v>#NAME?</v>
      </c>
      <c r="N515" s="91" t="e">
        <f ca="1">SIN(O512)</f>
        <v>#NAME?</v>
      </c>
      <c r="O515" s="93" t="e">
        <f ca="1">N514</f>
        <v>#NAME?</v>
      </c>
      <c r="Q515" s="123" t="e">
        <f ca="1"/>
        <v>#NAME?</v>
      </c>
      <c r="R515" s="90" t="e">
        <f ca="1"/>
        <v>#NAME?</v>
      </c>
    </row>
    <row r="516" spans="1:18" x14ac:dyDescent="0.25">
      <c r="A516" s="194" t="e">
        <f ca="1"/>
        <v>#NAME?</v>
      </c>
      <c r="B516" s="195" t="e">
        <f ca="1"/>
        <v>#NAME?</v>
      </c>
      <c r="C516" s="195" t="e">
        <f ca="1"/>
        <v>#NAME?</v>
      </c>
      <c r="D516" s="196" t="e">
        <f ca="1"/>
        <v>#NAME?</v>
      </c>
      <c r="F516" s="123" t="e">
        <f ca="1">INDEX(A516:D524,,F509)</f>
        <v>#NAME?</v>
      </c>
      <c r="G516" s="90" t="e">
        <f ca="1">INDEX(A510:D518,,G509)</f>
        <v>#NAME?</v>
      </c>
      <c r="I516" s="123" t="e">
        <f t="shared" ca="1" si="165"/>
        <v>#NAME?</v>
      </c>
      <c r="J516" s="37" t="e">
        <f t="shared" ca="1" si="166"/>
        <v>#NAME?</v>
      </c>
      <c r="K516" s="37" t="e">
        <f t="shared" ca="1" si="167"/>
        <v>#NAME?</v>
      </c>
      <c r="L516" s="90" t="e">
        <f t="shared" ca="1" si="164"/>
        <v>#NAME?</v>
      </c>
      <c r="Q516" s="123" t="e">
        <f ca="1"/>
        <v>#NAME?</v>
      </c>
      <c r="R516" s="90" t="e">
        <f ca="1"/>
        <v>#NAME?</v>
      </c>
    </row>
    <row r="517" spans="1:18" x14ac:dyDescent="0.25">
      <c r="A517" s="194" t="e">
        <f ca="1"/>
        <v>#NAME?</v>
      </c>
      <c r="B517" s="195" t="e">
        <f ca="1"/>
        <v>#NAME?</v>
      </c>
      <c r="C517" s="195" t="e">
        <f ca="1"/>
        <v>#NAME?</v>
      </c>
      <c r="D517" s="196" t="e">
        <f ca="1"/>
        <v>#NAME?</v>
      </c>
      <c r="F517" s="123" t="e">
        <f ca="1">INDEX(A517:D525,,F509)</f>
        <v>#NAME?</v>
      </c>
      <c r="G517" s="90" t="e">
        <f ca="1">INDEX(A510:D518,,G509)</f>
        <v>#NAME?</v>
      </c>
      <c r="I517" s="123" t="e">
        <f t="shared" ca="1" si="165"/>
        <v>#NAME?</v>
      </c>
      <c r="J517" s="37" t="e">
        <f t="shared" ca="1" si="166"/>
        <v>#NAME?</v>
      </c>
      <c r="K517" s="37" t="e">
        <f t="shared" ca="1" si="167"/>
        <v>#NAME?</v>
      </c>
      <c r="L517" s="90" t="e">
        <f t="shared" ca="1" si="164"/>
        <v>#NAME?</v>
      </c>
      <c r="Q517" s="123" t="e">
        <f ca="1"/>
        <v>#NAME?</v>
      </c>
      <c r="R517" s="90" t="e">
        <f ca="1"/>
        <v>#NAME?</v>
      </c>
    </row>
    <row r="518" spans="1:18" x14ac:dyDescent="0.25">
      <c r="A518" s="200" t="e">
        <f ca="1"/>
        <v>#NAME?</v>
      </c>
      <c r="B518" s="201" t="e">
        <f ca="1"/>
        <v>#NAME?</v>
      </c>
      <c r="C518" s="201" t="e">
        <f ca="1"/>
        <v>#NAME?</v>
      </c>
      <c r="D518" s="202" t="e">
        <f ca="1"/>
        <v>#NAME?</v>
      </c>
      <c r="F518" s="91" t="e">
        <f ca="1">INDEX(A518:D526,,F509)</f>
        <v>#NAME?</v>
      </c>
      <c r="G518" s="93" t="e">
        <f ca="1">INDEX(A510:D518,,G509)</f>
        <v>#NAME?</v>
      </c>
      <c r="I518" s="91" t="e">
        <f t="shared" ca="1" si="165"/>
        <v>#NAME?</v>
      </c>
      <c r="J518" s="92" t="e">
        <f t="shared" ca="1" si="166"/>
        <v>#NAME?</v>
      </c>
      <c r="K518" s="92" t="e">
        <f t="shared" ca="1" si="167"/>
        <v>#NAME?</v>
      </c>
      <c r="L518" s="93" t="e">
        <f t="shared" ca="1" si="164"/>
        <v>#NAME?</v>
      </c>
      <c r="Q518" s="91" t="e">
        <f ca="1"/>
        <v>#NAME?</v>
      </c>
      <c r="R518" s="93" t="e">
        <f ca="1"/>
        <v>#NAME?</v>
      </c>
    </row>
    <row r="519" spans="1:18" x14ac:dyDescent="0.25">
      <c r="I519" t="e">
        <f ca="1">SUM(I510:I518)</f>
        <v>#NAME?</v>
      </c>
      <c r="J519" t="e">
        <f ca="1">SUM(J510:J518)</f>
        <v>#NAME?</v>
      </c>
      <c r="K519" t="e">
        <f ca="1">SUM(K510:K518)</f>
        <v>#NAME?</v>
      </c>
      <c r="L519" t="e">
        <f ca="1">SUM(L510:L518)</f>
        <v>#NAME?</v>
      </c>
    </row>
    <row r="520" spans="1:18" x14ac:dyDescent="0.25">
      <c r="A520" s="47" t="s">
        <v>53</v>
      </c>
      <c r="B520">
        <f ca="1">COUNT(A510:A518)</f>
        <v>0</v>
      </c>
      <c r="I520" s="47" t="s">
        <v>462</v>
      </c>
      <c r="J520" s="47" t="s">
        <v>389</v>
      </c>
      <c r="K520" s="47" t="s">
        <v>469</v>
      </c>
      <c r="L520" s="47" t="s">
        <v>470</v>
      </c>
      <c r="N520" s="47"/>
    </row>
    <row r="522" spans="1:18" x14ac:dyDescent="0.25">
      <c r="A522">
        <v>1</v>
      </c>
      <c r="B522">
        <v>2</v>
      </c>
      <c r="C522">
        <v>3</v>
      </c>
      <c r="D522">
        <v>4</v>
      </c>
      <c r="F522">
        <v>2</v>
      </c>
      <c r="G522">
        <v>3</v>
      </c>
      <c r="I522" s="47" t="s">
        <v>207</v>
      </c>
      <c r="J522" s="47" t="s">
        <v>464</v>
      </c>
      <c r="K522" s="47" t="s">
        <v>465</v>
      </c>
      <c r="L522" s="47" t="s">
        <v>466</v>
      </c>
      <c r="Q522">
        <f>F522</f>
        <v>2</v>
      </c>
      <c r="R522">
        <f>G522</f>
        <v>3</v>
      </c>
    </row>
    <row r="523" spans="1:18" x14ac:dyDescent="0.25">
      <c r="A523" s="189" t="e">
        <f t="array" aca="1" ref="A523:A531" ca="1">IF(A522=$Q509,$Q510:$Q518,IF(A522=$R509,$R510:$R518,A510:A518))</f>
        <v>#NAME?</v>
      </c>
      <c r="B523" s="190" t="e">
        <f t="array" aca="1" ref="B523:B531" ca="1">IF(B522=$Q509,$Q510:$Q518,IF(B522=$R509,$R510:$R518,B510:B518))</f>
        <v>#NAME?</v>
      </c>
      <c r="C523" s="190" t="e">
        <f t="array" aca="1" ref="C523:C531" ca="1">IF(C522=$Q509,$Q510:$Q518,IF(C522=$R509,$R510:$R518,C510:C518))</f>
        <v>#NAME?</v>
      </c>
      <c r="D523" s="191" t="e">
        <f t="array" aca="1" ref="D523:D531" ca="1">IF(D522=$Q509,$Q510:$Q518,IF(D522=$R509,$R510:$R518,D510:D518))</f>
        <v>#NAME?</v>
      </c>
      <c r="F523" s="156" t="e">
        <f ca="1">INDEX(A523:D531,,F522)</f>
        <v>#NAME?</v>
      </c>
      <c r="G523" s="158" t="e">
        <f ca="1">INDEX(A523:D531,,G522)</f>
        <v>#NAME?</v>
      </c>
      <c r="I523" s="156" t="e">
        <f ca="1">F523^2-G523^2</f>
        <v>#NAME?</v>
      </c>
      <c r="J523" s="157" t="e">
        <f ca="1">2*F523*G523</f>
        <v>#NAME?</v>
      </c>
      <c r="K523" s="157" t="e">
        <f ca="1">I523^2-J523^2</f>
        <v>#NAME?</v>
      </c>
      <c r="L523" s="158" t="e">
        <f t="shared" ref="L523:L531" ca="1" si="168">I523*J523</f>
        <v>#NAME?</v>
      </c>
      <c r="N523" t="s">
        <v>390</v>
      </c>
      <c r="O523" s="172" t="e">
        <f ca="1">2*(L532*B533-I532*J532)</f>
        <v>#NAME?</v>
      </c>
      <c r="Q523" s="156" t="e">
        <f t="array" aca="1" ref="Q523:R531" ca="1">MMULT(F523:G531,N527:O528)</f>
        <v>#NAME?</v>
      </c>
      <c r="R523" s="158" t="e">
        <f ca="1"/>
        <v>#NAME?</v>
      </c>
    </row>
    <row r="524" spans="1:18" x14ac:dyDescent="0.25">
      <c r="A524" s="194" t="e">
        <f ca="1"/>
        <v>#NAME?</v>
      </c>
      <c r="B524" s="195" t="e">
        <f ca="1"/>
        <v>#NAME?</v>
      </c>
      <c r="C524" s="195" t="e">
        <f ca="1"/>
        <v>#NAME?</v>
      </c>
      <c r="D524" s="196" t="e">
        <f ca="1"/>
        <v>#NAME?</v>
      </c>
      <c r="F524" s="123" t="e">
        <f ca="1">INDEX(A524:D532,,F522)</f>
        <v>#NAME?</v>
      </c>
      <c r="G524" s="90" t="e">
        <f ca="1">INDEX(A523:D531,,G522)</f>
        <v>#NAME?</v>
      </c>
      <c r="I524" s="123" t="e">
        <f t="shared" ref="I524:I531" ca="1" si="169">F524^2-G524^2</f>
        <v>#NAME?</v>
      </c>
      <c r="J524" s="37" t="e">
        <f t="shared" ref="J524:J531" ca="1" si="170">2*F524*G524</f>
        <v>#NAME?</v>
      </c>
      <c r="K524" s="37" t="e">
        <f t="shared" ref="K524:K531" ca="1" si="171">I524^2-J524^2</f>
        <v>#NAME?</v>
      </c>
      <c r="L524" s="90" t="e">
        <f t="shared" ca="1" si="168"/>
        <v>#NAME?</v>
      </c>
      <c r="N524" t="s">
        <v>392</v>
      </c>
      <c r="O524" s="173" t="e">
        <f ca="1">K532*B533-(I532^2-J532^2)</f>
        <v>#NAME?</v>
      </c>
      <c r="Q524" s="123" t="e">
        <f ca="1"/>
        <v>#NAME?</v>
      </c>
      <c r="R524" s="90" t="e">
        <f ca="1"/>
        <v>#NAME?</v>
      </c>
    </row>
    <row r="525" spans="1:18" x14ac:dyDescent="0.25">
      <c r="A525" s="194" t="e">
        <f ca="1"/>
        <v>#NAME?</v>
      </c>
      <c r="B525" s="195" t="e">
        <f ca="1"/>
        <v>#NAME?</v>
      </c>
      <c r="C525" s="195" t="e">
        <f ca="1"/>
        <v>#NAME?</v>
      </c>
      <c r="D525" s="196" t="e">
        <f ca="1"/>
        <v>#NAME?</v>
      </c>
      <c r="F525" s="123" t="e">
        <f ca="1">INDEX(A525:D533,,F522)</f>
        <v>#NAME?</v>
      </c>
      <c r="G525" s="90" t="e">
        <f ca="1">INDEX(A523:D531,,G522)</f>
        <v>#NAME?</v>
      </c>
      <c r="I525" s="123" t="e">
        <f t="shared" ca="1" si="169"/>
        <v>#NAME?</v>
      </c>
      <c r="J525" s="37" t="e">
        <f t="shared" ca="1" si="170"/>
        <v>#NAME?</v>
      </c>
      <c r="K525" s="37" t="e">
        <f t="shared" ca="1" si="171"/>
        <v>#NAME?</v>
      </c>
      <c r="L525" s="90" t="e">
        <f t="shared" ca="1" si="168"/>
        <v>#NAME?</v>
      </c>
      <c r="N525" t="s">
        <v>467</v>
      </c>
      <c r="O525" s="174" t="e">
        <f ca="1">0.25*ATAN(O523/O524)</f>
        <v>#NAME?</v>
      </c>
      <c r="Q525" s="123" t="e">
        <f ca="1"/>
        <v>#NAME?</v>
      </c>
      <c r="R525" s="90" t="e">
        <f ca="1"/>
        <v>#NAME?</v>
      </c>
    </row>
    <row r="526" spans="1:18" x14ac:dyDescent="0.25">
      <c r="A526" s="194" t="e">
        <f ca="1"/>
        <v>#NAME?</v>
      </c>
      <c r="B526" s="195" t="e">
        <f ca="1"/>
        <v>#NAME?</v>
      </c>
      <c r="C526" s="195" t="e">
        <f ca="1"/>
        <v>#NAME?</v>
      </c>
      <c r="D526" s="196" t="e">
        <f ca="1"/>
        <v>#NAME?</v>
      </c>
      <c r="F526" s="123" t="e">
        <f ca="1">INDEX(A526:D534,,F522)</f>
        <v>#NAME?</v>
      </c>
      <c r="G526" s="90" t="e">
        <f ca="1">INDEX(A523:D531,,G522)</f>
        <v>#NAME?</v>
      </c>
      <c r="I526" s="123" t="e">
        <f t="shared" ca="1" si="169"/>
        <v>#NAME?</v>
      </c>
      <c r="J526" s="37" t="e">
        <f t="shared" ca="1" si="170"/>
        <v>#NAME?</v>
      </c>
      <c r="K526" s="37" t="e">
        <f t="shared" ca="1" si="171"/>
        <v>#NAME?</v>
      </c>
      <c r="L526" s="90" t="e">
        <f t="shared" ca="1" si="168"/>
        <v>#NAME?</v>
      </c>
      <c r="Q526" s="123" t="e">
        <f ca="1"/>
        <v>#NAME?</v>
      </c>
      <c r="R526" s="90" t="e">
        <f ca="1"/>
        <v>#NAME?</v>
      </c>
    </row>
    <row r="527" spans="1:18" x14ac:dyDescent="0.25">
      <c r="A527" s="194" t="e">
        <f ca="1"/>
        <v>#NAME?</v>
      </c>
      <c r="B527" s="195" t="e">
        <f ca="1"/>
        <v>#NAME?</v>
      </c>
      <c r="C527" s="195" t="e">
        <f ca="1"/>
        <v>#NAME?</v>
      </c>
      <c r="D527" s="196" t="e">
        <f ca="1"/>
        <v>#NAME?</v>
      </c>
      <c r="F527" s="123" t="e">
        <f ca="1">INDEX(A527:D535,,F522)</f>
        <v>#NAME?</v>
      </c>
      <c r="G527" s="90" t="e">
        <f ca="1">INDEX(A523:D531,,G522)</f>
        <v>#NAME?</v>
      </c>
      <c r="I527" s="123" t="e">
        <f t="shared" ca="1" si="169"/>
        <v>#NAME?</v>
      </c>
      <c r="J527" s="37" t="e">
        <f t="shared" ca="1" si="170"/>
        <v>#NAME?</v>
      </c>
      <c r="K527" s="37" t="e">
        <f t="shared" ca="1" si="171"/>
        <v>#NAME?</v>
      </c>
      <c r="L527" s="90" t="e">
        <f t="shared" ca="1" si="168"/>
        <v>#NAME?</v>
      </c>
      <c r="N527" s="156" t="e">
        <f ca="1">COS(O525)</f>
        <v>#NAME?</v>
      </c>
      <c r="O527" s="158" t="e">
        <f ca="1">-N528</f>
        <v>#NAME?</v>
      </c>
      <c r="Q527" s="123" t="e">
        <f ca="1"/>
        <v>#NAME?</v>
      </c>
      <c r="R527" s="90" t="e">
        <f ca="1"/>
        <v>#NAME?</v>
      </c>
    </row>
    <row r="528" spans="1:18" x14ac:dyDescent="0.25">
      <c r="A528" s="194" t="e">
        <f ca="1"/>
        <v>#NAME?</v>
      </c>
      <c r="B528" s="195" t="e">
        <f ca="1"/>
        <v>#NAME?</v>
      </c>
      <c r="C528" s="195" t="e">
        <f ca="1"/>
        <v>#NAME?</v>
      </c>
      <c r="D528" s="196" t="e">
        <f ca="1"/>
        <v>#NAME?</v>
      </c>
      <c r="F528" s="123" t="e">
        <f ca="1">INDEX(A528:D536,,F522)</f>
        <v>#NAME?</v>
      </c>
      <c r="G528" s="90" t="e">
        <f ca="1">INDEX(A523:D531,,G522)</f>
        <v>#NAME?</v>
      </c>
      <c r="I528" s="123" t="e">
        <f t="shared" ca="1" si="169"/>
        <v>#NAME?</v>
      </c>
      <c r="J528" s="37" t="e">
        <f t="shared" ca="1" si="170"/>
        <v>#NAME?</v>
      </c>
      <c r="K528" s="37" t="e">
        <f t="shared" ca="1" si="171"/>
        <v>#NAME?</v>
      </c>
      <c r="L528" s="90" t="e">
        <f t="shared" ca="1" si="168"/>
        <v>#NAME?</v>
      </c>
      <c r="N528" s="91" t="e">
        <f ca="1">SIN(O525)</f>
        <v>#NAME?</v>
      </c>
      <c r="O528" s="93" t="e">
        <f ca="1">N527</f>
        <v>#NAME?</v>
      </c>
      <c r="Q528" s="123" t="e">
        <f ca="1"/>
        <v>#NAME?</v>
      </c>
      <c r="R528" s="90" t="e">
        <f ca="1"/>
        <v>#NAME?</v>
      </c>
    </row>
    <row r="529" spans="1:18" x14ac:dyDescent="0.25">
      <c r="A529" s="194" t="e">
        <f ca="1"/>
        <v>#NAME?</v>
      </c>
      <c r="B529" s="195" t="e">
        <f ca="1"/>
        <v>#NAME?</v>
      </c>
      <c r="C529" s="195" t="e">
        <f ca="1"/>
        <v>#NAME?</v>
      </c>
      <c r="D529" s="196" t="e">
        <f ca="1"/>
        <v>#NAME?</v>
      </c>
      <c r="F529" s="123" t="e">
        <f ca="1">INDEX(A529:D537,,F522)</f>
        <v>#NAME?</v>
      </c>
      <c r="G529" s="90" t="e">
        <f ca="1">INDEX(A523:D531,,G522)</f>
        <v>#NAME?</v>
      </c>
      <c r="I529" s="123" t="e">
        <f t="shared" ca="1" si="169"/>
        <v>#NAME?</v>
      </c>
      <c r="J529" s="37" t="e">
        <f t="shared" ca="1" si="170"/>
        <v>#NAME?</v>
      </c>
      <c r="K529" s="37" t="e">
        <f t="shared" ca="1" si="171"/>
        <v>#NAME?</v>
      </c>
      <c r="L529" s="90" t="e">
        <f t="shared" ca="1" si="168"/>
        <v>#NAME?</v>
      </c>
      <c r="Q529" s="123" t="e">
        <f ca="1"/>
        <v>#NAME?</v>
      </c>
      <c r="R529" s="90" t="e">
        <f ca="1"/>
        <v>#NAME?</v>
      </c>
    </row>
    <row r="530" spans="1:18" x14ac:dyDescent="0.25">
      <c r="A530" s="194" t="e">
        <f ca="1"/>
        <v>#NAME?</v>
      </c>
      <c r="B530" s="195" t="e">
        <f ca="1"/>
        <v>#NAME?</v>
      </c>
      <c r="C530" s="195" t="e">
        <f ca="1"/>
        <v>#NAME?</v>
      </c>
      <c r="D530" s="196" t="e">
        <f ca="1"/>
        <v>#NAME?</v>
      </c>
      <c r="F530" s="123" t="e">
        <f ca="1">INDEX(A530:D538,,F522)</f>
        <v>#NAME?</v>
      </c>
      <c r="G530" s="90" t="e">
        <f ca="1">INDEX(A523:D531,,G522)</f>
        <v>#NAME?</v>
      </c>
      <c r="I530" s="123" t="e">
        <f t="shared" ca="1" si="169"/>
        <v>#NAME?</v>
      </c>
      <c r="J530" s="37" t="e">
        <f t="shared" ca="1" si="170"/>
        <v>#NAME?</v>
      </c>
      <c r="K530" s="37" t="e">
        <f t="shared" ca="1" si="171"/>
        <v>#NAME?</v>
      </c>
      <c r="L530" s="90" t="e">
        <f t="shared" ca="1" si="168"/>
        <v>#NAME?</v>
      </c>
      <c r="Q530" s="123" t="e">
        <f ca="1"/>
        <v>#NAME?</v>
      </c>
      <c r="R530" s="90" t="e">
        <f ca="1"/>
        <v>#NAME?</v>
      </c>
    </row>
    <row r="531" spans="1:18" x14ac:dyDescent="0.25">
      <c r="A531" s="200" t="e">
        <f ca="1"/>
        <v>#NAME?</v>
      </c>
      <c r="B531" s="201" t="e">
        <f ca="1"/>
        <v>#NAME?</v>
      </c>
      <c r="C531" s="201" t="e">
        <f ca="1"/>
        <v>#NAME?</v>
      </c>
      <c r="D531" s="202" t="e">
        <f ca="1"/>
        <v>#NAME?</v>
      </c>
      <c r="F531" s="91" t="e">
        <f ca="1">INDEX(A531:D539,,F522)</f>
        <v>#NAME?</v>
      </c>
      <c r="G531" s="93" t="e">
        <f ca="1">INDEX(A523:D531,,G522)</f>
        <v>#NAME?</v>
      </c>
      <c r="I531" s="91" t="e">
        <f t="shared" ca="1" si="169"/>
        <v>#NAME?</v>
      </c>
      <c r="J531" s="92" t="e">
        <f t="shared" ca="1" si="170"/>
        <v>#NAME?</v>
      </c>
      <c r="K531" s="92" t="e">
        <f t="shared" ca="1" si="171"/>
        <v>#NAME?</v>
      </c>
      <c r="L531" s="93" t="e">
        <f t="shared" ca="1" si="168"/>
        <v>#NAME?</v>
      </c>
      <c r="Q531" s="91" t="e">
        <f ca="1"/>
        <v>#NAME?</v>
      </c>
      <c r="R531" s="93" t="e">
        <f ca="1"/>
        <v>#NAME?</v>
      </c>
    </row>
    <row r="532" spans="1:18" x14ac:dyDescent="0.25">
      <c r="I532" t="e">
        <f ca="1">SUM(I523:I531)</f>
        <v>#NAME?</v>
      </c>
      <c r="J532" t="e">
        <f ca="1">SUM(J523:J531)</f>
        <v>#NAME?</v>
      </c>
      <c r="K532" t="e">
        <f ca="1">SUM(K523:K531)</f>
        <v>#NAME?</v>
      </c>
      <c r="L532" t="e">
        <f ca="1">SUM(L523:L531)</f>
        <v>#NAME?</v>
      </c>
    </row>
    <row r="533" spans="1:18" x14ac:dyDescent="0.25">
      <c r="A533" s="47" t="s">
        <v>53</v>
      </c>
      <c r="B533">
        <f ca="1">COUNT(A523:A531)</f>
        <v>0</v>
      </c>
      <c r="I533" s="47" t="s">
        <v>462</v>
      </c>
      <c r="J533" s="47" t="s">
        <v>389</v>
      </c>
      <c r="K533" s="47" t="s">
        <v>469</v>
      </c>
      <c r="L533" s="47" t="s">
        <v>470</v>
      </c>
      <c r="N533" s="47"/>
    </row>
    <row r="535" spans="1:18" x14ac:dyDescent="0.25">
      <c r="A535">
        <v>1</v>
      </c>
      <c r="B535">
        <v>2</v>
      </c>
      <c r="C535">
        <v>3</v>
      </c>
      <c r="D535">
        <v>4</v>
      </c>
      <c r="F535">
        <v>2</v>
      </c>
      <c r="G535">
        <v>4</v>
      </c>
      <c r="I535" s="47" t="s">
        <v>207</v>
      </c>
      <c r="J535" s="47" t="s">
        <v>464</v>
      </c>
      <c r="K535" s="47" t="s">
        <v>465</v>
      </c>
      <c r="L535" s="47" t="s">
        <v>466</v>
      </c>
      <c r="Q535">
        <f>F535</f>
        <v>2</v>
      </c>
      <c r="R535">
        <f>G535</f>
        <v>4</v>
      </c>
    </row>
    <row r="536" spans="1:18" x14ac:dyDescent="0.25">
      <c r="A536" s="189" t="e">
        <f t="array" aca="1" ref="A536:A544" ca="1">IF(A535=$Q522,$Q523:$Q531,IF(A535=$R522,$R523:$R531,A523:A531))</f>
        <v>#NAME?</v>
      </c>
      <c r="B536" s="190" t="e">
        <f t="array" aca="1" ref="B536:B544" ca="1">IF(B535=$Q522,$Q523:$Q531,IF(B535=$R522,$R523:$R531,B523:B531))</f>
        <v>#NAME?</v>
      </c>
      <c r="C536" s="190" t="e">
        <f t="array" aca="1" ref="C536:C544" ca="1">IF(C535=$Q522,$Q523:$Q531,IF(C535=$R522,$R523:$R531,C523:C531))</f>
        <v>#NAME?</v>
      </c>
      <c r="D536" s="191" t="e">
        <f t="array" aca="1" ref="D536:D544" ca="1">IF(D535=$Q522,$Q523:$Q531,IF(D535=$R522,$R523:$R531,D523:D531))</f>
        <v>#NAME?</v>
      </c>
      <c r="F536" s="156" t="e">
        <f ca="1">INDEX(A536:D544,,F535)</f>
        <v>#NAME?</v>
      </c>
      <c r="G536" s="158" t="e">
        <f ca="1">INDEX(A536:D544,,G535)</f>
        <v>#NAME?</v>
      </c>
      <c r="I536" s="156" t="e">
        <f ca="1">F536^2-G536^2</f>
        <v>#NAME?</v>
      </c>
      <c r="J536" s="157" t="e">
        <f ca="1">2*F536*G536</f>
        <v>#NAME?</v>
      </c>
      <c r="K536" s="157" t="e">
        <f ca="1">I536^2-J536^2</f>
        <v>#NAME?</v>
      </c>
      <c r="L536" s="158" t="e">
        <f t="shared" ref="L536:L544" ca="1" si="172">I536*J536</f>
        <v>#NAME?</v>
      </c>
      <c r="N536" t="s">
        <v>390</v>
      </c>
      <c r="O536" s="172" t="e">
        <f ca="1">2*(L545*B546-I545*J545)</f>
        <v>#NAME?</v>
      </c>
      <c r="Q536" s="156" t="e">
        <f t="array" aca="1" ref="Q536:R544" ca="1">MMULT(F536:G544,N540:O541)</f>
        <v>#NAME?</v>
      </c>
      <c r="R536" s="158" t="e">
        <f ca="1"/>
        <v>#NAME?</v>
      </c>
    </row>
    <row r="537" spans="1:18" x14ac:dyDescent="0.25">
      <c r="A537" s="194" t="e">
        <f ca="1"/>
        <v>#NAME?</v>
      </c>
      <c r="B537" s="195" t="e">
        <f ca="1"/>
        <v>#NAME?</v>
      </c>
      <c r="C537" s="195" t="e">
        <f ca="1"/>
        <v>#NAME?</v>
      </c>
      <c r="D537" s="196" t="e">
        <f ca="1"/>
        <v>#NAME?</v>
      </c>
      <c r="F537" s="123" t="e">
        <f ca="1">INDEX(A537:D545,,F535)</f>
        <v>#NAME?</v>
      </c>
      <c r="G537" s="90" t="e">
        <f ca="1">INDEX(A536:D544,,G535)</f>
        <v>#NAME?</v>
      </c>
      <c r="I537" s="123" t="e">
        <f t="shared" ref="I537:I544" ca="1" si="173">F537^2-G537^2</f>
        <v>#NAME?</v>
      </c>
      <c r="J537" s="37" t="e">
        <f t="shared" ref="J537:J544" ca="1" si="174">2*F537*G537</f>
        <v>#NAME?</v>
      </c>
      <c r="K537" s="37" t="e">
        <f t="shared" ref="K537:K544" ca="1" si="175">I537^2-J537^2</f>
        <v>#NAME?</v>
      </c>
      <c r="L537" s="90" t="e">
        <f t="shared" ca="1" si="172"/>
        <v>#NAME?</v>
      </c>
      <c r="N537" t="s">
        <v>392</v>
      </c>
      <c r="O537" s="173" t="e">
        <f ca="1">K545*B546-(I545^2-J545^2)</f>
        <v>#NAME?</v>
      </c>
      <c r="Q537" s="123" t="e">
        <f ca="1"/>
        <v>#NAME?</v>
      </c>
      <c r="R537" s="90" t="e">
        <f ca="1"/>
        <v>#NAME?</v>
      </c>
    </row>
    <row r="538" spans="1:18" x14ac:dyDescent="0.25">
      <c r="A538" s="194" t="e">
        <f ca="1"/>
        <v>#NAME?</v>
      </c>
      <c r="B538" s="195" t="e">
        <f ca="1"/>
        <v>#NAME?</v>
      </c>
      <c r="C538" s="195" t="e">
        <f ca="1"/>
        <v>#NAME?</v>
      </c>
      <c r="D538" s="196" t="e">
        <f ca="1"/>
        <v>#NAME?</v>
      </c>
      <c r="F538" s="123" t="e">
        <f ca="1">INDEX(A538:D546,,F535)</f>
        <v>#NAME?</v>
      </c>
      <c r="G538" s="90" t="e">
        <f ca="1">INDEX(A536:D544,,G535)</f>
        <v>#NAME?</v>
      </c>
      <c r="I538" s="123" t="e">
        <f t="shared" ca="1" si="173"/>
        <v>#NAME?</v>
      </c>
      <c r="J538" s="37" t="e">
        <f t="shared" ca="1" si="174"/>
        <v>#NAME?</v>
      </c>
      <c r="K538" s="37" t="e">
        <f t="shared" ca="1" si="175"/>
        <v>#NAME?</v>
      </c>
      <c r="L538" s="90" t="e">
        <f t="shared" ca="1" si="172"/>
        <v>#NAME?</v>
      </c>
      <c r="N538" t="s">
        <v>467</v>
      </c>
      <c r="O538" s="174" t="e">
        <f ca="1">0.25*ATAN(O536/O537)</f>
        <v>#NAME?</v>
      </c>
      <c r="Q538" s="123" t="e">
        <f ca="1"/>
        <v>#NAME?</v>
      </c>
      <c r="R538" s="90" t="e">
        <f ca="1"/>
        <v>#NAME?</v>
      </c>
    </row>
    <row r="539" spans="1:18" x14ac:dyDescent="0.25">
      <c r="A539" s="194" t="e">
        <f ca="1"/>
        <v>#NAME?</v>
      </c>
      <c r="B539" s="195" t="e">
        <f ca="1"/>
        <v>#NAME?</v>
      </c>
      <c r="C539" s="195" t="e">
        <f ca="1"/>
        <v>#NAME?</v>
      </c>
      <c r="D539" s="196" t="e">
        <f ca="1"/>
        <v>#NAME?</v>
      </c>
      <c r="F539" s="123" t="e">
        <f ca="1">INDEX(A539:D547,,F535)</f>
        <v>#NAME?</v>
      </c>
      <c r="G539" s="90" t="e">
        <f ca="1">INDEX(A536:D544,,G535)</f>
        <v>#NAME?</v>
      </c>
      <c r="I539" s="123" t="e">
        <f t="shared" ca="1" si="173"/>
        <v>#NAME?</v>
      </c>
      <c r="J539" s="37" t="e">
        <f t="shared" ca="1" si="174"/>
        <v>#NAME?</v>
      </c>
      <c r="K539" s="37" t="e">
        <f t="shared" ca="1" si="175"/>
        <v>#NAME?</v>
      </c>
      <c r="L539" s="90" t="e">
        <f t="shared" ca="1" si="172"/>
        <v>#NAME?</v>
      </c>
      <c r="Q539" s="123" t="e">
        <f ca="1"/>
        <v>#NAME?</v>
      </c>
      <c r="R539" s="90" t="e">
        <f ca="1"/>
        <v>#NAME?</v>
      </c>
    </row>
    <row r="540" spans="1:18" x14ac:dyDescent="0.25">
      <c r="A540" s="194" t="e">
        <f ca="1"/>
        <v>#NAME?</v>
      </c>
      <c r="B540" s="195" t="e">
        <f ca="1"/>
        <v>#NAME?</v>
      </c>
      <c r="C540" s="195" t="e">
        <f ca="1"/>
        <v>#NAME?</v>
      </c>
      <c r="D540" s="196" t="e">
        <f ca="1"/>
        <v>#NAME?</v>
      </c>
      <c r="F540" s="123" t="e">
        <f ca="1">INDEX(A540:D548,,F535)</f>
        <v>#NAME?</v>
      </c>
      <c r="G540" s="90" t="e">
        <f ca="1">INDEX(A536:D544,,G535)</f>
        <v>#NAME?</v>
      </c>
      <c r="I540" s="123" t="e">
        <f t="shared" ca="1" si="173"/>
        <v>#NAME?</v>
      </c>
      <c r="J540" s="37" t="e">
        <f t="shared" ca="1" si="174"/>
        <v>#NAME?</v>
      </c>
      <c r="K540" s="37" t="e">
        <f t="shared" ca="1" si="175"/>
        <v>#NAME?</v>
      </c>
      <c r="L540" s="90" t="e">
        <f t="shared" ca="1" si="172"/>
        <v>#NAME?</v>
      </c>
      <c r="N540" s="156" t="e">
        <f ca="1">COS(O538)</f>
        <v>#NAME?</v>
      </c>
      <c r="O540" s="158" t="e">
        <f ca="1">-N541</f>
        <v>#NAME?</v>
      </c>
      <c r="Q540" s="123" t="e">
        <f ca="1"/>
        <v>#NAME?</v>
      </c>
      <c r="R540" s="90" t="e">
        <f ca="1"/>
        <v>#NAME?</v>
      </c>
    </row>
    <row r="541" spans="1:18" x14ac:dyDescent="0.25">
      <c r="A541" s="194" t="e">
        <f ca="1"/>
        <v>#NAME?</v>
      </c>
      <c r="B541" s="195" t="e">
        <f ca="1"/>
        <v>#NAME?</v>
      </c>
      <c r="C541" s="195" t="e">
        <f ca="1"/>
        <v>#NAME?</v>
      </c>
      <c r="D541" s="196" t="e">
        <f ca="1"/>
        <v>#NAME?</v>
      </c>
      <c r="F541" s="123" t="e">
        <f ca="1">INDEX(A541:D549,,F535)</f>
        <v>#NAME?</v>
      </c>
      <c r="G541" s="90" t="e">
        <f ca="1">INDEX(A536:D544,,G535)</f>
        <v>#NAME?</v>
      </c>
      <c r="I541" s="123" t="e">
        <f t="shared" ca="1" si="173"/>
        <v>#NAME?</v>
      </c>
      <c r="J541" s="37" t="e">
        <f t="shared" ca="1" si="174"/>
        <v>#NAME?</v>
      </c>
      <c r="K541" s="37" t="e">
        <f t="shared" ca="1" si="175"/>
        <v>#NAME?</v>
      </c>
      <c r="L541" s="90" t="e">
        <f t="shared" ca="1" si="172"/>
        <v>#NAME?</v>
      </c>
      <c r="N541" s="91" t="e">
        <f ca="1">SIN(O538)</f>
        <v>#NAME?</v>
      </c>
      <c r="O541" s="93" t="e">
        <f ca="1">N540</f>
        <v>#NAME?</v>
      </c>
      <c r="Q541" s="123" t="e">
        <f ca="1"/>
        <v>#NAME?</v>
      </c>
      <c r="R541" s="90" t="e">
        <f ca="1"/>
        <v>#NAME?</v>
      </c>
    </row>
    <row r="542" spans="1:18" x14ac:dyDescent="0.25">
      <c r="A542" s="194" t="e">
        <f ca="1"/>
        <v>#NAME?</v>
      </c>
      <c r="B542" s="195" t="e">
        <f ca="1"/>
        <v>#NAME?</v>
      </c>
      <c r="C542" s="195" t="e">
        <f ca="1"/>
        <v>#NAME?</v>
      </c>
      <c r="D542" s="196" t="e">
        <f ca="1"/>
        <v>#NAME?</v>
      </c>
      <c r="F542" s="123" t="e">
        <f ca="1">INDEX(A542:D550,,F535)</f>
        <v>#NAME?</v>
      </c>
      <c r="G542" s="90" t="e">
        <f ca="1">INDEX(A536:D544,,G535)</f>
        <v>#NAME?</v>
      </c>
      <c r="I542" s="123" t="e">
        <f t="shared" ca="1" si="173"/>
        <v>#NAME?</v>
      </c>
      <c r="J542" s="37" t="e">
        <f t="shared" ca="1" si="174"/>
        <v>#NAME?</v>
      </c>
      <c r="K542" s="37" t="e">
        <f t="shared" ca="1" si="175"/>
        <v>#NAME?</v>
      </c>
      <c r="L542" s="90" t="e">
        <f t="shared" ca="1" si="172"/>
        <v>#NAME?</v>
      </c>
      <c r="Q542" s="123" t="e">
        <f ca="1"/>
        <v>#NAME?</v>
      </c>
      <c r="R542" s="90" t="e">
        <f ca="1"/>
        <v>#NAME?</v>
      </c>
    </row>
    <row r="543" spans="1:18" x14ac:dyDescent="0.25">
      <c r="A543" s="194" t="e">
        <f ca="1"/>
        <v>#NAME?</v>
      </c>
      <c r="B543" s="195" t="e">
        <f ca="1"/>
        <v>#NAME?</v>
      </c>
      <c r="C543" s="195" t="e">
        <f ca="1"/>
        <v>#NAME?</v>
      </c>
      <c r="D543" s="196" t="e">
        <f ca="1"/>
        <v>#NAME?</v>
      </c>
      <c r="F543" s="123" t="e">
        <f ca="1">INDEX(A543:D551,,F535)</f>
        <v>#NAME?</v>
      </c>
      <c r="G543" s="90" t="e">
        <f ca="1">INDEX(A536:D544,,G535)</f>
        <v>#NAME?</v>
      </c>
      <c r="I543" s="123" t="e">
        <f t="shared" ca="1" si="173"/>
        <v>#NAME?</v>
      </c>
      <c r="J543" s="37" t="e">
        <f t="shared" ca="1" si="174"/>
        <v>#NAME?</v>
      </c>
      <c r="K543" s="37" t="e">
        <f t="shared" ca="1" si="175"/>
        <v>#NAME?</v>
      </c>
      <c r="L543" s="90" t="e">
        <f t="shared" ca="1" si="172"/>
        <v>#NAME?</v>
      </c>
      <c r="Q543" s="123" t="e">
        <f ca="1"/>
        <v>#NAME?</v>
      </c>
      <c r="R543" s="90" t="e">
        <f ca="1"/>
        <v>#NAME?</v>
      </c>
    </row>
    <row r="544" spans="1:18" x14ac:dyDescent="0.25">
      <c r="A544" s="200" t="e">
        <f ca="1"/>
        <v>#NAME?</v>
      </c>
      <c r="B544" s="201" t="e">
        <f ca="1"/>
        <v>#NAME?</v>
      </c>
      <c r="C544" s="201" t="e">
        <f ca="1"/>
        <v>#NAME?</v>
      </c>
      <c r="D544" s="202" t="e">
        <f ca="1"/>
        <v>#NAME?</v>
      </c>
      <c r="F544" s="91" t="e">
        <f ca="1">INDEX(A544:D552,,F535)</f>
        <v>#NAME?</v>
      </c>
      <c r="G544" s="93" t="e">
        <f ca="1">INDEX(A536:D544,,G535)</f>
        <v>#NAME?</v>
      </c>
      <c r="I544" s="91" t="e">
        <f t="shared" ca="1" si="173"/>
        <v>#NAME?</v>
      </c>
      <c r="J544" s="92" t="e">
        <f t="shared" ca="1" si="174"/>
        <v>#NAME?</v>
      </c>
      <c r="K544" s="92" t="e">
        <f t="shared" ca="1" si="175"/>
        <v>#NAME?</v>
      </c>
      <c r="L544" s="93" t="e">
        <f t="shared" ca="1" si="172"/>
        <v>#NAME?</v>
      </c>
      <c r="Q544" s="91" t="e">
        <f ca="1"/>
        <v>#NAME?</v>
      </c>
      <c r="R544" s="93" t="e">
        <f ca="1"/>
        <v>#NAME?</v>
      </c>
    </row>
    <row r="545" spans="1:18" x14ac:dyDescent="0.25">
      <c r="I545" t="e">
        <f ca="1">SUM(I536:I544)</f>
        <v>#NAME?</v>
      </c>
      <c r="J545" t="e">
        <f ca="1">SUM(J536:J544)</f>
        <v>#NAME?</v>
      </c>
      <c r="K545" t="e">
        <f ca="1">SUM(K536:K544)</f>
        <v>#NAME?</v>
      </c>
      <c r="L545" t="e">
        <f ca="1">SUM(L536:L544)</f>
        <v>#NAME?</v>
      </c>
    </row>
    <row r="546" spans="1:18" x14ac:dyDescent="0.25">
      <c r="A546" s="47" t="s">
        <v>53</v>
      </c>
      <c r="B546">
        <f ca="1">COUNT(A536:A544)</f>
        <v>0</v>
      </c>
      <c r="I546" s="47" t="s">
        <v>462</v>
      </c>
      <c r="J546" s="47" t="s">
        <v>389</v>
      </c>
      <c r="K546" s="47" t="s">
        <v>469</v>
      </c>
      <c r="L546" s="47" t="s">
        <v>470</v>
      </c>
      <c r="N546" s="47"/>
    </row>
    <row r="548" spans="1:18" x14ac:dyDescent="0.25">
      <c r="A548">
        <v>1</v>
      </c>
      <c r="B548">
        <v>2</v>
      </c>
      <c r="C548">
        <v>3</v>
      </c>
      <c r="D548">
        <v>4</v>
      </c>
      <c r="F548">
        <v>3</v>
      </c>
      <c r="G548">
        <v>4</v>
      </c>
      <c r="I548" s="47" t="s">
        <v>207</v>
      </c>
      <c r="J548" s="47" t="s">
        <v>464</v>
      </c>
      <c r="K548" s="47" t="s">
        <v>465</v>
      </c>
      <c r="L548" s="47" t="s">
        <v>466</v>
      </c>
      <c r="Q548">
        <f>F548</f>
        <v>3</v>
      </c>
      <c r="R548">
        <f>G548</f>
        <v>4</v>
      </c>
    </row>
    <row r="549" spans="1:18" x14ac:dyDescent="0.25">
      <c r="A549" s="189" t="e">
        <f t="array" aca="1" ref="A549:A557" ca="1">IF(A548=$Q535,$Q536:$Q544,IF(A548=$R535,$R536:$R544,A536:A544))</f>
        <v>#NAME?</v>
      </c>
      <c r="B549" s="190" t="e">
        <f t="array" aca="1" ref="B549:B557" ca="1">IF(B548=$Q535,$Q536:$Q544,IF(B548=$R535,$R536:$R544,B536:B544))</f>
        <v>#NAME?</v>
      </c>
      <c r="C549" s="190" t="e">
        <f t="array" aca="1" ref="C549:C557" ca="1">IF(C548=$Q535,$Q536:$Q544,IF(C548=$R535,$R536:$R544,C536:C544))</f>
        <v>#NAME?</v>
      </c>
      <c r="D549" s="191" t="e">
        <f t="array" aca="1" ref="D549:D557" ca="1">IF(D548=$Q535,$Q536:$Q544,IF(D548=$R535,$R536:$R544,D536:D544))</f>
        <v>#NAME?</v>
      </c>
      <c r="F549" s="156" t="e">
        <f ca="1">INDEX(A549:D557,,F548)</f>
        <v>#NAME?</v>
      </c>
      <c r="G549" s="158" t="e">
        <f ca="1">INDEX(A549:D557,,G548)</f>
        <v>#NAME?</v>
      </c>
      <c r="I549" s="156" t="e">
        <f ca="1">F549^2-G549^2</f>
        <v>#NAME?</v>
      </c>
      <c r="J549" s="157" t="e">
        <f ca="1">2*F549*G549</f>
        <v>#NAME?</v>
      </c>
      <c r="K549" s="157" t="e">
        <f ca="1">I549^2-J549^2</f>
        <v>#NAME?</v>
      </c>
      <c r="L549" s="158" t="e">
        <f t="shared" ref="L549:L557" ca="1" si="176">I549*J549</f>
        <v>#NAME?</v>
      </c>
      <c r="N549" t="s">
        <v>390</v>
      </c>
      <c r="O549" s="172" t="e">
        <f ca="1">2*(L558*B559-I558*J558)</f>
        <v>#NAME?</v>
      </c>
      <c r="Q549" s="156" t="e">
        <f t="array" aca="1" ref="Q549:R557" ca="1">MMULT(F549:G557,N553:O554)</f>
        <v>#NAME?</v>
      </c>
      <c r="R549" s="158" t="e">
        <f ca="1"/>
        <v>#NAME?</v>
      </c>
    </row>
    <row r="550" spans="1:18" x14ac:dyDescent="0.25">
      <c r="A550" s="194" t="e">
        <f ca="1"/>
        <v>#NAME?</v>
      </c>
      <c r="B550" s="195" t="e">
        <f ca="1"/>
        <v>#NAME?</v>
      </c>
      <c r="C550" s="195" t="e">
        <f ca="1"/>
        <v>#NAME?</v>
      </c>
      <c r="D550" s="196" t="e">
        <f ca="1"/>
        <v>#NAME?</v>
      </c>
      <c r="F550" s="123" t="e">
        <f ca="1">INDEX(A550:D558,,F548)</f>
        <v>#NAME?</v>
      </c>
      <c r="G550" s="90" t="e">
        <f ca="1">INDEX(A549:D557,,G548)</f>
        <v>#NAME?</v>
      </c>
      <c r="I550" s="123" t="e">
        <f t="shared" ref="I550:I557" ca="1" si="177">F550^2-G550^2</f>
        <v>#NAME?</v>
      </c>
      <c r="J550" s="37" t="e">
        <f t="shared" ref="J550:J557" ca="1" si="178">2*F550*G550</f>
        <v>#NAME?</v>
      </c>
      <c r="K550" s="37" t="e">
        <f t="shared" ref="K550:K557" ca="1" si="179">I550^2-J550^2</f>
        <v>#NAME?</v>
      </c>
      <c r="L550" s="90" t="e">
        <f t="shared" ca="1" si="176"/>
        <v>#NAME?</v>
      </c>
      <c r="N550" t="s">
        <v>392</v>
      </c>
      <c r="O550" s="173" t="e">
        <f ca="1">K558*B559-(I558^2-J558^2)</f>
        <v>#NAME?</v>
      </c>
      <c r="Q550" s="123" t="e">
        <f ca="1"/>
        <v>#NAME?</v>
      </c>
      <c r="R550" s="90" t="e">
        <f ca="1"/>
        <v>#NAME?</v>
      </c>
    </row>
    <row r="551" spans="1:18" x14ac:dyDescent="0.25">
      <c r="A551" s="194" t="e">
        <f ca="1"/>
        <v>#NAME?</v>
      </c>
      <c r="B551" s="195" t="e">
        <f ca="1"/>
        <v>#NAME?</v>
      </c>
      <c r="C551" s="195" t="e">
        <f ca="1"/>
        <v>#NAME?</v>
      </c>
      <c r="D551" s="196" t="e">
        <f ca="1"/>
        <v>#NAME?</v>
      </c>
      <c r="F551" s="123" t="e">
        <f ca="1">INDEX(A551:D559,,F548)</f>
        <v>#NAME?</v>
      </c>
      <c r="G551" s="90" t="e">
        <f ca="1">INDEX(A549:D557,,G548)</f>
        <v>#NAME?</v>
      </c>
      <c r="I551" s="123" t="e">
        <f t="shared" ca="1" si="177"/>
        <v>#NAME?</v>
      </c>
      <c r="J551" s="37" t="e">
        <f t="shared" ca="1" si="178"/>
        <v>#NAME?</v>
      </c>
      <c r="K551" s="37" t="e">
        <f t="shared" ca="1" si="179"/>
        <v>#NAME?</v>
      </c>
      <c r="L551" s="90" t="e">
        <f t="shared" ca="1" si="176"/>
        <v>#NAME?</v>
      </c>
      <c r="N551" t="s">
        <v>467</v>
      </c>
      <c r="O551" s="174" t="e">
        <f ca="1">0.25*ATAN(O549/O550)</f>
        <v>#NAME?</v>
      </c>
      <c r="Q551" s="123" t="e">
        <f ca="1"/>
        <v>#NAME?</v>
      </c>
      <c r="R551" s="90" t="e">
        <f ca="1"/>
        <v>#NAME?</v>
      </c>
    </row>
    <row r="552" spans="1:18" x14ac:dyDescent="0.25">
      <c r="A552" s="194" t="e">
        <f ca="1"/>
        <v>#NAME?</v>
      </c>
      <c r="B552" s="195" t="e">
        <f ca="1"/>
        <v>#NAME?</v>
      </c>
      <c r="C552" s="195" t="e">
        <f ca="1"/>
        <v>#NAME?</v>
      </c>
      <c r="D552" s="196" t="e">
        <f ca="1"/>
        <v>#NAME?</v>
      </c>
      <c r="F552" s="123" t="e">
        <f ca="1">INDEX(A552:D560,,F548)</f>
        <v>#NAME?</v>
      </c>
      <c r="G552" s="90" t="e">
        <f ca="1">INDEX(A549:D557,,G548)</f>
        <v>#NAME?</v>
      </c>
      <c r="I552" s="123" t="e">
        <f t="shared" ca="1" si="177"/>
        <v>#NAME?</v>
      </c>
      <c r="J552" s="37" t="e">
        <f t="shared" ca="1" si="178"/>
        <v>#NAME?</v>
      </c>
      <c r="K552" s="37" t="e">
        <f t="shared" ca="1" si="179"/>
        <v>#NAME?</v>
      </c>
      <c r="L552" s="90" t="e">
        <f t="shared" ca="1" si="176"/>
        <v>#NAME?</v>
      </c>
      <c r="Q552" s="123" t="e">
        <f ca="1"/>
        <v>#NAME?</v>
      </c>
      <c r="R552" s="90" t="e">
        <f ca="1"/>
        <v>#NAME?</v>
      </c>
    </row>
    <row r="553" spans="1:18" x14ac:dyDescent="0.25">
      <c r="A553" s="194" t="e">
        <f ca="1"/>
        <v>#NAME?</v>
      </c>
      <c r="B553" s="195" t="e">
        <f ca="1"/>
        <v>#NAME?</v>
      </c>
      <c r="C553" s="195" t="e">
        <f ca="1"/>
        <v>#NAME?</v>
      </c>
      <c r="D553" s="196" t="e">
        <f ca="1"/>
        <v>#NAME?</v>
      </c>
      <c r="F553" s="123" t="e">
        <f ca="1">INDEX(A553:D561,,F548)</f>
        <v>#NAME?</v>
      </c>
      <c r="G553" s="90" t="e">
        <f ca="1">INDEX(A549:D557,,G548)</f>
        <v>#NAME?</v>
      </c>
      <c r="I553" s="123" t="e">
        <f t="shared" ca="1" si="177"/>
        <v>#NAME?</v>
      </c>
      <c r="J553" s="37" t="e">
        <f t="shared" ca="1" si="178"/>
        <v>#NAME?</v>
      </c>
      <c r="K553" s="37" t="e">
        <f t="shared" ca="1" si="179"/>
        <v>#NAME?</v>
      </c>
      <c r="L553" s="90" t="e">
        <f t="shared" ca="1" si="176"/>
        <v>#NAME?</v>
      </c>
      <c r="N553" s="156" t="e">
        <f ca="1">COS(O551)</f>
        <v>#NAME?</v>
      </c>
      <c r="O553" s="158" t="e">
        <f ca="1">-N554</f>
        <v>#NAME?</v>
      </c>
      <c r="Q553" s="123" t="e">
        <f ca="1"/>
        <v>#NAME?</v>
      </c>
      <c r="R553" s="90" t="e">
        <f ca="1"/>
        <v>#NAME?</v>
      </c>
    </row>
    <row r="554" spans="1:18" x14ac:dyDescent="0.25">
      <c r="A554" s="194" t="e">
        <f ca="1"/>
        <v>#NAME?</v>
      </c>
      <c r="B554" s="195" t="e">
        <f ca="1"/>
        <v>#NAME?</v>
      </c>
      <c r="C554" s="195" t="e">
        <f ca="1"/>
        <v>#NAME?</v>
      </c>
      <c r="D554" s="196" t="e">
        <f ca="1"/>
        <v>#NAME?</v>
      </c>
      <c r="F554" s="123" t="e">
        <f ca="1">INDEX(A554:D562,,F548)</f>
        <v>#NAME?</v>
      </c>
      <c r="G554" s="90" t="e">
        <f ca="1">INDEX(A549:D557,,G548)</f>
        <v>#NAME?</v>
      </c>
      <c r="I554" s="123" t="e">
        <f t="shared" ca="1" si="177"/>
        <v>#NAME?</v>
      </c>
      <c r="J554" s="37" t="e">
        <f t="shared" ca="1" si="178"/>
        <v>#NAME?</v>
      </c>
      <c r="K554" s="37" t="e">
        <f t="shared" ca="1" si="179"/>
        <v>#NAME?</v>
      </c>
      <c r="L554" s="90" t="e">
        <f t="shared" ca="1" si="176"/>
        <v>#NAME?</v>
      </c>
      <c r="N554" s="91" t="e">
        <f ca="1">SIN(O551)</f>
        <v>#NAME?</v>
      </c>
      <c r="O554" s="93" t="e">
        <f ca="1">N553</f>
        <v>#NAME?</v>
      </c>
      <c r="Q554" s="123" t="e">
        <f ca="1"/>
        <v>#NAME?</v>
      </c>
      <c r="R554" s="90" t="e">
        <f ca="1"/>
        <v>#NAME?</v>
      </c>
    </row>
    <row r="555" spans="1:18" x14ac:dyDescent="0.25">
      <c r="A555" s="194" t="e">
        <f ca="1"/>
        <v>#NAME?</v>
      </c>
      <c r="B555" s="195" t="e">
        <f ca="1"/>
        <v>#NAME?</v>
      </c>
      <c r="C555" s="195" t="e">
        <f ca="1"/>
        <v>#NAME?</v>
      </c>
      <c r="D555" s="196" t="e">
        <f ca="1"/>
        <v>#NAME?</v>
      </c>
      <c r="F555" s="123" t="e">
        <f ca="1">INDEX(A555:D563,,F548)</f>
        <v>#NAME?</v>
      </c>
      <c r="G555" s="90" t="e">
        <f ca="1">INDEX(A549:D557,,G548)</f>
        <v>#NAME?</v>
      </c>
      <c r="I555" s="123" t="e">
        <f t="shared" ca="1" si="177"/>
        <v>#NAME?</v>
      </c>
      <c r="J555" s="37" t="e">
        <f t="shared" ca="1" si="178"/>
        <v>#NAME?</v>
      </c>
      <c r="K555" s="37" t="e">
        <f t="shared" ca="1" si="179"/>
        <v>#NAME?</v>
      </c>
      <c r="L555" s="90" t="e">
        <f t="shared" ca="1" si="176"/>
        <v>#NAME?</v>
      </c>
      <c r="Q555" s="123" t="e">
        <f ca="1"/>
        <v>#NAME?</v>
      </c>
      <c r="R555" s="90" t="e">
        <f ca="1"/>
        <v>#NAME?</v>
      </c>
    </row>
    <row r="556" spans="1:18" x14ac:dyDescent="0.25">
      <c r="A556" s="194" t="e">
        <f ca="1"/>
        <v>#NAME?</v>
      </c>
      <c r="B556" s="195" t="e">
        <f ca="1"/>
        <v>#NAME?</v>
      </c>
      <c r="C556" s="195" t="e">
        <f ca="1"/>
        <v>#NAME?</v>
      </c>
      <c r="D556" s="196" t="e">
        <f ca="1"/>
        <v>#NAME?</v>
      </c>
      <c r="F556" s="123" t="e">
        <f ca="1">INDEX(A556:D564,,F548)</f>
        <v>#NAME?</v>
      </c>
      <c r="G556" s="90" t="e">
        <f ca="1">INDEX(A549:D557,,G548)</f>
        <v>#NAME?</v>
      </c>
      <c r="I556" s="123" t="e">
        <f t="shared" ca="1" si="177"/>
        <v>#NAME?</v>
      </c>
      <c r="J556" s="37" t="e">
        <f t="shared" ca="1" si="178"/>
        <v>#NAME?</v>
      </c>
      <c r="K556" s="37" t="e">
        <f t="shared" ca="1" si="179"/>
        <v>#NAME?</v>
      </c>
      <c r="L556" s="90" t="e">
        <f t="shared" ca="1" si="176"/>
        <v>#NAME?</v>
      </c>
      <c r="Q556" s="123" t="e">
        <f ca="1"/>
        <v>#NAME?</v>
      </c>
      <c r="R556" s="90" t="e">
        <f ca="1"/>
        <v>#NAME?</v>
      </c>
    </row>
    <row r="557" spans="1:18" x14ac:dyDescent="0.25">
      <c r="A557" s="200" t="e">
        <f ca="1"/>
        <v>#NAME?</v>
      </c>
      <c r="B557" s="201" t="e">
        <f ca="1"/>
        <v>#NAME?</v>
      </c>
      <c r="C557" s="201" t="e">
        <f ca="1"/>
        <v>#NAME?</v>
      </c>
      <c r="D557" s="202" t="e">
        <f ca="1"/>
        <v>#NAME?</v>
      </c>
      <c r="F557" s="91" t="e">
        <f ca="1">INDEX(A557:D565,,F548)</f>
        <v>#NAME?</v>
      </c>
      <c r="G557" s="93" t="e">
        <f ca="1">INDEX(A549:D557,,G548)</f>
        <v>#NAME?</v>
      </c>
      <c r="I557" s="91" t="e">
        <f t="shared" ca="1" si="177"/>
        <v>#NAME?</v>
      </c>
      <c r="J557" s="92" t="e">
        <f t="shared" ca="1" si="178"/>
        <v>#NAME?</v>
      </c>
      <c r="K557" s="92" t="e">
        <f t="shared" ca="1" si="179"/>
        <v>#NAME?</v>
      </c>
      <c r="L557" s="93" t="e">
        <f t="shared" ca="1" si="176"/>
        <v>#NAME?</v>
      </c>
      <c r="Q557" s="91" t="e">
        <f ca="1"/>
        <v>#NAME?</v>
      </c>
      <c r="R557" s="93" t="e">
        <f ca="1"/>
        <v>#NAME?</v>
      </c>
    </row>
    <row r="558" spans="1:18" x14ac:dyDescent="0.25">
      <c r="I558" t="e">
        <f ca="1">SUM(I549:I557)</f>
        <v>#NAME?</v>
      </c>
      <c r="J558" t="e">
        <f ca="1">SUM(J549:J557)</f>
        <v>#NAME?</v>
      </c>
      <c r="K558" t="e">
        <f ca="1">SUM(K549:K557)</f>
        <v>#NAME?</v>
      </c>
      <c r="L558" t="e">
        <f ca="1">SUM(L549:L557)</f>
        <v>#NAME?</v>
      </c>
    </row>
    <row r="559" spans="1:18" x14ac:dyDescent="0.25">
      <c r="A559" s="47" t="s">
        <v>53</v>
      </c>
      <c r="B559">
        <f ca="1">COUNT(A549:A557)</f>
        <v>0</v>
      </c>
      <c r="I559" s="47" t="s">
        <v>462</v>
      </c>
      <c r="J559" s="47" t="s">
        <v>389</v>
      </c>
      <c r="K559" s="47" t="s">
        <v>469</v>
      </c>
      <c r="L559" s="47" t="s">
        <v>470</v>
      </c>
      <c r="N559" s="47"/>
    </row>
    <row r="561" spans="1:18" x14ac:dyDescent="0.25">
      <c r="A561">
        <v>1</v>
      </c>
      <c r="B561">
        <v>2</v>
      </c>
      <c r="C561">
        <v>3</v>
      </c>
      <c r="D561">
        <v>4</v>
      </c>
      <c r="F561">
        <v>1</v>
      </c>
      <c r="G561">
        <v>2</v>
      </c>
      <c r="I561" s="47" t="s">
        <v>207</v>
      </c>
      <c r="J561" s="47" t="s">
        <v>464</v>
      </c>
      <c r="K561" s="47" t="s">
        <v>465</v>
      </c>
      <c r="L561" s="47" t="s">
        <v>466</v>
      </c>
      <c r="Q561">
        <f>F561</f>
        <v>1</v>
      </c>
      <c r="R561">
        <f>G561</f>
        <v>2</v>
      </c>
    </row>
    <row r="562" spans="1:18" x14ac:dyDescent="0.25">
      <c r="A562" s="189" t="e">
        <f t="array" aca="1" ref="A562:A570" ca="1">IF(A561=$Q548,$Q549:$Q557,IF(A561=$R548,$R549:$R557,A549:A557))</f>
        <v>#NAME?</v>
      </c>
      <c r="B562" s="190" t="e">
        <f t="array" aca="1" ref="B562:B570" ca="1">IF(B561=$Q548,$Q549:$Q557,IF(B561=$R548,$R549:$R557,B549:B557))</f>
        <v>#NAME?</v>
      </c>
      <c r="C562" s="190" t="e">
        <f t="array" aca="1" ref="C562:C570" ca="1">IF(C561=$Q548,$Q549:$Q557,IF(C561=$R548,$R549:$R557,C549:C557))</f>
        <v>#NAME?</v>
      </c>
      <c r="D562" s="191" t="e">
        <f t="array" aca="1" ref="D562:D570" ca="1">IF(D561=$Q548,$Q549:$Q557,IF(D561=$R548,$R549:$R557,D549:D557))</f>
        <v>#NAME?</v>
      </c>
      <c r="F562" s="156" t="e">
        <f ca="1">INDEX(A562:D570,,F561)</f>
        <v>#NAME?</v>
      </c>
      <c r="G562" s="158" t="e">
        <f ca="1">INDEX(A562:D570,,G561)</f>
        <v>#NAME?</v>
      </c>
      <c r="I562" s="156" t="e">
        <f ca="1">F562^2-G562^2</f>
        <v>#NAME?</v>
      </c>
      <c r="J562" s="157" t="e">
        <f ca="1">2*F562*G562</f>
        <v>#NAME?</v>
      </c>
      <c r="K562" s="157" t="e">
        <f ca="1">I562^2-J562^2</f>
        <v>#NAME?</v>
      </c>
      <c r="L562" s="158" t="e">
        <f t="shared" ref="L562:L570" ca="1" si="180">I562*J562</f>
        <v>#NAME?</v>
      </c>
      <c r="N562" t="s">
        <v>390</v>
      </c>
      <c r="O562" s="172" t="e">
        <f ca="1">2*(L571*B572-I571*J571)</f>
        <v>#NAME?</v>
      </c>
      <c r="Q562" s="156" t="e">
        <f t="array" aca="1" ref="Q562:R570" ca="1">MMULT(F562:G570,N566:O567)</f>
        <v>#NAME?</v>
      </c>
      <c r="R562" s="158" t="e">
        <f ca="1"/>
        <v>#NAME?</v>
      </c>
    </row>
    <row r="563" spans="1:18" x14ac:dyDescent="0.25">
      <c r="A563" s="194" t="e">
        <f ca="1"/>
        <v>#NAME?</v>
      </c>
      <c r="B563" s="195" t="e">
        <f ca="1"/>
        <v>#NAME?</v>
      </c>
      <c r="C563" s="195" t="e">
        <f ca="1"/>
        <v>#NAME?</v>
      </c>
      <c r="D563" s="196" t="e">
        <f ca="1"/>
        <v>#NAME?</v>
      </c>
      <c r="F563" s="123" t="e">
        <f ca="1">INDEX(A563:D571,,F561)</f>
        <v>#NAME?</v>
      </c>
      <c r="G563" s="90" t="e">
        <f ca="1">INDEX(A562:D570,,G561)</f>
        <v>#NAME?</v>
      </c>
      <c r="I563" s="123" t="e">
        <f t="shared" ref="I563:I570" ca="1" si="181">F563^2-G563^2</f>
        <v>#NAME?</v>
      </c>
      <c r="J563" s="37" t="e">
        <f t="shared" ref="J563:J570" ca="1" si="182">2*F563*G563</f>
        <v>#NAME?</v>
      </c>
      <c r="K563" s="37" t="e">
        <f t="shared" ref="K563:K570" ca="1" si="183">I563^2-J563^2</f>
        <v>#NAME?</v>
      </c>
      <c r="L563" s="90" t="e">
        <f t="shared" ca="1" si="180"/>
        <v>#NAME?</v>
      </c>
      <c r="N563" t="s">
        <v>392</v>
      </c>
      <c r="O563" s="173" t="e">
        <f ca="1">K571*B572-(I571^2-J571^2)</f>
        <v>#NAME?</v>
      </c>
      <c r="Q563" s="123" t="e">
        <f ca="1"/>
        <v>#NAME?</v>
      </c>
      <c r="R563" s="90" t="e">
        <f ca="1"/>
        <v>#NAME?</v>
      </c>
    </row>
    <row r="564" spans="1:18" x14ac:dyDescent="0.25">
      <c r="A564" s="194" t="e">
        <f ca="1"/>
        <v>#NAME?</v>
      </c>
      <c r="B564" s="195" t="e">
        <f ca="1"/>
        <v>#NAME?</v>
      </c>
      <c r="C564" s="195" t="e">
        <f ca="1"/>
        <v>#NAME?</v>
      </c>
      <c r="D564" s="196" t="e">
        <f ca="1"/>
        <v>#NAME?</v>
      </c>
      <c r="F564" s="123" t="e">
        <f ca="1">INDEX(A564:D572,,F561)</f>
        <v>#NAME?</v>
      </c>
      <c r="G564" s="90" t="e">
        <f ca="1">INDEX(A562:D570,,G561)</f>
        <v>#NAME?</v>
      </c>
      <c r="I564" s="123" t="e">
        <f t="shared" ca="1" si="181"/>
        <v>#NAME?</v>
      </c>
      <c r="J564" s="37" t="e">
        <f t="shared" ca="1" si="182"/>
        <v>#NAME?</v>
      </c>
      <c r="K564" s="37" t="e">
        <f t="shared" ca="1" si="183"/>
        <v>#NAME?</v>
      </c>
      <c r="L564" s="90" t="e">
        <f t="shared" ca="1" si="180"/>
        <v>#NAME?</v>
      </c>
      <c r="N564" t="s">
        <v>467</v>
      </c>
      <c r="O564" s="174" t="e">
        <f ca="1">0.25*ATAN(O562/O563)</f>
        <v>#NAME?</v>
      </c>
      <c r="Q564" s="123" t="e">
        <f ca="1"/>
        <v>#NAME?</v>
      </c>
      <c r="R564" s="90" t="e">
        <f ca="1"/>
        <v>#NAME?</v>
      </c>
    </row>
    <row r="565" spans="1:18" x14ac:dyDescent="0.25">
      <c r="A565" s="194" t="e">
        <f ca="1"/>
        <v>#NAME?</v>
      </c>
      <c r="B565" s="195" t="e">
        <f ca="1"/>
        <v>#NAME?</v>
      </c>
      <c r="C565" s="195" t="e">
        <f ca="1"/>
        <v>#NAME?</v>
      </c>
      <c r="D565" s="196" t="e">
        <f ca="1"/>
        <v>#NAME?</v>
      </c>
      <c r="F565" s="123" t="e">
        <f ca="1">INDEX(A565:D573,,F561)</f>
        <v>#NAME?</v>
      </c>
      <c r="G565" s="90" t="e">
        <f ca="1">INDEX(A562:D570,,G561)</f>
        <v>#NAME?</v>
      </c>
      <c r="I565" s="123" t="e">
        <f t="shared" ca="1" si="181"/>
        <v>#NAME?</v>
      </c>
      <c r="J565" s="37" t="e">
        <f t="shared" ca="1" si="182"/>
        <v>#NAME?</v>
      </c>
      <c r="K565" s="37" t="e">
        <f t="shared" ca="1" si="183"/>
        <v>#NAME?</v>
      </c>
      <c r="L565" s="90" t="e">
        <f t="shared" ca="1" si="180"/>
        <v>#NAME?</v>
      </c>
      <c r="Q565" s="123" t="e">
        <f ca="1"/>
        <v>#NAME?</v>
      </c>
      <c r="R565" s="90" t="e">
        <f ca="1"/>
        <v>#NAME?</v>
      </c>
    </row>
    <row r="566" spans="1:18" x14ac:dyDescent="0.25">
      <c r="A566" s="194" t="e">
        <f ca="1"/>
        <v>#NAME?</v>
      </c>
      <c r="B566" s="195" t="e">
        <f ca="1"/>
        <v>#NAME?</v>
      </c>
      <c r="C566" s="195" t="e">
        <f ca="1"/>
        <v>#NAME?</v>
      </c>
      <c r="D566" s="196" t="e">
        <f ca="1"/>
        <v>#NAME?</v>
      </c>
      <c r="F566" s="123" t="e">
        <f ca="1">INDEX(A566:D574,,F561)</f>
        <v>#NAME?</v>
      </c>
      <c r="G566" s="90" t="e">
        <f ca="1">INDEX(A562:D570,,G561)</f>
        <v>#NAME?</v>
      </c>
      <c r="I566" s="123" t="e">
        <f t="shared" ca="1" si="181"/>
        <v>#NAME?</v>
      </c>
      <c r="J566" s="37" t="e">
        <f t="shared" ca="1" si="182"/>
        <v>#NAME?</v>
      </c>
      <c r="K566" s="37" t="e">
        <f t="shared" ca="1" si="183"/>
        <v>#NAME?</v>
      </c>
      <c r="L566" s="90" t="e">
        <f t="shared" ca="1" si="180"/>
        <v>#NAME?</v>
      </c>
      <c r="N566" s="156" t="e">
        <f ca="1">COS(O564)</f>
        <v>#NAME?</v>
      </c>
      <c r="O566" s="158" t="e">
        <f ca="1">-N567</f>
        <v>#NAME?</v>
      </c>
      <c r="Q566" s="123" t="e">
        <f ca="1"/>
        <v>#NAME?</v>
      </c>
      <c r="R566" s="90" t="e">
        <f ca="1"/>
        <v>#NAME?</v>
      </c>
    </row>
    <row r="567" spans="1:18" x14ac:dyDescent="0.25">
      <c r="A567" s="194" t="e">
        <f ca="1"/>
        <v>#NAME?</v>
      </c>
      <c r="B567" s="195" t="e">
        <f ca="1"/>
        <v>#NAME?</v>
      </c>
      <c r="C567" s="195" t="e">
        <f ca="1"/>
        <v>#NAME?</v>
      </c>
      <c r="D567" s="196" t="e">
        <f ca="1"/>
        <v>#NAME?</v>
      </c>
      <c r="F567" s="123" t="e">
        <f ca="1">INDEX(A567:D575,,F561)</f>
        <v>#NAME?</v>
      </c>
      <c r="G567" s="90" t="e">
        <f ca="1">INDEX(A562:D570,,G561)</f>
        <v>#NAME?</v>
      </c>
      <c r="I567" s="123" t="e">
        <f t="shared" ca="1" si="181"/>
        <v>#NAME?</v>
      </c>
      <c r="J567" s="37" t="e">
        <f t="shared" ca="1" si="182"/>
        <v>#NAME?</v>
      </c>
      <c r="K567" s="37" t="e">
        <f t="shared" ca="1" si="183"/>
        <v>#NAME?</v>
      </c>
      <c r="L567" s="90" t="e">
        <f t="shared" ca="1" si="180"/>
        <v>#NAME?</v>
      </c>
      <c r="N567" s="91" t="e">
        <f ca="1">SIN(O564)</f>
        <v>#NAME?</v>
      </c>
      <c r="O567" s="93" t="e">
        <f ca="1">N566</f>
        <v>#NAME?</v>
      </c>
      <c r="Q567" s="123" t="e">
        <f ca="1"/>
        <v>#NAME?</v>
      </c>
      <c r="R567" s="90" t="e">
        <f ca="1"/>
        <v>#NAME?</v>
      </c>
    </row>
    <row r="568" spans="1:18" x14ac:dyDescent="0.25">
      <c r="A568" s="194" t="e">
        <f ca="1"/>
        <v>#NAME?</v>
      </c>
      <c r="B568" s="195" t="e">
        <f ca="1"/>
        <v>#NAME?</v>
      </c>
      <c r="C568" s="195" t="e">
        <f ca="1"/>
        <v>#NAME?</v>
      </c>
      <c r="D568" s="196" t="e">
        <f ca="1"/>
        <v>#NAME?</v>
      </c>
      <c r="F568" s="123" t="e">
        <f ca="1">INDEX(A568:D576,,F561)</f>
        <v>#NAME?</v>
      </c>
      <c r="G568" s="90" t="e">
        <f ca="1">INDEX(A562:D570,,G561)</f>
        <v>#NAME?</v>
      </c>
      <c r="I568" s="123" t="e">
        <f t="shared" ca="1" si="181"/>
        <v>#NAME?</v>
      </c>
      <c r="J568" s="37" t="e">
        <f t="shared" ca="1" si="182"/>
        <v>#NAME?</v>
      </c>
      <c r="K568" s="37" t="e">
        <f t="shared" ca="1" si="183"/>
        <v>#NAME?</v>
      </c>
      <c r="L568" s="90" t="e">
        <f t="shared" ca="1" si="180"/>
        <v>#NAME?</v>
      </c>
      <c r="Q568" s="123" t="e">
        <f ca="1"/>
        <v>#NAME?</v>
      </c>
      <c r="R568" s="90" t="e">
        <f ca="1"/>
        <v>#NAME?</v>
      </c>
    </row>
    <row r="569" spans="1:18" x14ac:dyDescent="0.25">
      <c r="A569" s="194" t="e">
        <f ca="1"/>
        <v>#NAME?</v>
      </c>
      <c r="B569" s="195" t="e">
        <f ca="1"/>
        <v>#NAME?</v>
      </c>
      <c r="C569" s="195" t="e">
        <f ca="1"/>
        <v>#NAME?</v>
      </c>
      <c r="D569" s="196" t="e">
        <f ca="1"/>
        <v>#NAME?</v>
      </c>
      <c r="F569" s="123" t="e">
        <f ca="1">INDEX(A569:D577,,F561)</f>
        <v>#NAME?</v>
      </c>
      <c r="G569" s="90" t="e">
        <f ca="1">INDEX(A562:D570,,G561)</f>
        <v>#NAME?</v>
      </c>
      <c r="I569" s="123" t="e">
        <f t="shared" ca="1" si="181"/>
        <v>#NAME?</v>
      </c>
      <c r="J569" s="37" t="e">
        <f t="shared" ca="1" si="182"/>
        <v>#NAME?</v>
      </c>
      <c r="K569" s="37" t="e">
        <f t="shared" ca="1" si="183"/>
        <v>#NAME?</v>
      </c>
      <c r="L569" s="90" t="e">
        <f t="shared" ca="1" si="180"/>
        <v>#NAME?</v>
      </c>
      <c r="Q569" s="123" t="e">
        <f ca="1"/>
        <v>#NAME?</v>
      </c>
      <c r="R569" s="90" t="e">
        <f ca="1"/>
        <v>#NAME?</v>
      </c>
    </row>
    <row r="570" spans="1:18" x14ac:dyDescent="0.25">
      <c r="A570" s="200" t="e">
        <f ca="1"/>
        <v>#NAME?</v>
      </c>
      <c r="B570" s="201" t="e">
        <f ca="1"/>
        <v>#NAME?</v>
      </c>
      <c r="C570" s="201" t="e">
        <f ca="1"/>
        <v>#NAME?</v>
      </c>
      <c r="D570" s="202" t="e">
        <f ca="1"/>
        <v>#NAME?</v>
      </c>
      <c r="F570" s="91" t="e">
        <f ca="1">INDEX(A570:D578,,F561)</f>
        <v>#NAME?</v>
      </c>
      <c r="G570" s="93" t="e">
        <f ca="1">INDEX(A562:D570,,G561)</f>
        <v>#NAME?</v>
      </c>
      <c r="I570" s="91" t="e">
        <f t="shared" ca="1" si="181"/>
        <v>#NAME?</v>
      </c>
      <c r="J570" s="92" t="e">
        <f t="shared" ca="1" si="182"/>
        <v>#NAME?</v>
      </c>
      <c r="K570" s="92" t="e">
        <f t="shared" ca="1" si="183"/>
        <v>#NAME?</v>
      </c>
      <c r="L570" s="93" t="e">
        <f t="shared" ca="1" si="180"/>
        <v>#NAME?</v>
      </c>
      <c r="Q570" s="91" t="e">
        <f ca="1"/>
        <v>#NAME?</v>
      </c>
      <c r="R570" s="93" t="e">
        <f ca="1"/>
        <v>#NAME?</v>
      </c>
    </row>
    <row r="571" spans="1:18" x14ac:dyDescent="0.25">
      <c r="I571" t="e">
        <f ca="1">SUM(I562:I570)</f>
        <v>#NAME?</v>
      </c>
      <c r="J571" t="e">
        <f ca="1">SUM(J562:J570)</f>
        <v>#NAME?</v>
      </c>
      <c r="K571" t="e">
        <f ca="1">SUM(K562:K570)</f>
        <v>#NAME?</v>
      </c>
      <c r="L571" t="e">
        <f ca="1">SUM(L562:L570)</f>
        <v>#NAME?</v>
      </c>
    </row>
    <row r="572" spans="1:18" x14ac:dyDescent="0.25">
      <c r="A572" s="47" t="s">
        <v>53</v>
      </c>
      <c r="B572">
        <f ca="1">COUNT(A562:A570)</f>
        <v>0</v>
      </c>
      <c r="I572" s="47" t="s">
        <v>462</v>
      </c>
      <c r="J572" s="47" t="s">
        <v>389</v>
      </c>
      <c r="K572" s="47" t="s">
        <v>469</v>
      </c>
      <c r="L572" s="47" t="s">
        <v>470</v>
      </c>
      <c r="N572" s="47"/>
    </row>
    <row r="574" spans="1:18" x14ac:dyDescent="0.25">
      <c r="A574">
        <v>1</v>
      </c>
      <c r="B574">
        <v>2</v>
      </c>
      <c r="C574">
        <v>3</v>
      </c>
      <c r="D574">
        <v>4</v>
      </c>
      <c r="F574">
        <v>1</v>
      </c>
      <c r="G574">
        <v>3</v>
      </c>
      <c r="I574" s="47" t="s">
        <v>207</v>
      </c>
      <c r="J574" s="47" t="s">
        <v>464</v>
      </c>
      <c r="K574" s="47" t="s">
        <v>465</v>
      </c>
      <c r="L574" s="47" t="s">
        <v>466</v>
      </c>
      <c r="Q574">
        <f>F574</f>
        <v>1</v>
      </c>
      <c r="R574">
        <f>G574</f>
        <v>3</v>
      </c>
    </row>
    <row r="575" spans="1:18" x14ac:dyDescent="0.25">
      <c r="A575" s="189" t="e">
        <f t="array" aca="1" ref="A575:A583" ca="1">IF(A574=$Q561,$Q562:$Q570,IF(A574=$R561,$R562:$R570,A562:A570))</f>
        <v>#NAME?</v>
      </c>
      <c r="B575" s="190" t="e">
        <f t="array" aca="1" ref="B575:B583" ca="1">IF(B574=$Q561,$Q562:$Q570,IF(B574=$R561,$R562:$R570,B562:B570))</f>
        <v>#NAME?</v>
      </c>
      <c r="C575" s="190" t="e">
        <f t="array" aca="1" ref="C575:C583" ca="1">IF(C574=$Q561,$Q562:$Q570,IF(C574=$R561,$R562:$R570,C562:C570))</f>
        <v>#NAME?</v>
      </c>
      <c r="D575" s="191" t="e">
        <f t="array" aca="1" ref="D575:D583" ca="1">IF(D574=$Q561,$Q562:$Q570,IF(D574=$R561,$R562:$R570,D562:D570))</f>
        <v>#NAME?</v>
      </c>
      <c r="F575" s="156" t="e">
        <f ca="1">INDEX(A575:D583,,F574)</f>
        <v>#NAME?</v>
      </c>
      <c r="G575" s="158" t="e">
        <f ca="1">INDEX(A575:D583,,G574)</f>
        <v>#NAME?</v>
      </c>
      <c r="I575" s="156" t="e">
        <f ca="1">F575^2-G575^2</f>
        <v>#NAME?</v>
      </c>
      <c r="J575" s="157" t="e">
        <f ca="1">2*F575*G575</f>
        <v>#NAME?</v>
      </c>
      <c r="K575" s="157" t="e">
        <f ca="1">I575^2-J575^2</f>
        <v>#NAME?</v>
      </c>
      <c r="L575" s="158" t="e">
        <f t="shared" ref="L575:L583" ca="1" si="184">I575*J575</f>
        <v>#NAME?</v>
      </c>
      <c r="N575" t="s">
        <v>390</v>
      </c>
      <c r="O575" s="172" t="e">
        <f ca="1">2*(L584*B585-I584*J584)</f>
        <v>#NAME?</v>
      </c>
      <c r="Q575" s="156" t="e">
        <f t="array" aca="1" ref="Q575:R583" ca="1">MMULT(F575:G583,N579:O580)</f>
        <v>#NAME?</v>
      </c>
      <c r="R575" s="158" t="e">
        <f ca="1"/>
        <v>#NAME?</v>
      </c>
    </row>
    <row r="576" spans="1:18" x14ac:dyDescent="0.25">
      <c r="A576" s="194" t="e">
        <f ca="1"/>
        <v>#NAME?</v>
      </c>
      <c r="B576" s="195" t="e">
        <f ca="1"/>
        <v>#NAME?</v>
      </c>
      <c r="C576" s="195" t="e">
        <f ca="1"/>
        <v>#NAME?</v>
      </c>
      <c r="D576" s="196" t="e">
        <f ca="1"/>
        <v>#NAME?</v>
      </c>
      <c r="F576" s="123" t="e">
        <f ca="1">INDEX(A576:D584,,F574)</f>
        <v>#NAME?</v>
      </c>
      <c r="G576" s="90" t="e">
        <f ca="1">INDEX(A575:D583,,G574)</f>
        <v>#NAME?</v>
      </c>
      <c r="I576" s="123" t="e">
        <f t="shared" ref="I576:I583" ca="1" si="185">F576^2-G576^2</f>
        <v>#NAME?</v>
      </c>
      <c r="J576" s="37" t="e">
        <f t="shared" ref="J576:J583" ca="1" si="186">2*F576*G576</f>
        <v>#NAME?</v>
      </c>
      <c r="K576" s="37" t="e">
        <f t="shared" ref="K576:K583" ca="1" si="187">I576^2-J576^2</f>
        <v>#NAME?</v>
      </c>
      <c r="L576" s="90" t="e">
        <f t="shared" ca="1" si="184"/>
        <v>#NAME?</v>
      </c>
      <c r="N576" t="s">
        <v>392</v>
      </c>
      <c r="O576" s="173" t="e">
        <f ca="1">K584*B585-(I584^2-J584^2)</f>
        <v>#NAME?</v>
      </c>
      <c r="Q576" s="123" t="e">
        <f ca="1"/>
        <v>#NAME?</v>
      </c>
      <c r="R576" s="90" t="e">
        <f ca="1"/>
        <v>#NAME?</v>
      </c>
    </row>
    <row r="577" spans="1:18" x14ac:dyDescent="0.25">
      <c r="A577" s="194" t="e">
        <f ca="1"/>
        <v>#NAME?</v>
      </c>
      <c r="B577" s="195" t="e">
        <f ca="1"/>
        <v>#NAME?</v>
      </c>
      <c r="C577" s="195" t="e">
        <f ca="1"/>
        <v>#NAME?</v>
      </c>
      <c r="D577" s="196" t="e">
        <f ca="1"/>
        <v>#NAME?</v>
      </c>
      <c r="F577" s="123" t="e">
        <f ca="1">INDEX(A577:D585,,F574)</f>
        <v>#NAME?</v>
      </c>
      <c r="G577" s="90" t="e">
        <f ca="1">INDEX(A575:D583,,G574)</f>
        <v>#NAME?</v>
      </c>
      <c r="I577" s="123" t="e">
        <f t="shared" ca="1" si="185"/>
        <v>#NAME?</v>
      </c>
      <c r="J577" s="37" t="e">
        <f t="shared" ca="1" si="186"/>
        <v>#NAME?</v>
      </c>
      <c r="K577" s="37" t="e">
        <f t="shared" ca="1" si="187"/>
        <v>#NAME?</v>
      </c>
      <c r="L577" s="90" t="e">
        <f t="shared" ca="1" si="184"/>
        <v>#NAME?</v>
      </c>
      <c r="N577" t="s">
        <v>467</v>
      </c>
      <c r="O577" s="174" t="e">
        <f ca="1">0.25*ATAN(O575/O576)</f>
        <v>#NAME?</v>
      </c>
      <c r="Q577" s="123" t="e">
        <f ca="1"/>
        <v>#NAME?</v>
      </c>
      <c r="R577" s="90" t="e">
        <f ca="1"/>
        <v>#NAME?</v>
      </c>
    </row>
    <row r="578" spans="1:18" x14ac:dyDescent="0.25">
      <c r="A578" s="194" t="e">
        <f ca="1"/>
        <v>#NAME?</v>
      </c>
      <c r="B578" s="195" t="e">
        <f ca="1"/>
        <v>#NAME?</v>
      </c>
      <c r="C578" s="195" t="e">
        <f ca="1"/>
        <v>#NAME?</v>
      </c>
      <c r="D578" s="196" t="e">
        <f ca="1"/>
        <v>#NAME?</v>
      </c>
      <c r="F578" s="123" t="e">
        <f ca="1">INDEX(A578:D586,,F574)</f>
        <v>#NAME?</v>
      </c>
      <c r="G578" s="90" t="e">
        <f ca="1">INDEX(A575:D583,,G574)</f>
        <v>#NAME?</v>
      </c>
      <c r="I578" s="123" t="e">
        <f t="shared" ca="1" si="185"/>
        <v>#NAME?</v>
      </c>
      <c r="J578" s="37" t="e">
        <f t="shared" ca="1" si="186"/>
        <v>#NAME?</v>
      </c>
      <c r="K578" s="37" t="e">
        <f t="shared" ca="1" si="187"/>
        <v>#NAME?</v>
      </c>
      <c r="L578" s="90" t="e">
        <f t="shared" ca="1" si="184"/>
        <v>#NAME?</v>
      </c>
      <c r="Q578" s="123" t="e">
        <f ca="1"/>
        <v>#NAME?</v>
      </c>
      <c r="R578" s="90" t="e">
        <f ca="1"/>
        <v>#NAME?</v>
      </c>
    </row>
    <row r="579" spans="1:18" x14ac:dyDescent="0.25">
      <c r="A579" s="194" t="e">
        <f ca="1"/>
        <v>#NAME?</v>
      </c>
      <c r="B579" s="195" t="e">
        <f ca="1"/>
        <v>#NAME?</v>
      </c>
      <c r="C579" s="195" t="e">
        <f ca="1"/>
        <v>#NAME?</v>
      </c>
      <c r="D579" s="196" t="e">
        <f ca="1"/>
        <v>#NAME?</v>
      </c>
      <c r="F579" s="123" t="e">
        <f ca="1">INDEX(A579:D587,,F574)</f>
        <v>#NAME?</v>
      </c>
      <c r="G579" s="90" t="e">
        <f ca="1">INDEX(A575:D583,,G574)</f>
        <v>#NAME?</v>
      </c>
      <c r="I579" s="123" t="e">
        <f t="shared" ca="1" si="185"/>
        <v>#NAME?</v>
      </c>
      <c r="J579" s="37" t="e">
        <f t="shared" ca="1" si="186"/>
        <v>#NAME?</v>
      </c>
      <c r="K579" s="37" t="e">
        <f t="shared" ca="1" si="187"/>
        <v>#NAME?</v>
      </c>
      <c r="L579" s="90" t="e">
        <f t="shared" ca="1" si="184"/>
        <v>#NAME?</v>
      </c>
      <c r="N579" s="156" t="e">
        <f ca="1">COS(O577)</f>
        <v>#NAME?</v>
      </c>
      <c r="O579" s="158" t="e">
        <f ca="1">-N580</f>
        <v>#NAME?</v>
      </c>
      <c r="Q579" s="123" t="e">
        <f ca="1"/>
        <v>#NAME?</v>
      </c>
      <c r="R579" s="90" t="e">
        <f ca="1"/>
        <v>#NAME?</v>
      </c>
    </row>
    <row r="580" spans="1:18" x14ac:dyDescent="0.25">
      <c r="A580" s="194" t="e">
        <f ca="1"/>
        <v>#NAME?</v>
      </c>
      <c r="B580" s="195" t="e">
        <f ca="1"/>
        <v>#NAME?</v>
      </c>
      <c r="C580" s="195" t="e">
        <f ca="1"/>
        <v>#NAME?</v>
      </c>
      <c r="D580" s="196" t="e">
        <f ca="1"/>
        <v>#NAME?</v>
      </c>
      <c r="F580" s="123" t="e">
        <f ca="1">INDEX(A580:D588,,F574)</f>
        <v>#NAME?</v>
      </c>
      <c r="G580" s="90" t="e">
        <f ca="1">INDEX(A575:D583,,G574)</f>
        <v>#NAME?</v>
      </c>
      <c r="I580" s="123" t="e">
        <f t="shared" ca="1" si="185"/>
        <v>#NAME?</v>
      </c>
      <c r="J580" s="37" t="e">
        <f t="shared" ca="1" si="186"/>
        <v>#NAME?</v>
      </c>
      <c r="K580" s="37" t="e">
        <f t="shared" ca="1" si="187"/>
        <v>#NAME?</v>
      </c>
      <c r="L580" s="90" t="e">
        <f t="shared" ca="1" si="184"/>
        <v>#NAME?</v>
      </c>
      <c r="N580" s="91" t="e">
        <f ca="1">SIN(O577)</f>
        <v>#NAME?</v>
      </c>
      <c r="O580" s="93" t="e">
        <f ca="1">N579</f>
        <v>#NAME?</v>
      </c>
      <c r="Q580" s="123" t="e">
        <f ca="1"/>
        <v>#NAME?</v>
      </c>
      <c r="R580" s="90" t="e">
        <f ca="1"/>
        <v>#NAME?</v>
      </c>
    </row>
    <row r="581" spans="1:18" x14ac:dyDescent="0.25">
      <c r="A581" s="194" t="e">
        <f ca="1"/>
        <v>#NAME?</v>
      </c>
      <c r="B581" s="195" t="e">
        <f ca="1"/>
        <v>#NAME?</v>
      </c>
      <c r="C581" s="195" t="e">
        <f ca="1"/>
        <v>#NAME?</v>
      </c>
      <c r="D581" s="196" t="e">
        <f ca="1"/>
        <v>#NAME?</v>
      </c>
      <c r="F581" s="123" t="e">
        <f ca="1">INDEX(A581:D589,,F574)</f>
        <v>#NAME?</v>
      </c>
      <c r="G581" s="90" t="e">
        <f ca="1">INDEX(A575:D583,,G574)</f>
        <v>#NAME?</v>
      </c>
      <c r="I581" s="123" t="e">
        <f t="shared" ca="1" si="185"/>
        <v>#NAME?</v>
      </c>
      <c r="J581" s="37" t="e">
        <f t="shared" ca="1" si="186"/>
        <v>#NAME?</v>
      </c>
      <c r="K581" s="37" t="e">
        <f t="shared" ca="1" si="187"/>
        <v>#NAME?</v>
      </c>
      <c r="L581" s="90" t="e">
        <f t="shared" ca="1" si="184"/>
        <v>#NAME?</v>
      </c>
      <c r="Q581" s="123" t="e">
        <f ca="1"/>
        <v>#NAME?</v>
      </c>
      <c r="R581" s="90" t="e">
        <f ca="1"/>
        <v>#NAME?</v>
      </c>
    </row>
    <row r="582" spans="1:18" x14ac:dyDescent="0.25">
      <c r="A582" s="194" t="e">
        <f ca="1"/>
        <v>#NAME?</v>
      </c>
      <c r="B582" s="195" t="e">
        <f ca="1"/>
        <v>#NAME?</v>
      </c>
      <c r="C582" s="195" t="e">
        <f ca="1"/>
        <v>#NAME?</v>
      </c>
      <c r="D582" s="196" t="e">
        <f ca="1"/>
        <v>#NAME?</v>
      </c>
      <c r="F582" s="123" t="e">
        <f ca="1">INDEX(A582:D590,,F574)</f>
        <v>#NAME?</v>
      </c>
      <c r="G582" s="90" t="e">
        <f ca="1">INDEX(A575:D583,,G574)</f>
        <v>#NAME?</v>
      </c>
      <c r="I582" s="123" t="e">
        <f t="shared" ca="1" si="185"/>
        <v>#NAME?</v>
      </c>
      <c r="J582" s="37" t="e">
        <f t="shared" ca="1" si="186"/>
        <v>#NAME?</v>
      </c>
      <c r="K582" s="37" t="e">
        <f t="shared" ca="1" si="187"/>
        <v>#NAME?</v>
      </c>
      <c r="L582" s="90" t="e">
        <f t="shared" ca="1" si="184"/>
        <v>#NAME?</v>
      </c>
      <c r="Q582" s="123" t="e">
        <f ca="1"/>
        <v>#NAME?</v>
      </c>
      <c r="R582" s="90" t="e">
        <f ca="1"/>
        <v>#NAME?</v>
      </c>
    </row>
    <row r="583" spans="1:18" x14ac:dyDescent="0.25">
      <c r="A583" s="200" t="e">
        <f ca="1"/>
        <v>#NAME?</v>
      </c>
      <c r="B583" s="201" t="e">
        <f ca="1"/>
        <v>#NAME?</v>
      </c>
      <c r="C583" s="201" t="e">
        <f ca="1"/>
        <v>#NAME?</v>
      </c>
      <c r="D583" s="202" t="e">
        <f ca="1"/>
        <v>#NAME?</v>
      </c>
      <c r="F583" s="91" t="e">
        <f ca="1">INDEX(A583:D591,,F574)</f>
        <v>#NAME?</v>
      </c>
      <c r="G583" s="93" t="e">
        <f ca="1">INDEX(A575:D583,,G574)</f>
        <v>#NAME?</v>
      </c>
      <c r="I583" s="91" t="e">
        <f t="shared" ca="1" si="185"/>
        <v>#NAME?</v>
      </c>
      <c r="J583" s="92" t="e">
        <f t="shared" ca="1" si="186"/>
        <v>#NAME?</v>
      </c>
      <c r="K583" s="92" t="e">
        <f t="shared" ca="1" si="187"/>
        <v>#NAME?</v>
      </c>
      <c r="L583" s="93" t="e">
        <f t="shared" ca="1" si="184"/>
        <v>#NAME?</v>
      </c>
      <c r="Q583" s="91" t="e">
        <f ca="1"/>
        <v>#NAME?</v>
      </c>
      <c r="R583" s="93" t="e">
        <f ca="1"/>
        <v>#NAME?</v>
      </c>
    </row>
    <row r="584" spans="1:18" x14ac:dyDescent="0.25">
      <c r="I584" t="e">
        <f ca="1">SUM(I575:I583)</f>
        <v>#NAME?</v>
      </c>
      <c r="J584" t="e">
        <f ca="1">SUM(J575:J583)</f>
        <v>#NAME?</v>
      </c>
      <c r="K584" t="e">
        <f ca="1">SUM(K575:K583)</f>
        <v>#NAME?</v>
      </c>
      <c r="L584" t="e">
        <f ca="1">SUM(L575:L583)</f>
        <v>#NAME?</v>
      </c>
    </row>
    <row r="585" spans="1:18" x14ac:dyDescent="0.25">
      <c r="A585" s="47" t="s">
        <v>53</v>
      </c>
      <c r="B585">
        <f ca="1">COUNT(A575:A583)</f>
        <v>0</v>
      </c>
      <c r="I585" s="47" t="s">
        <v>462</v>
      </c>
      <c r="J585" s="47" t="s">
        <v>389</v>
      </c>
      <c r="K585" s="47" t="s">
        <v>469</v>
      </c>
      <c r="L585" s="47" t="s">
        <v>470</v>
      </c>
      <c r="N585" s="47"/>
    </row>
    <row r="587" spans="1:18" x14ac:dyDescent="0.25">
      <c r="A587">
        <v>1</v>
      </c>
      <c r="B587">
        <v>2</v>
      </c>
      <c r="C587">
        <v>3</v>
      </c>
      <c r="D587">
        <v>4</v>
      </c>
      <c r="F587">
        <v>1</v>
      </c>
      <c r="G587">
        <v>4</v>
      </c>
      <c r="I587" s="47" t="s">
        <v>207</v>
      </c>
      <c r="J587" s="47" t="s">
        <v>464</v>
      </c>
      <c r="K587" s="47" t="s">
        <v>465</v>
      </c>
      <c r="L587" s="47" t="s">
        <v>466</v>
      </c>
      <c r="Q587">
        <f>F587</f>
        <v>1</v>
      </c>
      <c r="R587">
        <f>G587</f>
        <v>4</v>
      </c>
    </row>
    <row r="588" spans="1:18" x14ac:dyDescent="0.25">
      <c r="A588" s="189" t="e">
        <f t="array" aca="1" ref="A588:A596" ca="1">IF(A587=$Q574,$Q575:$Q583,IF(A587=$R574,$R575:$R583,A575:A583))</f>
        <v>#NAME?</v>
      </c>
      <c r="B588" s="190" t="e">
        <f t="array" aca="1" ref="B588:B596" ca="1">IF(B587=$Q574,$Q575:$Q583,IF(B587=$R574,$R575:$R583,B575:B583))</f>
        <v>#NAME?</v>
      </c>
      <c r="C588" s="190" t="e">
        <f t="array" aca="1" ref="C588:C596" ca="1">IF(C587=$Q574,$Q575:$Q583,IF(C587=$R574,$R575:$R583,C575:C583))</f>
        <v>#NAME?</v>
      </c>
      <c r="D588" s="191" t="e">
        <f t="array" aca="1" ref="D588:D596" ca="1">IF(D587=$Q574,$Q575:$Q583,IF(D587=$R574,$R575:$R583,D575:D583))</f>
        <v>#NAME?</v>
      </c>
      <c r="F588" s="156" t="e">
        <f ca="1">INDEX(A588:D596,,F587)</f>
        <v>#NAME?</v>
      </c>
      <c r="G588" s="158" t="e">
        <f ca="1">INDEX(A588:D596,,G587)</f>
        <v>#NAME?</v>
      </c>
      <c r="I588" s="156" t="e">
        <f ca="1">F588^2-G588^2</f>
        <v>#NAME?</v>
      </c>
      <c r="J588" s="157" t="e">
        <f ca="1">2*F588*G588</f>
        <v>#NAME?</v>
      </c>
      <c r="K588" s="157" t="e">
        <f ca="1">I588^2-J588^2</f>
        <v>#NAME?</v>
      </c>
      <c r="L588" s="158" t="e">
        <f t="shared" ref="L588:L596" ca="1" si="188">I588*J588</f>
        <v>#NAME?</v>
      </c>
      <c r="N588" t="s">
        <v>390</v>
      </c>
      <c r="O588" s="172" t="e">
        <f ca="1">2*(L597*B598-I597*J597)</f>
        <v>#NAME?</v>
      </c>
      <c r="Q588" s="156" t="e">
        <f t="array" aca="1" ref="Q588:R596" ca="1">MMULT(F588:G596,N592:O593)</f>
        <v>#NAME?</v>
      </c>
      <c r="R588" s="158" t="e">
        <f ca="1"/>
        <v>#NAME?</v>
      </c>
    </row>
    <row r="589" spans="1:18" x14ac:dyDescent="0.25">
      <c r="A589" s="194" t="e">
        <f ca="1"/>
        <v>#NAME?</v>
      </c>
      <c r="B589" s="195" t="e">
        <f ca="1"/>
        <v>#NAME?</v>
      </c>
      <c r="C589" s="195" t="e">
        <f ca="1"/>
        <v>#NAME?</v>
      </c>
      <c r="D589" s="196" t="e">
        <f ca="1"/>
        <v>#NAME?</v>
      </c>
      <c r="F589" s="123" t="e">
        <f ca="1">INDEX(A589:D597,,F587)</f>
        <v>#NAME?</v>
      </c>
      <c r="G589" s="90" t="e">
        <f ca="1">INDEX(A588:D596,,G587)</f>
        <v>#NAME?</v>
      </c>
      <c r="I589" s="123" t="e">
        <f t="shared" ref="I589:I596" ca="1" si="189">F589^2-G589^2</f>
        <v>#NAME?</v>
      </c>
      <c r="J589" s="37" t="e">
        <f t="shared" ref="J589:J596" ca="1" si="190">2*F589*G589</f>
        <v>#NAME?</v>
      </c>
      <c r="K589" s="37" t="e">
        <f t="shared" ref="K589:K596" ca="1" si="191">I589^2-J589^2</f>
        <v>#NAME?</v>
      </c>
      <c r="L589" s="90" t="e">
        <f t="shared" ca="1" si="188"/>
        <v>#NAME?</v>
      </c>
      <c r="N589" t="s">
        <v>392</v>
      </c>
      <c r="O589" s="173" t="e">
        <f ca="1">K597*B598-(I597^2-J597^2)</f>
        <v>#NAME?</v>
      </c>
      <c r="Q589" s="123" t="e">
        <f ca="1"/>
        <v>#NAME?</v>
      </c>
      <c r="R589" s="90" t="e">
        <f ca="1"/>
        <v>#NAME?</v>
      </c>
    </row>
    <row r="590" spans="1:18" x14ac:dyDescent="0.25">
      <c r="A590" s="194" t="e">
        <f ca="1"/>
        <v>#NAME?</v>
      </c>
      <c r="B590" s="195" t="e">
        <f ca="1"/>
        <v>#NAME?</v>
      </c>
      <c r="C590" s="195" t="e">
        <f ca="1"/>
        <v>#NAME?</v>
      </c>
      <c r="D590" s="196" t="e">
        <f ca="1"/>
        <v>#NAME?</v>
      </c>
      <c r="F590" s="123" t="e">
        <f ca="1">INDEX(A590:D598,,F587)</f>
        <v>#NAME?</v>
      </c>
      <c r="G590" s="90" t="e">
        <f ca="1">INDEX(A588:D596,,G587)</f>
        <v>#NAME?</v>
      </c>
      <c r="I590" s="123" t="e">
        <f t="shared" ca="1" si="189"/>
        <v>#NAME?</v>
      </c>
      <c r="J590" s="37" t="e">
        <f t="shared" ca="1" si="190"/>
        <v>#NAME?</v>
      </c>
      <c r="K590" s="37" t="e">
        <f t="shared" ca="1" si="191"/>
        <v>#NAME?</v>
      </c>
      <c r="L590" s="90" t="e">
        <f t="shared" ca="1" si="188"/>
        <v>#NAME?</v>
      </c>
      <c r="N590" t="s">
        <v>467</v>
      </c>
      <c r="O590" s="174" t="e">
        <f ca="1">0.25*ATAN(O588/O589)</f>
        <v>#NAME?</v>
      </c>
      <c r="Q590" s="123" t="e">
        <f ca="1"/>
        <v>#NAME?</v>
      </c>
      <c r="R590" s="90" t="e">
        <f ca="1"/>
        <v>#NAME?</v>
      </c>
    </row>
    <row r="591" spans="1:18" x14ac:dyDescent="0.25">
      <c r="A591" s="194" t="e">
        <f ca="1"/>
        <v>#NAME?</v>
      </c>
      <c r="B591" s="195" t="e">
        <f ca="1"/>
        <v>#NAME?</v>
      </c>
      <c r="C591" s="195" t="e">
        <f ca="1"/>
        <v>#NAME?</v>
      </c>
      <c r="D591" s="196" t="e">
        <f ca="1"/>
        <v>#NAME?</v>
      </c>
      <c r="F591" s="123" t="e">
        <f ca="1">INDEX(A591:D599,,F587)</f>
        <v>#NAME?</v>
      </c>
      <c r="G591" s="90" t="e">
        <f ca="1">INDEX(A588:D596,,G587)</f>
        <v>#NAME?</v>
      </c>
      <c r="I591" s="123" t="e">
        <f t="shared" ca="1" si="189"/>
        <v>#NAME?</v>
      </c>
      <c r="J591" s="37" t="e">
        <f t="shared" ca="1" si="190"/>
        <v>#NAME?</v>
      </c>
      <c r="K591" s="37" t="e">
        <f t="shared" ca="1" si="191"/>
        <v>#NAME?</v>
      </c>
      <c r="L591" s="90" t="e">
        <f t="shared" ca="1" si="188"/>
        <v>#NAME?</v>
      </c>
      <c r="Q591" s="123" t="e">
        <f ca="1"/>
        <v>#NAME?</v>
      </c>
      <c r="R591" s="90" t="e">
        <f ca="1"/>
        <v>#NAME?</v>
      </c>
    </row>
    <row r="592" spans="1:18" x14ac:dyDescent="0.25">
      <c r="A592" s="194" t="e">
        <f ca="1"/>
        <v>#NAME?</v>
      </c>
      <c r="B592" s="195" t="e">
        <f ca="1"/>
        <v>#NAME?</v>
      </c>
      <c r="C592" s="195" t="e">
        <f ca="1"/>
        <v>#NAME?</v>
      </c>
      <c r="D592" s="196" t="e">
        <f ca="1"/>
        <v>#NAME?</v>
      </c>
      <c r="F592" s="123" t="e">
        <f ca="1">INDEX(A592:D600,,F587)</f>
        <v>#NAME?</v>
      </c>
      <c r="G592" s="90" t="e">
        <f ca="1">INDEX(A588:D596,,G587)</f>
        <v>#NAME?</v>
      </c>
      <c r="I592" s="123" t="e">
        <f t="shared" ca="1" si="189"/>
        <v>#NAME?</v>
      </c>
      <c r="J592" s="37" t="e">
        <f t="shared" ca="1" si="190"/>
        <v>#NAME?</v>
      </c>
      <c r="K592" s="37" t="e">
        <f t="shared" ca="1" si="191"/>
        <v>#NAME?</v>
      </c>
      <c r="L592" s="90" t="e">
        <f t="shared" ca="1" si="188"/>
        <v>#NAME?</v>
      </c>
      <c r="N592" s="156" t="e">
        <f ca="1">COS(O590)</f>
        <v>#NAME?</v>
      </c>
      <c r="O592" s="158" t="e">
        <f ca="1">-N593</f>
        <v>#NAME?</v>
      </c>
      <c r="Q592" s="123" t="e">
        <f ca="1"/>
        <v>#NAME?</v>
      </c>
      <c r="R592" s="90" t="e">
        <f ca="1"/>
        <v>#NAME?</v>
      </c>
    </row>
    <row r="593" spans="1:18" x14ac:dyDescent="0.25">
      <c r="A593" s="194" t="e">
        <f ca="1"/>
        <v>#NAME?</v>
      </c>
      <c r="B593" s="195" t="e">
        <f ca="1"/>
        <v>#NAME?</v>
      </c>
      <c r="C593" s="195" t="e">
        <f ca="1"/>
        <v>#NAME?</v>
      </c>
      <c r="D593" s="196" t="e">
        <f ca="1"/>
        <v>#NAME?</v>
      </c>
      <c r="F593" s="123" t="e">
        <f ca="1">INDEX(A593:D601,,F587)</f>
        <v>#NAME?</v>
      </c>
      <c r="G593" s="90" t="e">
        <f ca="1">INDEX(A588:D596,,G587)</f>
        <v>#NAME?</v>
      </c>
      <c r="I593" s="123" t="e">
        <f t="shared" ca="1" si="189"/>
        <v>#NAME?</v>
      </c>
      <c r="J593" s="37" t="e">
        <f t="shared" ca="1" si="190"/>
        <v>#NAME?</v>
      </c>
      <c r="K593" s="37" t="e">
        <f t="shared" ca="1" si="191"/>
        <v>#NAME?</v>
      </c>
      <c r="L593" s="90" t="e">
        <f t="shared" ca="1" si="188"/>
        <v>#NAME?</v>
      </c>
      <c r="N593" s="91" t="e">
        <f ca="1">SIN(O590)</f>
        <v>#NAME?</v>
      </c>
      <c r="O593" s="93" t="e">
        <f ca="1">N592</f>
        <v>#NAME?</v>
      </c>
      <c r="Q593" s="123" t="e">
        <f ca="1"/>
        <v>#NAME?</v>
      </c>
      <c r="R593" s="90" t="e">
        <f ca="1"/>
        <v>#NAME?</v>
      </c>
    </row>
    <row r="594" spans="1:18" x14ac:dyDescent="0.25">
      <c r="A594" s="194" t="e">
        <f ca="1"/>
        <v>#NAME?</v>
      </c>
      <c r="B594" s="195" t="e">
        <f ca="1"/>
        <v>#NAME?</v>
      </c>
      <c r="C594" s="195" t="e">
        <f ca="1"/>
        <v>#NAME?</v>
      </c>
      <c r="D594" s="196" t="e">
        <f ca="1"/>
        <v>#NAME?</v>
      </c>
      <c r="F594" s="123" t="e">
        <f ca="1">INDEX(A594:D602,,F587)</f>
        <v>#NAME?</v>
      </c>
      <c r="G594" s="90" t="e">
        <f ca="1">INDEX(A588:D596,,G587)</f>
        <v>#NAME?</v>
      </c>
      <c r="I594" s="123" t="e">
        <f t="shared" ca="1" si="189"/>
        <v>#NAME?</v>
      </c>
      <c r="J594" s="37" t="e">
        <f t="shared" ca="1" si="190"/>
        <v>#NAME?</v>
      </c>
      <c r="K594" s="37" t="e">
        <f t="shared" ca="1" si="191"/>
        <v>#NAME?</v>
      </c>
      <c r="L594" s="90" t="e">
        <f t="shared" ca="1" si="188"/>
        <v>#NAME?</v>
      </c>
      <c r="Q594" s="123" t="e">
        <f ca="1"/>
        <v>#NAME?</v>
      </c>
      <c r="R594" s="90" t="e">
        <f ca="1"/>
        <v>#NAME?</v>
      </c>
    </row>
    <row r="595" spans="1:18" x14ac:dyDescent="0.25">
      <c r="A595" s="194" t="e">
        <f ca="1"/>
        <v>#NAME?</v>
      </c>
      <c r="B595" s="195" t="e">
        <f ca="1"/>
        <v>#NAME?</v>
      </c>
      <c r="C595" s="195" t="e">
        <f ca="1"/>
        <v>#NAME?</v>
      </c>
      <c r="D595" s="196" t="e">
        <f ca="1"/>
        <v>#NAME?</v>
      </c>
      <c r="F595" s="123" t="e">
        <f ca="1">INDEX(A595:D603,,F587)</f>
        <v>#NAME?</v>
      </c>
      <c r="G595" s="90" t="e">
        <f ca="1">INDEX(A588:D596,,G587)</f>
        <v>#NAME?</v>
      </c>
      <c r="I595" s="123" t="e">
        <f t="shared" ca="1" si="189"/>
        <v>#NAME?</v>
      </c>
      <c r="J595" s="37" t="e">
        <f t="shared" ca="1" si="190"/>
        <v>#NAME?</v>
      </c>
      <c r="K595" s="37" t="e">
        <f t="shared" ca="1" si="191"/>
        <v>#NAME?</v>
      </c>
      <c r="L595" s="90" t="e">
        <f t="shared" ca="1" si="188"/>
        <v>#NAME?</v>
      </c>
      <c r="Q595" s="123" t="e">
        <f ca="1"/>
        <v>#NAME?</v>
      </c>
      <c r="R595" s="90" t="e">
        <f ca="1"/>
        <v>#NAME?</v>
      </c>
    </row>
    <row r="596" spans="1:18" x14ac:dyDescent="0.25">
      <c r="A596" s="200" t="e">
        <f ca="1"/>
        <v>#NAME?</v>
      </c>
      <c r="B596" s="201" t="e">
        <f ca="1"/>
        <v>#NAME?</v>
      </c>
      <c r="C596" s="201" t="e">
        <f ca="1"/>
        <v>#NAME?</v>
      </c>
      <c r="D596" s="202" t="e">
        <f ca="1"/>
        <v>#NAME?</v>
      </c>
      <c r="F596" s="91" t="e">
        <f ca="1">INDEX(A596:D604,,F587)</f>
        <v>#NAME?</v>
      </c>
      <c r="G596" s="93" t="e">
        <f ca="1">INDEX(A588:D596,,G587)</f>
        <v>#NAME?</v>
      </c>
      <c r="I596" s="91" t="e">
        <f t="shared" ca="1" si="189"/>
        <v>#NAME?</v>
      </c>
      <c r="J596" s="92" t="e">
        <f t="shared" ca="1" si="190"/>
        <v>#NAME?</v>
      </c>
      <c r="K596" s="92" t="e">
        <f t="shared" ca="1" si="191"/>
        <v>#NAME?</v>
      </c>
      <c r="L596" s="93" t="e">
        <f t="shared" ca="1" si="188"/>
        <v>#NAME?</v>
      </c>
      <c r="Q596" s="91" t="e">
        <f ca="1"/>
        <v>#NAME?</v>
      </c>
      <c r="R596" s="93" t="e">
        <f ca="1"/>
        <v>#NAME?</v>
      </c>
    </row>
    <row r="597" spans="1:18" x14ac:dyDescent="0.25">
      <c r="I597" t="e">
        <f ca="1">SUM(I588:I596)</f>
        <v>#NAME?</v>
      </c>
      <c r="J597" t="e">
        <f ca="1">SUM(J588:J596)</f>
        <v>#NAME?</v>
      </c>
      <c r="K597" t="e">
        <f ca="1">SUM(K588:K596)</f>
        <v>#NAME?</v>
      </c>
      <c r="L597" t="e">
        <f ca="1">SUM(L588:L596)</f>
        <v>#NAME?</v>
      </c>
    </row>
    <row r="598" spans="1:18" x14ac:dyDescent="0.25">
      <c r="A598" s="47" t="s">
        <v>53</v>
      </c>
      <c r="B598">
        <f ca="1">COUNT(A588:A596)</f>
        <v>0</v>
      </c>
      <c r="I598" s="47" t="s">
        <v>462</v>
      </c>
      <c r="J598" s="47" t="s">
        <v>389</v>
      </c>
      <c r="K598" s="47" t="s">
        <v>469</v>
      </c>
      <c r="L598" s="47" t="s">
        <v>470</v>
      </c>
      <c r="N598" s="47"/>
    </row>
    <row r="600" spans="1:18" x14ac:dyDescent="0.25">
      <c r="A600">
        <v>1</v>
      </c>
      <c r="B600">
        <v>2</v>
      </c>
      <c r="C600">
        <v>3</v>
      </c>
      <c r="D600">
        <v>4</v>
      </c>
      <c r="F600">
        <v>2</v>
      </c>
      <c r="G600">
        <v>3</v>
      </c>
      <c r="I600" s="47" t="s">
        <v>207</v>
      </c>
      <c r="J600" s="47" t="s">
        <v>464</v>
      </c>
      <c r="K600" s="47" t="s">
        <v>465</v>
      </c>
      <c r="L600" s="47" t="s">
        <v>466</v>
      </c>
      <c r="Q600">
        <f>F600</f>
        <v>2</v>
      </c>
      <c r="R600">
        <f>G600</f>
        <v>3</v>
      </c>
    </row>
    <row r="601" spans="1:18" x14ac:dyDescent="0.25">
      <c r="A601" s="189" t="e">
        <f t="array" aca="1" ref="A601:A609" ca="1">IF(A600=$Q587,$Q588:$Q596,IF(A600=$R587,$R588:$R596,A588:A596))</f>
        <v>#NAME?</v>
      </c>
      <c r="B601" s="190" t="e">
        <f t="array" aca="1" ref="B601:B609" ca="1">IF(B600=$Q587,$Q588:$Q596,IF(B600=$R587,$R588:$R596,B588:B596))</f>
        <v>#NAME?</v>
      </c>
      <c r="C601" s="190" t="e">
        <f t="array" aca="1" ref="C601:C609" ca="1">IF(C600=$Q587,$Q588:$Q596,IF(C600=$R587,$R588:$R596,C588:C596))</f>
        <v>#NAME?</v>
      </c>
      <c r="D601" s="191" t="e">
        <f t="array" aca="1" ref="D601:D609" ca="1">IF(D600=$Q587,$Q588:$Q596,IF(D600=$R587,$R588:$R596,D588:D596))</f>
        <v>#NAME?</v>
      </c>
      <c r="F601" s="156" t="e">
        <f ca="1">INDEX(A601:D609,,F600)</f>
        <v>#NAME?</v>
      </c>
      <c r="G601" s="158" t="e">
        <f ca="1">INDEX(A601:D609,,G600)</f>
        <v>#NAME?</v>
      </c>
      <c r="I601" s="156" t="e">
        <f ca="1">F601^2-G601^2</f>
        <v>#NAME?</v>
      </c>
      <c r="J601" s="157" t="e">
        <f ca="1">2*F601*G601</f>
        <v>#NAME?</v>
      </c>
      <c r="K601" s="157" t="e">
        <f ca="1">I601^2-J601^2</f>
        <v>#NAME?</v>
      </c>
      <c r="L601" s="158" t="e">
        <f t="shared" ref="L601:L609" ca="1" si="192">I601*J601</f>
        <v>#NAME?</v>
      </c>
      <c r="N601" t="s">
        <v>390</v>
      </c>
      <c r="O601" s="172" t="e">
        <f ca="1">2*(L610*B611-I610*J610)</f>
        <v>#NAME?</v>
      </c>
      <c r="Q601" s="156" t="e">
        <f t="array" aca="1" ref="Q601:R609" ca="1">MMULT(F601:G609,N605:O606)</f>
        <v>#NAME?</v>
      </c>
      <c r="R601" s="158" t="e">
        <f ca="1"/>
        <v>#NAME?</v>
      </c>
    </row>
    <row r="602" spans="1:18" x14ac:dyDescent="0.25">
      <c r="A602" s="194" t="e">
        <f ca="1"/>
        <v>#NAME?</v>
      </c>
      <c r="B602" s="195" t="e">
        <f ca="1"/>
        <v>#NAME?</v>
      </c>
      <c r="C602" s="195" t="e">
        <f ca="1"/>
        <v>#NAME?</v>
      </c>
      <c r="D602" s="196" t="e">
        <f ca="1"/>
        <v>#NAME?</v>
      </c>
      <c r="F602" s="123" t="e">
        <f ca="1">INDEX(A602:D610,,F600)</f>
        <v>#NAME?</v>
      </c>
      <c r="G602" s="90" t="e">
        <f ca="1">INDEX(A601:D609,,G600)</f>
        <v>#NAME?</v>
      </c>
      <c r="I602" s="123" t="e">
        <f t="shared" ref="I602:I609" ca="1" si="193">F602^2-G602^2</f>
        <v>#NAME?</v>
      </c>
      <c r="J602" s="37" t="e">
        <f t="shared" ref="J602:J609" ca="1" si="194">2*F602*G602</f>
        <v>#NAME?</v>
      </c>
      <c r="K602" s="37" t="e">
        <f t="shared" ref="K602:K609" ca="1" si="195">I602^2-J602^2</f>
        <v>#NAME?</v>
      </c>
      <c r="L602" s="90" t="e">
        <f t="shared" ca="1" si="192"/>
        <v>#NAME?</v>
      </c>
      <c r="N602" t="s">
        <v>392</v>
      </c>
      <c r="O602" s="173" t="e">
        <f ca="1">K610*B611-(I610^2-J610^2)</f>
        <v>#NAME?</v>
      </c>
      <c r="Q602" s="123" t="e">
        <f ca="1"/>
        <v>#NAME?</v>
      </c>
      <c r="R602" s="90" t="e">
        <f ca="1"/>
        <v>#NAME?</v>
      </c>
    </row>
    <row r="603" spans="1:18" x14ac:dyDescent="0.25">
      <c r="A603" s="194" t="e">
        <f ca="1"/>
        <v>#NAME?</v>
      </c>
      <c r="B603" s="195" t="e">
        <f ca="1"/>
        <v>#NAME?</v>
      </c>
      <c r="C603" s="195" t="e">
        <f ca="1"/>
        <v>#NAME?</v>
      </c>
      <c r="D603" s="196" t="e">
        <f ca="1"/>
        <v>#NAME?</v>
      </c>
      <c r="F603" s="123" t="e">
        <f ca="1">INDEX(A603:D611,,F600)</f>
        <v>#NAME?</v>
      </c>
      <c r="G603" s="90" t="e">
        <f ca="1">INDEX(A601:D609,,G600)</f>
        <v>#NAME?</v>
      </c>
      <c r="I603" s="123" t="e">
        <f t="shared" ca="1" si="193"/>
        <v>#NAME?</v>
      </c>
      <c r="J603" s="37" t="e">
        <f t="shared" ca="1" si="194"/>
        <v>#NAME?</v>
      </c>
      <c r="K603" s="37" t="e">
        <f t="shared" ca="1" si="195"/>
        <v>#NAME?</v>
      </c>
      <c r="L603" s="90" t="e">
        <f t="shared" ca="1" si="192"/>
        <v>#NAME?</v>
      </c>
      <c r="N603" t="s">
        <v>467</v>
      </c>
      <c r="O603" s="174" t="e">
        <f ca="1">0.25*ATAN(O601/O602)</f>
        <v>#NAME?</v>
      </c>
      <c r="Q603" s="123" t="e">
        <f ca="1"/>
        <v>#NAME?</v>
      </c>
      <c r="R603" s="90" t="e">
        <f ca="1"/>
        <v>#NAME?</v>
      </c>
    </row>
    <row r="604" spans="1:18" x14ac:dyDescent="0.25">
      <c r="A604" s="194" t="e">
        <f ca="1"/>
        <v>#NAME?</v>
      </c>
      <c r="B604" s="195" t="e">
        <f ca="1"/>
        <v>#NAME?</v>
      </c>
      <c r="C604" s="195" t="e">
        <f ca="1"/>
        <v>#NAME?</v>
      </c>
      <c r="D604" s="196" t="e">
        <f ca="1"/>
        <v>#NAME?</v>
      </c>
      <c r="F604" s="123" t="e">
        <f ca="1">INDEX(A604:D612,,F600)</f>
        <v>#NAME?</v>
      </c>
      <c r="G604" s="90" t="e">
        <f ca="1">INDEX(A601:D609,,G600)</f>
        <v>#NAME?</v>
      </c>
      <c r="I604" s="123" t="e">
        <f t="shared" ca="1" si="193"/>
        <v>#NAME?</v>
      </c>
      <c r="J604" s="37" t="e">
        <f t="shared" ca="1" si="194"/>
        <v>#NAME?</v>
      </c>
      <c r="K604" s="37" t="e">
        <f t="shared" ca="1" si="195"/>
        <v>#NAME?</v>
      </c>
      <c r="L604" s="90" t="e">
        <f t="shared" ca="1" si="192"/>
        <v>#NAME?</v>
      </c>
      <c r="Q604" s="123" t="e">
        <f ca="1"/>
        <v>#NAME?</v>
      </c>
      <c r="R604" s="90" t="e">
        <f ca="1"/>
        <v>#NAME?</v>
      </c>
    </row>
    <row r="605" spans="1:18" x14ac:dyDescent="0.25">
      <c r="A605" s="194" t="e">
        <f ca="1"/>
        <v>#NAME?</v>
      </c>
      <c r="B605" s="195" t="e">
        <f ca="1"/>
        <v>#NAME?</v>
      </c>
      <c r="C605" s="195" t="e">
        <f ca="1"/>
        <v>#NAME?</v>
      </c>
      <c r="D605" s="196" t="e">
        <f ca="1"/>
        <v>#NAME?</v>
      </c>
      <c r="F605" s="123" t="e">
        <f ca="1">INDEX(A605:D613,,F600)</f>
        <v>#NAME?</v>
      </c>
      <c r="G605" s="90" t="e">
        <f ca="1">INDEX(A601:D609,,G600)</f>
        <v>#NAME?</v>
      </c>
      <c r="I605" s="123" t="e">
        <f t="shared" ca="1" si="193"/>
        <v>#NAME?</v>
      </c>
      <c r="J605" s="37" t="e">
        <f t="shared" ca="1" si="194"/>
        <v>#NAME?</v>
      </c>
      <c r="K605" s="37" t="e">
        <f t="shared" ca="1" si="195"/>
        <v>#NAME?</v>
      </c>
      <c r="L605" s="90" t="e">
        <f t="shared" ca="1" si="192"/>
        <v>#NAME?</v>
      </c>
      <c r="N605" s="156" t="e">
        <f ca="1">COS(O603)</f>
        <v>#NAME?</v>
      </c>
      <c r="O605" s="158" t="e">
        <f ca="1">-N606</f>
        <v>#NAME?</v>
      </c>
      <c r="Q605" s="123" t="e">
        <f ca="1"/>
        <v>#NAME?</v>
      </c>
      <c r="R605" s="90" t="e">
        <f ca="1"/>
        <v>#NAME?</v>
      </c>
    </row>
    <row r="606" spans="1:18" x14ac:dyDescent="0.25">
      <c r="A606" s="194" t="e">
        <f ca="1"/>
        <v>#NAME?</v>
      </c>
      <c r="B606" s="195" t="e">
        <f ca="1"/>
        <v>#NAME?</v>
      </c>
      <c r="C606" s="195" t="e">
        <f ca="1"/>
        <v>#NAME?</v>
      </c>
      <c r="D606" s="196" t="e">
        <f ca="1"/>
        <v>#NAME?</v>
      </c>
      <c r="F606" s="123" t="e">
        <f ca="1">INDEX(A606:D614,,F600)</f>
        <v>#NAME?</v>
      </c>
      <c r="G606" s="90" t="e">
        <f ca="1">INDEX(A601:D609,,G600)</f>
        <v>#NAME?</v>
      </c>
      <c r="I606" s="123" t="e">
        <f t="shared" ca="1" si="193"/>
        <v>#NAME?</v>
      </c>
      <c r="J606" s="37" t="e">
        <f t="shared" ca="1" si="194"/>
        <v>#NAME?</v>
      </c>
      <c r="K606" s="37" t="e">
        <f t="shared" ca="1" si="195"/>
        <v>#NAME?</v>
      </c>
      <c r="L606" s="90" t="e">
        <f t="shared" ca="1" si="192"/>
        <v>#NAME?</v>
      </c>
      <c r="N606" s="91" t="e">
        <f ca="1">SIN(O603)</f>
        <v>#NAME?</v>
      </c>
      <c r="O606" s="93" t="e">
        <f ca="1">N605</f>
        <v>#NAME?</v>
      </c>
      <c r="Q606" s="123" t="e">
        <f ca="1"/>
        <v>#NAME?</v>
      </c>
      <c r="R606" s="90" t="e">
        <f ca="1"/>
        <v>#NAME?</v>
      </c>
    </row>
    <row r="607" spans="1:18" x14ac:dyDescent="0.25">
      <c r="A607" s="194" t="e">
        <f ca="1"/>
        <v>#NAME?</v>
      </c>
      <c r="B607" s="195" t="e">
        <f ca="1"/>
        <v>#NAME?</v>
      </c>
      <c r="C607" s="195" t="e">
        <f ca="1"/>
        <v>#NAME?</v>
      </c>
      <c r="D607" s="196" t="e">
        <f ca="1"/>
        <v>#NAME?</v>
      </c>
      <c r="F607" s="123" t="e">
        <f ca="1">INDEX(A607:D615,,F600)</f>
        <v>#NAME?</v>
      </c>
      <c r="G607" s="90" t="e">
        <f ca="1">INDEX(A601:D609,,G600)</f>
        <v>#NAME?</v>
      </c>
      <c r="I607" s="123" t="e">
        <f t="shared" ca="1" si="193"/>
        <v>#NAME?</v>
      </c>
      <c r="J607" s="37" t="e">
        <f t="shared" ca="1" si="194"/>
        <v>#NAME?</v>
      </c>
      <c r="K607" s="37" t="e">
        <f t="shared" ca="1" si="195"/>
        <v>#NAME?</v>
      </c>
      <c r="L607" s="90" t="e">
        <f t="shared" ca="1" si="192"/>
        <v>#NAME?</v>
      </c>
      <c r="Q607" s="123" t="e">
        <f ca="1"/>
        <v>#NAME?</v>
      </c>
      <c r="R607" s="90" t="e">
        <f ca="1"/>
        <v>#NAME?</v>
      </c>
    </row>
    <row r="608" spans="1:18" x14ac:dyDescent="0.25">
      <c r="A608" s="194" t="e">
        <f ca="1"/>
        <v>#NAME?</v>
      </c>
      <c r="B608" s="195" t="e">
        <f ca="1"/>
        <v>#NAME?</v>
      </c>
      <c r="C608" s="195" t="e">
        <f ca="1"/>
        <v>#NAME?</v>
      </c>
      <c r="D608" s="196" t="e">
        <f ca="1"/>
        <v>#NAME?</v>
      </c>
      <c r="F608" s="123" t="e">
        <f ca="1">INDEX(A608:D616,,F600)</f>
        <v>#NAME?</v>
      </c>
      <c r="G608" s="90" t="e">
        <f ca="1">INDEX(A601:D609,,G600)</f>
        <v>#NAME?</v>
      </c>
      <c r="I608" s="123" t="e">
        <f t="shared" ca="1" si="193"/>
        <v>#NAME?</v>
      </c>
      <c r="J608" s="37" t="e">
        <f t="shared" ca="1" si="194"/>
        <v>#NAME?</v>
      </c>
      <c r="K608" s="37" t="e">
        <f t="shared" ca="1" si="195"/>
        <v>#NAME?</v>
      </c>
      <c r="L608" s="90" t="e">
        <f t="shared" ca="1" si="192"/>
        <v>#NAME?</v>
      </c>
      <c r="Q608" s="123" t="e">
        <f ca="1"/>
        <v>#NAME?</v>
      </c>
      <c r="R608" s="90" t="e">
        <f ca="1"/>
        <v>#NAME?</v>
      </c>
    </row>
    <row r="609" spans="1:18" x14ac:dyDescent="0.25">
      <c r="A609" s="200" t="e">
        <f ca="1"/>
        <v>#NAME?</v>
      </c>
      <c r="B609" s="201" t="e">
        <f ca="1"/>
        <v>#NAME?</v>
      </c>
      <c r="C609" s="201" t="e">
        <f ca="1"/>
        <v>#NAME?</v>
      </c>
      <c r="D609" s="202" t="e">
        <f ca="1"/>
        <v>#NAME?</v>
      </c>
      <c r="F609" s="91" t="e">
        <f ca="1">INDEX(A609:D617,,F600)</f>
        <v>#NAME?</v>
      </c>
      <c r="G609" s="93" t="e">
        <f ca="1">INDEX(A601:D609,,G600)</f>
        <v>#NAME?</v>
      </c>
      <c r="I609" s="91" t="e">
        <f t="shared" ca="1" si="193"/>
        <v>#NAME?</v>
      </c>
      <c r="J609" s="92" t="e">
        <f t="shared" ca="1" si="194"/>
        <v>#NAME?</v>
      </c>
      <c r="K609" s="92" t="e">
        <f t="shared" ca="1" si="195"/>
        <v>#NAME?</v>
      </c>
      <c r="L609" s="93" t="e">
        <f t="shared" ca="1" si="192"/>
        <v>#NAME?</v>
      </c>
      <c r="Q609" s="91" t="e">
        <f ca="1"/>
        <v>#NAME?</v>
      </c>
      <c r="R609" s="93" t="e">
        <f ca="1"/>
        <v>#NAME?</v>
      </c>
    </row>
    <row r="610" spans="1:18" x14ac:dyDescent="0.25">
      <c r="I610" t="e">
        <f ca="1">SUM(I601:I609)</f>
        <v>#NAME?</v>
      </c>
      <c r="J610" t="e">
        <f ca="1">SUM(J601:J609)</f>
        <v>#NAME?</v>
      </c>
      <c r="K610" t="e">
        <f ca="1">SUM(K601:K609)</f>
        <v>#NAME?</v>
      </c>
      <c r="L610" t="e">
        <f ca="1">SUM(L601:L609)</f>
        <v>#NAME?</v>
      </c>
    </row>
    <row r="611" spans="1:18" x14ac:dyDescent="0.25">
      <c r="A611" s="47" t="s">
        <v>53</v>
      </c>
      <c r="B611">
        <f ca="1">COUNT(A601:A609)</f>
        <v>0</v>
      </c>
      <c r="I611" s="47" t="s">
        <v>462</v>
      </c>
      <c r="J611" s="47" t="s">
        <v>389</v>
      </c>
      <c r="K611" s="47" t="s">
        <v>469</v>
      </c>
      <c r="L611" s="47" t="s">
        <v>470</v>
      </c>
      <c r="N611" s="47"/>
    </row>
    <row r="613" spans="1:18" x14ac:dyDescent="0.25">
      <c r="A613">
        <v>1</v>
      </c>
      <c r="B613">
        <v>2</v>
      </c>
      <c r="C613">
        <v>3</v>
      </c>
      <c r="D613">
        <v>4</v>
      </c>
      <c r="F613">
        <v>2</v>
      </c>
      <c r="G613">
        <v>4</v>
      </c>
      <c r="I613" s="47" t="s">
        <v>207</v>
      </c>
      <c r="J613" s="47" t="s">
        <v>464</v>
      </c>
      <c r="K613" s="47" t="s">
        <v>465</v>
      </c>
      <c r="L613" s="47" t="s">
        <v>466</v>
      </c>
      <c r="Q613">
        <f>F613</f>
        <v>2</v>
      </c>
      <c r="R613">
        <f>G613</f>
        <v>4</v>
      </c>
    </row>
    <row r="614" spans="1:18" x14ac:dyDescent="0.25">
      <c r="A614" s="189" t="e">
        <f t="array" aca="1" ref="A614:A622" ca="1">IF(A613=$Q600,$Q601:$Q609,IF(A613=$R600,$R601:$R609,A601:A609))</f>
        <v>#NAME?</v>
      </c>
      <c r="B614" s="190" t="e">
        <f t="array" aca="1" ref="B614:B622" ca="1">IF(B613=$Q600,$Q601:$Q609,IF(B613=$R600,$R601:$R609,B601:B609))</f>
        <v>#NAME?</v>
      </c>
      <c r="C614" s="190" t="e">
        <f t="array" aca="1" ref="C614:C622" ca="1">IF(C613=$Q600,$Q601:$Q609,IF(C613=$R600,$R601:$R609,C601:C609))</f>
        <v>#NAME?</v>
      </c>
      <c r="D614" s="191" t="e">
        <f t="array" aca="1" ref="D614:D622" ca="1">IF(D613=$Q600,$Q601:$Q609,IF(D613=$R600,$R601:$R609,D601:D609))</f>
        <v>#NAME?</v>
      </c>
      <c r="F614" s="156" t="e">
        <f ca="1">INDEX(A614:D622,,F613)</f>
        <v>#NAME?</v>
      </c>
      <c r="G614" s="158" t="e">
        <f ca="1">INDEX(A614:D622,,G613)</f>
        <v>#NAME?</v>
      </c>
      <c r="I614" s="156" t="e">
        <f ca="1">F614^2-G614^2</f>
        <v>#NAME?</v>
      </c>
      <c r="J614" s="157" t="e">
        <f ca="1">2*F614*G614</f>
        <v>#NAME?</v>
      </c>
      <c r="K614" s="157" t="e">
        <f ca="1">I614^2-J614^2</f>
        <v>#NAME?</v>
      </c>
      <c r="L614" s="158" t="e">
        <f t="shared" ref="L614:L622" ca="1" si="196">I614*J614</f>
        <v>#NAME?</v>
      </c>
      <c r="N614" t="s">
        <v>390</v>
      </c>
      <c r="O614" s="172" t="e">
        <f ca="1">2*(L623*B624-I623*J623)</f>
        <v>#NAME?</v>
      </c>
      <c r="Q614" s="156" t="e">
        <f t="array" aca="1" ref="Q614:R622" ca="1">MMULT(F614:G622,N618:O619)</f>
        <v>#NAME?</v>
      </c>
      <c r="R614" s="158" t="e">
        <f ca="1"/>
        <v>#NAME?</v>
      </c>
    </row>
    <row r="615" spans="1:18" x14ac:dyDescent="0.25">
      <c r="A615" s="194" t="e">
        <f ca="1"/>
        <v>#NAME?</v>
      </c>
      <c r="B615" s="195" t="e">
        <f ca="1"/>
        <v>#NAME?</v>
      </c>
      <c r="C615" s="195" t="e">
        <f ca="1"/>
        <v>#NAME?</v>
      </c>
      <c r="D615" s="196" t="e">
        <f ca="1"/>
        <v>#NAME?</v>
      </c>
      <c r="F615" s="123" t="e">
        <f ca="1">INDEX(A615:D623,,F613)</f>
        <v>#NAME?</v>
      </c>
      <c r="G615" s="90" t="e">
        <f ca="1">INDEX(A614:D622,,G613)</f>
        <v>#NAME?</v>
      </c>
      <c r="I615" s="123" t="e">
        <f t="shared" ref="I615:I622" ca="1" si="197">F615^2-G615^2</f>
        <v>#NAME?</v>
      </c>
      <c r="J615" s="37" t="e">
        <f t="shared" ref="J615:J622" ca="1" si="198">2*F615*G615</f>
        <v>#NAME?</v>
      </c>
      <c r="K615" s="37" t="e">
        <f t="shared" ref="K615:K622" ca="1" si="199">I615^2-J615^2</f>
        <v>#NAME?</v>
      </c>
      <c r="L615" s="90" t="e">
        <f t="shared" ca="1" si="196"/>
        <v>#NAME?</v>
      </c>
      <c r="N615" t="s">
        <v>392</v>
      </c>
      <c r="O615" s="173" t="e">
        <f ca="1">K623*B624-(I623^2-J623^2)</f>
        <v>#NAME?</v>
      </c>
      <c r="Q615" s="123" t="e">
        <f ca="1"/>
        <v>#NAME?</v>
      </c>
      <c r="R615" s="90" t="e">
        <f ca="1"/>
        <v>#NAME?</v>
      </c>
    </row>
    <row r="616" spans="1:18" x14ac:dyDescent="0.25">
      <c r="A616" s="194" t="e">
        <f ca="1"/>
        <v>#NAME?</v>
      </c>
      <c r="B616" s="195" t="e">
        <f ca="1"/>
        <v>#NAME?</v>
      </c>
      <c r="C616" s="195" t="e">
        <f ca="1"/>
        <v>#NAME?</v>
      </c>
      <c r="D616" s="196" t="e">
        <f ca="1"/>
        <v>#NAME?</v>
      </c>
      <c r="F616" s="123" t="e">
        <f ca="1">INDEX(A616:D624,,F613)</f>
        <v>#NAME?</v>
      </c>
      <c r="G616" s="90" t="e">
        <f ca="1">INDEX(A614:D622,,G613)</f>
        <v>#NAME?</v>
      </c>
      <c r="I616" s="123" t="e">
        <f t="shared" ca="1" si="197"/>
        <v>#NAME?</v>
      </c>
      <c r="J616" s="37" t="e">
        <f t="shared" ca="1" si="198"/>
        <v>#NAME?</v>
      </c>
      <c r="K616" s="37" t="e">
        <f t="shared" ca="1" si="199"/>
        <v>#NAME?</v>
      </c>
      <c r="L616" s="90" t="e">
        <f t="shared" ca="1" si="196"/>
        <v>#NAME?</v>
      </c>
      <c r="N616" t="s">
        <v>467</v>
      </c>
      <c r="O616" s="174" t="e">
        <f ca="1">0.25*ATAN(O614/O615)</f>
        <v>#NAME?</v>
      </c>
      <c r="Q616" s="123" t="e">
        <f ca="1"/>
        <v>#NAME?</v>
      </c>
      <c r="R616" s="90" t="e">
        <f ca="1"/>
        <v>#NAME?</v>
      </c>
    </row>
    <row r="617" spans="1:18" x14ac:dyDescent="0.25">
      <c r="A617" s="194" t="e">
        <f ca="1"/>
        <v>#NAME?</v>
      </c>
      <c r="B617" s="195" t="e">
        <f ca="1"/>
        <v>#NAME?</v>
      </c>
      <c r="C617" s="195" t="e">
        <f ca="1"/>
        <v>#NAME?</v>
      </c>
      <c r="D617" s="196" t="e">
        <f ca="1"/>
        <v>#NAME?</v>
      </c>
      <c r="F617" s="123" t="e">
        <f ca="1">INDEX(A617:D625,,F613)</f>
        <v>#NAME?</v>
      </c>
      <c r="G617" s="90" t="e">
        <f ca="1">INDEX(A614:D622,,G613)</f>
        <v>#NAME?</v>
      </c>
      <c r="I617" s="123" t="e">
        <f t="shared" ca="1" si="197"/>
        <v>#NAME?</v>
      </c>
      <c r="J617" s="37" t="e">
        <f t="shared" ca="1" si="198"/>
        <v>#NAME?</v>
      </c>
      <c r="K617" s="37" t="e">
        <f t="shared" ca="1" si="199"/>
        <v>#NAME?</v>
      </c>
      <c r="L617" s="90" t="e">
        <f t="shared" ca="1" si="196"/>
        <v>#NAME?</v>
      </c>
      <c r="Q617" s="123" t="e">
        <f ca="1"/>
        <v>#NAME?</v>
      </c>
      <c r="R617" s="90" t="e">
        <f ca="1"/>
        <v>#NAME?</v>
      </c>
    </row>
    <row r="618" spans="1:18" x14ac:dyDescent="0.25">
      <c r="A618" s="194" t="e">
        <f ca="1"/>
        <v>#NAME?</v>
      </c>
      <c r="B618" s="195" t="e">
        <f ca="1"/>
        <v>#NAME?</v>
      </c>
      <c r="C618" s="195" t="e">
        <f ca="1"/>
        <v>#NAME?</v>
      </c>
      <c r="D618" s="196" t="e">
        <f ca="1"/>
        <v>#NAME?</v>
      </c>
      <c r="F618" s="123" t="e">
        <f ca="1">INDEX(A618:D626,,F613)</f>
        <v>#NAME?</v>
      </c>
      <c r="G618" s="90" t="e">
        <f ca="1">INDEX(A614:D622,,G613)</f>
        <v>#NAME?</v>
      </c>
      <c r="I618" s="123" t="e">
        <f t="shared" ca="1" si="197"/>
        <v>#NAME?</v>
      </c>
      <c r="J618" s="37" t="e">
        <f t="shared" ca="1" si="198"/>
        <v>#NAME?</v>
      </c>
      <c r="K618" s="37" t="e">
        <f t="shared" ca="1" si="199"/>
        <v>#NAME?</v>
      </c>
      <c r="L618" s="90" t="e">
        <f t="shared" ca="1" si="196"/>
        <v>#NAME?</v>
      </c>
      <c r="N618" s="156" t="e">
        <f ca="1">COS(O616)</f>
        <v>#NAME?</v>
      </c>
      <c r="O618" s="158" t="e">
        <f ca="1">-N619</f>
        <v>#NAME?</v>
      </c>
      <c r="Q618" s="123" t="e">
        <f ca="1"/>
        <v>#NAME?</v>
      </c>
      <c r="R618" s="90" t="e">
        <f ca="1"/>
        <v>#NAME?</v>
      </c>
    </row>
    <row r="619" spans="1:18" x14ac:dyDescent="0.25">
      <c r="A619" s="194" t="e">
        <f ca="1"/>
        <v>#NAME?</v>
      </c>
      <c r="B619" s="195" t="e">
        <f ca="1"/>
        <v>#NAME?</v>
      </c>
      <c r="C619" s="195" t="e">
        <f ca="1"/>
        <v>#NAME?</v>
      </c>
      <c r="D619" s="196" t="e">
        <f ca="1"/>
        <v>#NAME?</v>
      </c>
      <c r="F619" s="123" t="e">
        <f ca="1">INDEX(A619:D627,,F613)</f>
        <v>#NAME?</v>
      </c>
      <c r="G619" s="90" t="e">
        <f ca="1">INDEX(A614:D622,,G613)</f>
        <v>#NAME?</v>
      </c>
      <c r="I619" s="123" t="e">
        <f t="shared" ca="1" si="197"/>
        <v>#NAME?</v>
      </c>
      <c r="J619" s="37" t="e">
        <f t="shared" ca="1" si="198"/>
        <v>#NAME?</v>
      </c>
      <c r="K619" s="37" t="e">
        <f t="shared" ca="1" si="199"/>
        <v>#NAME?</v>
      </c>
      <c r="L619" s="90" t="e">
        <f t="shared" ca="1" si="196"/>
        <v>#NAME?</v>
      </c>
      <c r="N619" s="91" t="e">
        <f ca="1">SIN(O616)</f>
        <v>#NAME?</v>
      </c>
      <c r="O619" s="93" t="e">
        <f ca="1">N618</f>
        <v>#NAME?</v>
      </c>
      <c r="Q619" s="123" t="e">
        <f ca="1"/>
        <v>#NAME?</v>
      </c>
      <c r="R619" s="90" t="e">
        <f ca="1"/>
        <v>#NAME?</v>
      </c>
    </row>
    <row r="620" spans="1:18" x14ac:dyDescent="0.25">
      <c r="A620" s="194" t="e">
        <f ca="1"/>
        <v>#NAME?</v>
      </c>
      <c r="B620" s="195" t="e">
        <f ca="1"/>
        <v>#NAME?</v>
      </c>
      <c r="C620" s="195" t="e">
        <f ca="1"/>
        <v>#NAME?</v>
      </c>
      <c r="D620" s="196" t="e">
        <f ca="1"/>
        <v>#NAME?</v>
      </c>
      <c r="F620" s="123" t="e">
        <f ca="1">INDEX(A620:D628,,F613)</f>
        <v>#NAME?</v>
      </c>
      <c r="G620" s="90" t="e">
        <f ca="1">INDEX(A614:D622,,G613)</f>
        <v>#NAME?</v>
      </c>
      <c r="I620" s="123" t="e">
        <f t="shared" ca="1" si="197"/>
        <v>#NAME?</v>
      </c>
      <c r="J620" s="37" t="e">
        <f t="shared" ca="1" si="198"/>
        <v>#NAME?</v>
      </c>
      <c r="K620" s="37" t="e">
        <f t="shared" ca="1" si="199"/>
        <v>#NAME?</v>
      </c>
      <c r="L620" s="90" t="e">
        <f t="shared" ca="1" si="196"/>
        <v>#NAME?</v>
      </c>
      <c r="Q620" s="123" t="e">
        <f ca="1"/>
        <v>#NAME?</v>
      </c>
      <c r="R620" s="90" t="e">
        <f ca="1"/>
        <v>#NAME?</v>
      </c>
    </row>
    <row r="621" spans="1:18" x14ac:dyDescent="0.25">
      <c r="A621" s="194" t="e">
        <f ca="1"/>
        <v>#NAME?</v>
      </c>
      <c r="B621" s="195" t="e">
        <f ca="1"/>
        <v>#NAME?</v>
      </c>
      <c r="C621" s="195" t="e">
        <f ca="1"/>
        <v>#NAME?</v>
      </c>
      <c r="D621" s="196" t="e">
        <f ca="1"/>
        <v>#NAME?</v>
      </c>
      <c r="F621" s="123" t="e">
        <f ca="1">INDEX(A621:D629,,F613)</f>
        <v>#NAME?</v>
      </c>
      <c r="G621" s="90" t="e">
        <f ca="1">INDEX(A614:D622,,G613)</f>
        <v>#NAME?</v>
      </c>
      <c r="I621" s="123" t="e">
        <f t="shared" ca="1" si="197"/>
        <v>#NAME?</v>
      </c>
      <c r="J621" s="37" t="e">
        <f t="shared" ca="1" si="198"/>
        <v>#NAME?</v>
      </c>
      <c r="K621" s="37" t="e">
        <f t="shared" ca="1" si="199"/>
        <v>#NAME?</v>
      </c>
      <c r="L621" s="90" t="e">
        <f t="shared" ca="1" si="196"/>
        <v>#NAME?</v>
      </c>
      <c r="Q621" s="123" t="e">
        <f ca="1"/>
        <v>#NAME?</v>
      </c>
      <c r="R621" s="90" t="e">
        <f ca="1"/>
        <v>#NAME?</v>
      </c>
    </row>
    <row r="622" spans="1:18" x14ac:dyDescent="0.25">
      <c r="A622" s="200" t="e">
        <f ca="1"/>
        <v>#NAME?</v>
      </c>
      <c r="B622" s="201" t="e">
        <f ca="1"/>
        <v>#NAME?</v>
      </c>
      <c r="C622" s="201" t="e">
        <f ca="1"/>
        <v>#NAME?</v>
      </c>
      <c r="D622" s="202" t="e">
        <f ca="1"/>
        <v>#NAME?</v>
      </c>
      <c r="F622" s="91" t="e">
        <f ca="1">INDEX(A622:D630,,F613)</f>
        <v>#NAME?</v>
      </c>
      <c r="G622" s="93" t="e">
        <f ca="1">INDEX(A614:D622,,G613)</f>
        <v>#NAME?</v>
      </c>
      <c r="I622" s="91" t="e">
        <f t="shared" ca="1" si="197"/>
        <v>#NAME?</v>
      </c>
      <c r="J622" s="92" t="e">
        <f t="shared" ca="1" si="198"/>
        <v>#NAME?</v>
      </c>
      <c r="K622" s="92" t="e">
        <f t="shared" ca="1" si="199"/>
        <v>#NAME?</v>
      </c>
      <c r="L622" s="93" t="e">
        <f t="shared" ca="1" si="196"/>
        <v>#NAME?</v>
      </c>
      <c r="Q622" s="91" t="e">
        <f ca="1"/>
        <v>#NAME?</v>
      </c>
      <c r="R622" s="93" t="e">
        <f ca="1"/>
        <v>#NAME?</v>
      </c>
    </row>
    <row r="623" spans="1:18" x14ac:dyDescent="0.25">
      <c r="I623" t="e">
        <f ca="1">SUM(I614:I622)</f>
        <v>#NAME?</v>
      </c>
      <c r="J623" t="e">
        <f ca="1">SUM(J614:J622)</f>
        <v>#NAME?</v>
      </c>
      <c r="K623" t="e">
        <f ca="1">SUM(K614:K622)</f>
        <v>#NAME?</v>
      </c>
      <c r="L623" t="e">
        <f ca="1">SUM(L614:L622)</f>
        <v>#NAME?</v>
      </c>
    </row>
    <row r="624" spans="1:18" x14ac:dyDescent="0.25">
      <c r="A624" s="47" t="s">
        <v>53</v>
      </c>
      <c r="B624">
        <f ca="1">COUNT(A614:A622)</f>
        <v>0</v>
      </c>
      <c r="I624" s="47" t="s">
        <v>462</v>
      </c>
      <c r="J624" s="47" t="s">
        <v>389</v>
      </c>
      <c r="K624" s="47" t="s">
        <v>469</v>
      </c>
      <c r="L624" s="47" t="s">
        <v>470</v>
      </c>
      <c r="N624" s="47"/>
    </row>
    <row r="626" spans="1:18" x14ac:dyDescent="0.25">
      <c r="A626">
        <v>1</v>
      </c>
      <c r="B626">
        <v>2</v>
      </c>
      <c r="C626">
        <v>3</v>
      </c>
      <c r="D626">
        <v>4</v>
      </c>
      <c r="F626">
        <v>3</v>
      </c>
      <c r="G626">
        <v>4</v>
      </c>
      <c r="I626" s="47" t="s">
        <v>207</v>
      </c>
      <c r="J626" s="47" t="s">
        <v>464</v>
      </c>
      <c r="K626" s="47" t="s">
        <v>465</v>
      </c>
      <c r="L626" s="47" t="s">
        <v>466</v>
      </c>
      <c r="Q626">
        <f>F626</f>
        <v>3</v>
      </c>
      <c r="R626">
        <f>G626</f>
        <v>4</v>
      </c>
    </row>
    <row r="627" spans="1:18" x14ac:dyDescent="0.25">
      <c r="A627" s="189" t="e">
        <f t="array" aca="1" ref="A627:A635" ca="1">IF(A626=$Q613,$Q614:$Q622,IF(A626=$R613,$R614:$R622,A614:A622))</f>
        <v>#NAME?</v>
      </c>
      <c r="B627" s="190" t="e">
        <f t="array" aca="1" ref="B627:B635" ca="1">IF(B626=$Q613,$Q614:$Q622,IF(B626=$R613,$R614:$R622,B614:B622))</f>
        <v>#NAME?</v>
      </c>
      <c r="C627" s="190" t="e">
        <f t="array" aca="1" ref="C627:C635" ca="1">IF(C626=$Q613,$Q614:$Q622,IF(C626=$R613,$R614:$R622,C614:C622))</f>
        <v>#NAME?</v>
      </c>
      <c r="D627" s="191" t="e">
        <f t="array" aca="1" ref="D627:D635" ca="1">IF(D626=$Q613,$Q614:$Q622,IF(D626=$R613,$R614:$R622,D614:D622))</f>
        <v>#NAME?</v>
      </c>
      <c r="F627" s="156" t="e">
        <f ca="1">INDEX(A627:D635,,F626)</f>
        <v>#NAME?</v>
      </c>
      <c r="G627" s="158" t="e">
        <f ca="1">INDEX(A627:D635,,G626)</f>
        <v>#NAME?</v>
      </c>
      <c r="I627" s="156" t="e">
        <f ca="1">F627^2-G627^2</f>
        <v>#NAME?</v>
      </c>
      <c r="J627" s="157" t="e">
        <f ca="1">2*F627*G627</f>
        <v>#NAME?</v>
      </c>
      <c r="K627" s="157" t="e">
        <f ca="1">I627^2-J627^2</f>
        <v>#NAME?</v>
      </c>
      <c r="L627" s="158" t="e">
        <f t="shared" ref="L627:L635" ca="1" si="200">I627*J627</f>
        <v>#NAME?</v>
      </c>
      <c r="N627" t="s">
        <v>390</v>
      </c>
      <c r="O627" s="172" t="e">
        <f ca="1">2*(L636*B637-I636*J636)</f>
        <v>#NAME?</v>
      </c>
      <c r="Q627" s="156" t="e">
        <f t="array" aca="1" ref="Q627:R635" ca="1">MMULT(F627:G635,N631:O632)</f>
        <v>#NAME?</v>
      </c>
      <c r="R627" s="158" t="e">
        <f ca="1"/>
        <v>#NAME?</v>
      </c>
    </row>
    <row r="628" spans="1:18" x14ac:dyDescent="0.25">
      <c r="A628" s="194" t="e">
        <f ca="1"/>
        <v>#NAME?</v>
      </c>
      <c r="B628" s="195" t="e">
        <f ca="1"/>
        <v>#NAME?</v>
      </c>
      <c r="C628" s="195" t="e">
        <f ca="1"/>
        <v>#NAME?</v>
      </c>
      <c r="D628" s="196" t="e">
        <f ca="1"/>
        <v>#NAME?</v>
      </c>
      <c r="F628" s="123" t="e">
        <f ca="1">INDEX(A628:D636,,F626)</f>
        <v>#NAME?</v>
      </c>
      <c r="G628" s="90" t="e">
        <f ca="1">INDEX(A627:D635,,G626)</f>
        <v>#NAME?</v>
      </c>
      <c r="I628" s="123" t="e">
        <f t="shared" ref="I628:I635" ca="1" si="201">F628^2-G628^2</f>
        <v>#NAME?</v>
      </c>
      <c r="J628" s="37" t="e">
        <f t="shared" ref="J628:J635" ca="1" si="202">2*F628*G628</f>
        <v>#NAME?</v>
      </c>
      <c r="K628" s="37" t="e">
        <f t="shared" ref="K628:K635" ca="1" si="203">I628^2-J628^2</f>
        <v>#NAME?</v>
      </c>
      <c r="L628" s="90" t="e">
        <f t="shared" ca="1" si="200"/>
        <v>#NAME?</v>
      </c>
      <c r="N628" t="s">
        <v>392</v>
      </c>
      <c r="O628" s="173" t="e">
        <f ca="1">K636*B637-(I636^2-J636^2)</f>
        <v>#NAME?</v>
      </c>
      <c r="Q628" s="123" t="e">
        <f ca="1"/>
        <v>#NAME?</v>
      </c>
      <c r="R628" s="90" t="e">
        <f ca="1"/>
        <v>#NAME?</v>
      </c>
    </row>
    <row r="629" spans="1:18" x14ac:dyDescent="0.25">
      <c r="A629" s="194" t="e">
        <f ca="1"/>
        <v>#NAME?</v>
      </c>
      <c r="B629" s="195" t="e">
        <f ca="1"/>
        <v>#NAME?</v>
      </c>
      <c r="C629" s="195" t="e">
        <f ca="1"/>
        <v>#NAME?</v>
      </c>
      <c r="D629" s="196" t="e">
        <f ca="1"/>
        <v>#NAME?</v>
      </c>
      <c r="F629" s="123" t="e">
        <f ca="1">INDEX(A629:D637,,F626)</f>
        <v>#NAME?</v>
      </c>
      <c r="G629" s="90" t="e">
        <f ca="1">INDEX(A627:D635,,G626)</f>
        <v>#NAME?</v>
      </c>
      <c r="I629" s="123" t="e">
        <f t="shared" ca="1" si="201"/>
        <v>#NAME?</v>
      </c>
      <c r="J629" s="37" t="e">
        <f t="shared" ca="1" si="202"/>
        <v>#NAME?</v>
      </c>
      <c r="K629" s="37" t="e">
        <f t="shared" ca="1" si="203"/>
        <v>#NAME?</v>
      </c>
      <c r="L629" s="90" t="e">
        <f t="shared" ca="1" si="200"/>
        <v>#NAME?</v>
      </c>
      <c r="N629" t="s">
        <v>467</v>
      </c>
      <c r="O629" s="174" t="e">
        <f ca="1">0.25*ATAN(O627/O628)</f>
        <v>#NAME?</v>
      </c>
      <c r="Q629" s="123" t="e">
        <f ca="1"/>
        <v>#NAME?</v>
      </c>
      <c r="R629" s="90" t="e">
        <f ca="1"/>
        <v>#NAME?</v>
      </c>
    </row>
    <row r="630" spans="1:18" x14ac:dyDescent="0.25">
      <c r="A630" s="194" t="e">
        <f ca="1"/>
        <v>#NAME?</v>
      </c>
      <c r="B630" s="195" t="e">
        <f ca="1"/>
        <v>#NAME?</v>
      </c>
      <c r="C630" s="195" t="e">
        <f ca="1"/>
        <v>#NAME?</v>
      </c>
      <c r="D630" s="196" t="e">
        <f ca="1"/>
        <v>#NAME?</v>
      </c>
      <c r="F630" s="123" t="e">
        <f ca="1">INDEX(A630:D638,,F626)</f>
        <v>#NAME?</v>
      </c>
      <c r="G630" s="90" t="e">
        <f ca="1">INDEX(A627:D635,,G626)</f>
        <v>#NAME?</v>
      </c>
      <c r="I630" s="123" t="e">
        <f t="shared" ca="1" si="201"/>
        <v>#NAME?</v>
      </c>
      <c r="J630" s="37" t="e">
        <f t="shared" ca="1" si="202"/>
        <v>#NAME?</v>
      </c>
      <c r="K630" s="37" t="e">
        <f t="shared" ca="1" si="203"/>
        <v>#NAME?</v>
      </c>
      <c r="L630" s="90" t="e">
        <f t="shared" ca="1" si="200"/>
        <v>#NAME?</v>
      </c>
      <c r="Q630" s="123" t="e">
        <f ca="1"/>
        <v>#NAME?</v>
      </c>
      <c r="R630" s="90" t="e">
        <f ca="1"/>
        <v>#NAME?</v>
      </c>
    </row>
    <row r="631" spans="1:18" x14ac:dyDescent="0.25">
      <c r="A631" s="194" t="e">
        <f ca="1"/>
        <v>#NAME?</v>
      </c>
      <c r="B631" s="195" t="e">
        <f ca="1"/>
        <v>#NAME?</v>
      </c>
      <c r="C631" s="195" t="e">
        <f ca="1"/>
        <v>#NAME?</v>
      </c>
      <c r="D631" s="196" t="e">
        <f ca="1"/>
        <v>#NAME?</v>
      </c>
      <c r="F631" s="123" t="e">
        <f ca="1">INDEX(A631:D639,,F626)</f>
        <v>#NAME?</v>
      </c>
      <c r="G631" s="90" t="e">
        <f ca="1">INDEX(A627:D635,,G626)</f>
        <v>#NAME?</v>
      </c>
      <c r="I631" s="123" t="e">
        <f t="shared" ca="1" si="201"/>
        <v>#NAME?</v>
      </c>
      <c r="J631" s="37" t="e">
        <f t="shared" ca="1" si="202"/>
        <v>#NAME?</v>
      </c>
      <c r="K631" s="37" t="e">
        <f t="shared" ca="1" si="203"/>
        <v>#NAME?</v>
      </c>
      <c r="L631" s="90" t="e">
        <f t="shared" ca="1" si="200"/>
        <v>#NAME?</v>
      </c>
      <c r="N631" s="156" t="e">
        <f ca="1">COS(O629)</f>
        <v>#NAME?</v>
      </c>
      <c r="O631" s="158" t="e">
        <f ca="1">-N632</f>
        <v>#NAME?</v>
      </c>
      <c r="Q631" s="123" t="e">
        <f ca="1"/>
        <v>#NAME?</v>
      </c>
      <c r="R631" s="90" t="e">
        <f ca="1"/>
        <v>#NAME?</v>
      </c>
    </row>
    <row r="632" spans="1:18" x14ac:dyDescent="0.25">
      <c r="A632" s="194" t="e">
        <f ca="1"/>
        <v>#NAME?</v>
      </c>
      <c r="B632" s="195" t="e">
        <f ca="1"/>
        <v>#NAME?</v>
      </c>
      <c r="C632" s="195" t="e">
        <f ca="1"/>
        <v>#NAME?</v>
      </c>
      <c r="D632" s="196" t="e">
        <f ca="1"/>
        <v>#NAME?</v>
      </c>
      <c r="F632" s="123" t="e">
        <f ca="1">INDEX(A632:D640,,F626)</f>
        <v>#NAME?</v>
      </c>
      <c r="G632" s="90" t="e">
        <f ca="1">INDEX(A627:D635,,G626)</f>
        <v>#NAME?</v>
      </c>
      <c r="I632" s="123" t="e">
        <f t="shared" ca="1" si="201"/>
        <v>#NAME?</v>
      </c>
      <c r="J632" s="37" t="e">
        <f t="shared" ca="1" si="202"/>
        <v>#NAME?</v>
      </c>
      <c r="K632" s="37" t="e">
        <f t="shared" ca="1" si="203"/>
        <v>#NAME?</v>
      </c>
      <c r="L632" s="90" t="e">
        <f t="shared" ca="1" si="200"/>
        <v>#NAME?</v>
      </c>
      <c r="N632" s="91" t="e">
        <f ca="1">SIN(O629)</f>
        <v>#NAME?</v>
      </c>
      <c r="O632" s="93" t="e">
        <f ca="1">N631</f>
        <v>#NAME?</v>
      </c>
      <c r="Q632" s="123" t="e">
        <f ca="1"/>
        <v>#NAME?</v>
      </c>
      <c r="R632" s="90" t="e">
        <f ca="1"/>
        <v>#NAME?</v>
      </c>
    </row>
    <row r="633" spans="1:18" x14ac:dyDescent="0.25">
      <c r="A633" s="194" t="e">
        <f ca="1"/>
        <v>#NAME?</v>
      </c>
      <c r="B633" s="195" t="e">
        <f ca="1"/>
        <v>#NAME?</v>
      </c>
      <c r="C633" s="195" t="e">
        <f ca="1"/>
        <v>#NAME?</v>
      </c>
      <c r="D633" s="196" t="e">
        <f ca="1"/>
        <v>#NAME?</v>
      </c>
      <c r="F633" s="123" t="e">
        <f ca="1">INDEX(A633:D641,,F626)</f>
        <v>#NAME?</v>
      </c>
      <c r="G633" s="90" t="e">
        <f ca="1">INDEX(A627:D635,,G626)</f>
        <v>#NAME?</v>
      </c>
      <c r="I633" s="123" t="e">
        <f t="shared" ca="1" si="201"/>
        <v>#NAME?</v>
      </c>
      <c r="J633" s="37" t="e">
        <f t="shared" ca="1" si="202"/>
        <v>#NAME?</v>
      </c>
      <c r="K633" s="37" t="e">
        <f t="shared" ca="1" si="203"/>
        <v>#NAME?</v>
      </c>
      <c r="L633" s="90" t="e">
        <f t="shared" ca="1" si="200"/>
        <v>#NAME?</v>
      </c>
      <c r="Q633" s="123" t="e">
        <f ca="1"/>
        <v>#NAME?</v>
      </c>
      <c r="R633" s="90" t="e">
        <f ca="1"/>
        <v>#NAME?</v>
      </c>
    </row>
    <row r="634" spans="1:18" x14ac:dyDescent="0.25">
      <c r="A634" s="194" t="e">
        <f ca="1"/>
        <v>#NAME?</v>
      </c>
      <c r="B634" s="195" t="e">
        <f ca="1"/>
        <v>#NAME?</v>
      </c>
      <c r="C634" s="195" t="e">
        <f ca="1"/>
        <v>#NAME?</v>
      </c>
      <c r="D634" s="196" t="e">
        <f ca="1"/>
        <v>#NAME?</v>
      </c>
      <c r="F634" s="123" t="e">
        <f ca="1">INDEX(A634:D642,,F626)</f>
        <v>#NAME?</v>
      </c>
      <c r="G634" s="90" t="e">
        <f ca="1">INDEX(A627:D635,,G626)</f>
        <v>#NAME?</v>
      </c>
      <c r="I634" s="123" t="e">
        <f t="shared" ca="1" si="201"/>
        <v>#NAME?</v>
      </c>
      <c r="J634" s="37" t="e">
        <f t="shared" ca="1" si="202"/>
        <v>#NAME?</v>
      </c>
      <c r="K634" s="37" t="e">
        <f t="shared" ca="1" si="203"/>
        <v>#NAME?</v>
      </c>
      <c r="L634" s="90" t="e">
        <f t="shared" ca="1" si="200"/>
        <v>#NAME?</v>
      </c>
      <c r="Q634" s="123" t="e">
        <f ca="1"/>
        <v>#NAME?</v>
      </c>
      <c r="R634" s="90" t="e">
        <f ca="1"/>
        <v>#NAME?</v>
      </c>
    </row>
    <row r="635" spans="1:18" x14ac:dyDescent="0.25">
      <c r="A635" s="200" t="e">
        <f ca="1"/>
        <v>#NAME?</v>
      </c>
      <c r="B635" s="201" t="e">
        <f ca="1"/>
        <v>#NAME?</v>
      </c>
      <c r="C635" s="201" t="e">
        <f ca="1"/>
        <v>#NAME?</v>
      </c>
      <c r="D635" s="202" t="e">
        <f ca="1"/>
        <v>#NAME?</v>
      </c>
      <c r="F635" s="91" t="e">
        <f ca="1">INDEX(A635:D643,,F626)</f>
        <v>#NAME?</v>
      </c>
      <c r="G635" s="93" t="e">
        <f ca="1">INDEX(A627:D635,,G626)</f>
        <v>#NAME?</v>
      </c>
      <c r="I635" s="91" t="e">
        <f t="shared" ca="1" si="201"/>
        <v>#NAME?</v>
      </c>
      <c r="J635" s="92" t="e">
        <f t="shared" ca="1" si="202"/>
        <v>#NAME?</v>
      </c>
      <c r="K635" s="92" t="e">
        <f t="shared" ca="1" si="203"/>
        <v>#NAME?</v>
      </c>
      <c r="L635" s="93" t="e">
        <f t="shared" ca="1" si="200"/>
        <v>#NAME?</v>
      </c>
      <c r="Q635" s="91" t="e">
        <f ca="1"/>
        <v>#NAME?</v>
      </c>
      <c r="R635" s="93" t="e">
        <f ca="1"/>
        <v>#NAME?</v>
      </c>
    </row>
    <row r="636" spans="1:18" x14ac:dyDescent="0.25">
      <c r="I636" t="e">
        <f ca="1">SUM(I627:I635)</f>
        <v>#NAME?</v>
      </c>
      <c r="J636" t="e">
        <f ca="1">SUM(J627:J635)</f>
        <v>#NAME?</v>
      </c>
      <c r="K636" t="e">
        <f ca="1">SUM(K627:K635)</f>
        <v>#NAME?</v>
      </c>
      <c r="L636" t="e">
        <f ca="1">SUM(L627:L635)</f>
        <v>#NAME?</v>
      </c>
    </row>
    <row r="637" spans="1:18" x14ac:dyDescent="0.25">
      <c r="A637" s="47" t="s">
        <v>53</v>
      </c>
      <c r="B637">
        <f ca="1">COUNT(A627:A635)</f>
        <v>0</v>
      </c>
      <c r="I637" s="47" t="s">
        <v>462</v>
      </c>
      <c r="J637" s="47" t="s">
        <v>389</v>
      </c>
      <c r="K637" s="47" t="s">
        <v>469</v>
      </c>
      <c r="L637" s="47" t="s">
        <v>470</v>
      </c>
      <c r="N637" s="47"/>
    </row>
    <row r="639" spans="1:18" x14ac:dyDescent="0.25">
      <c r="A639">
        <v>1</v>
      </c>
      <c r="B639">
        <v>2</v>
      </c>
      <c r="C639">
        <v>3</v>
      </c>
      <c r="D639">
        <v>4</v>
      </c>
      <c r="F639">
        <v>1</v>
      </c>
      <c r="G639">
        <v>2</v>
      </c>
      <c r="I639" s="47" t="s">
        <v>207</v>
      </c>
      <c r="J639" s="47" t="s">
        <v>464</v>
      </c>
      <c r="K639" s="47" t="s">
        <v>465</v>
      </c>
      <c r="L639" s="47" t="s">
        <v>466</v>
      </c>
      <c r="Q639">
        <f>F639</f>
        <v>1</v>
      </c>
      <c r="R639">
        <f>G639</f>
        <v>2</v>
      </c>
    </row>
    <row r="640" spans="1:18" x14ac:dyDescent="0.25">
      <c r="A640" s="189" t="e">
        <f t="array" aca="1" ref="A640:A648" ca="1">IF(A639=$Q626,$Q627:$Q635,IF(A639=$R626,$R627:$R635,A627:A635))</f>
        <v>#NAME?</v>
      </c>
      <c r="B640" s="190" t="e">
        <f t="array" aca="1" ref="B640:B648" ca="1">IF(B639=$Q626,$Q627:$Q635,IF(B639=$R626,$R627:$R635,B627:B635))</f>
        <v>#NAME?</v>
      </c>
      <c r="C640" s="190" t="e">
        <f t="array" aca="1" ref="C640:C648" ca="1">IF(C639=$Q626,$Q627:$Q635,IF(C639=$R626,$R627:$R635,C627:C635))</f>
        <v>#NAME?</v>
      </c>
      <c r="D640" s="191" t="e">
        <f t="array" aca="1" ref="D640:D648" ca="1">IF(D639=$Q626,$Q627:$Q635,IF(D639=$R626,$R627:$R635,D627:D635))</f>
        <v>#NAME?</v>
      </c>
      <c r="F640" s="156" t="e">
        <f ca="1">INDEX(A640:D648,,F639)</f>
        <v>#NAME?</v>
      </c>
      <c r="G640" s="158" t="e">
        <f ca="1">INDEX(A640:D648,,G639)</f>
        <v>#NAME?</v>
      </c>
      <c r="I640" s="156" t="e">
        <f ca="1">F640^2-G640^2</f>
        <v>#NAME?</v>
      </c>
      <c r="J640" s="157" t="e">
        <f ca="1">2*F640*G640</f>
        <v>#NAME?</v>
      </c>
      <c r="K640" s="157" t="e">
        <f ca="1">I640^2-J640^2</f>
        <v>#NAME?</v>
      </c>
      <c r="L640" s="158" t="e">
        <f t="shared" ref="L640:L648" ca="1" si="204">I640*J640</f>
        <v>#NAME?</v>
      </c>
      <c r="N640" t="s">
        <v>390</v>
      </c>
      <c r="O640" s="172" t="e">
        <f ca="1">2*(L649*B650-I649*J649)</f>
        <v>#NAME?</v>
      </c>
      <c r="Q640" s="156" t="e">
        <f t="array" aca="1" ref="Q640:R648" ca="1">MMULT(F640:G648,N644:O645)</f>
        <v>#NAME?</v>
      </c>
      <c r="R640" s="158" t="e">
        <f ca="1"/>
        <v>#NAME?</v>
      </c>
    </row>
    <row r="641" spans="1:18" x14ac:dyDescent="0.25">
      <c r="A641" s="194" t="e">
        <f ca="1"/>
        <v>#NAME?</v>
      </c>
      <c r="B641" s="195" t="e">
        <f ca="1"/>
        <v>#NAME?</v>
      </c>
      <c r="C641" s="195" t="e">
        <f ca="1"/>
        <v>#NAME?</v>
      </c>
      <c r="D641" s="196" t="e">
        <f ca="1"/>
        <v>#NAME?</v>
      </c>
      <c r="F641" s="123" t="e">
        <f ca="1">INDEX(A641:D649,,F639)</f>
        <v>#NAME?</v>
      </c>
      <c r="G641" s="90" t="e">
        <f ca="1">INDEX(A640:D648,,G639)</f>
        <v>#NAME?</v>
      </c>
      <c r="I641" s="123" t="e">
        <f t="shared" ref="I641:I648" ca="1" si="205">F641^2-G641^2</f>
        <v>#NAME?</v>
      </c>
      <c r="J641" s="37" t="e">
        <f t="shared" ref="J641:J648" ca="1" si="206">2*F641*G641</f>
        <v>#NAME?</v>
      </c>
      <c r="K641" s="37" t="e">
        <f t="shared" ref="K641:K648" ca="1" si="207">I641^2-J641^2</f>
        <v>#NAME?</v>
      </c>
      <c r="L641" s="90" t="e">
        <f t="shared" ca="1" si="204"/>
        <v>#NAME?</v>
      </c>
      <c r="N641" t="s">
        <v>392</v>
      </c>
      <c r="O641" s="173" t="e">
        <f ca="1">K649*B650-(I649^2-J649^2)</f>
        <v>#NAME?</v>
      </c>
      <c r="Q641" s="123" t="e">
        <f ca="1"/>
        <v>#NAME?</v>
      </c>
      <c r="R641" s="90" t="e">
        <f ca="1"/>
        <v>#NAME?</v>
      </c>
    </row>
    <row r="642" spans="1:18" x14ac:dyDescent="0.25">
      <c r="A642" s="194" t="e">
        <f ca="1"/>
        <v>#NAME?</v>
      </c>
      <c r="B642" s="195" t="e">
        <f ca="1"/>
        <v>#NAME?</v>
      </c>
      <c r="C642" s="195" t="e">
        <f ca="1"/>
        <v>#NAME?</v>
      </c>
      <c r="D642" s="196" t="e">
        <f ca="1"/>
        <v>#NAME?</v>
      </c>
      <c r="F642" s="123" t="e">
        <f ca="1">INDEX(A642:D650,,F639)</f>
        <v>#NAME?</v>
      </c>
      <c r="G642" s="90" t="e">
        <f ca="1">INDEX(A640:D648,,G639)</f>
        <v>#NAME?</v>
      </c>
      <c r="I642" s="123" t="e">
        <f t="shared" ca="1" si="205"/>
        <v>#NAME?</v>
      </c>
      <c r="J642" s="37" t="e">
        <f t="shared" ca="1" si="206"/>
        <v>#NAME?</v>
      </c>
      <c r="K642" s="37" t="e">
        <f t="shared" ca="1" si="207"/>
        <v>#NAME?</v>
      </c>
      <c r="L642" s="90" t="e">
        <f t="shared" ca="1" si="204"/>
        <v>#NAME?</v>
      </c>
      <c r="N642" t="s">
        <v>467</v>
      </c>
      <c r="O642" s="174" t="e">
        <f ca="1">0.25*ATAN(O640/O641)</f>
        <v>#NAME?</v>
      </c>
      <c r="Q642" s="123" t="e">
        <f ca="1"/>
        <v>#NAME?</v>
      </c>
      <c r="R642" s="90" t="e">
        <f ca="1"/>
        <v>#NAME?</v>
      </c>
    </row>
    <row r="643" spans="1:18" x14ac:dyDescent="0.25">
      <c r="A643" s="194" t="e">
        <f ca="1"/>
        <v>#NAME?</v>
      </c>
      <c r="B643" s="195" t="e">
        <f ca="1"/>
        <v>#NAME?</v>
      </c>
      <c r="C643" s="195" t="e">
        <f ca="1"/>
        <v>#NAME?</v>
      </c>
      <c r="D643" s="196" t="e">
        <f ca="1"/>
        <v>#NAME?</v>
      </c>
      <c r="F643" s="123" t="e">
        <f ca="1">INDEX(A643:D651,,F639)</f>
        <v>#NAME?</v>
      </c>
      <c r="G643" s="90" t="e">
        <f ca="1">INDEX(A640:D648,,G639)</f>
        <v>#NAME?</v>
      </c>
      <c r="I643" s="123" t="e">
        <f t="shared" ca="1" si="205"/>
        <v>#NAME?</v>
      </c>
      <c r="J643" s="37" t="e">
        <f t="shared" ca="1" si="206"/>
        <v>#NAME?</v>
      </c>
      <c r="K643" s="37" t="e">
        <f t="shared" ca="1" si="207"/>
        <v>#NAME?</v>
      </c>
      <c r="L643" s="90" t="e">
        <f t="shared" ca="1" si="204"/>
        <v>#NAME?</v>
      </c>
      <c r="Q643" s="123" t="e">
        <f ca="1"/>
        <v>#NAME?</v>
      </c>
      <c r="R643" s="90" t="e">
        <f ca="1"/>
        <v>#NAME?</v>
      </c>
    </row>
    <row r="644" spans="1:18" x14ac:dyDescent="0.25">
      <c r="A644" s="194" t="e">
        <f ca="1"/>
        <v>#NAME?</v>
      </c>
      <c r="B644" s="195" t="e">
        <f ca="1"/>
        <v>#NAME?</v>
      </c>
      <c r="C644" s="195" t="e">
        <f ca="1"/>
        <v>#NAME?</v>
      </c>
      <c r="D644" s="196" t="e">
        <f ca="1"/>
        <v>#NAME?</v>
      </c>
      <c r="F644" s="123" t="e">
        <f ca="1">INDEX(A644:D652,,F639)</f>
        <v>#NAME?</v>
      </c>
      <c r="G644" s="90" t="e">
        <f ca="1">INDEX(A640:D648,,G639)</f>
        <v>#NAME?</v>
      </c>
      <c r="I644" s="123" t="e">
        <f t="shared" ca="1" si="205"/>
        <v>#NAME?</v>
      </c>
      <c r="J644" s="37" t="e">
        <f t="shared" ca="1" si="206"/>
        <v>#NAME?</v>
      </c>
      <c r="K644" s="37" t="e">
        <f t="shared" ca="1" si="207"/>
        <v>#NAME?</v>
      </c>
      <c r="L644" s="90" t="e">
        <f t="shared" ca="1" si="204"/>
        <v>#NAME?</v>
      </c>
      <c r="N644" s="156" t="e">
        <f ca="1">COS(O642)</f>
        <v>#NAME?</v>
      </c>
      <c r="O644" s="158" t="e">
        <f ca="1">-N645</f>
        <v>#NAME?</v>
      </c>
      <c r="Q644" s="123" t="e">
        <f ca="1"/>
        <v>#NAME?</v>
      </c>
      <c r="R644" s="90" t="e">
        <f ca="1"/>
        <v>#NAME?</v>
      </c>
    </row>
    <row r="645" spans="1:18" x14ac:dyDescent="0.25">
      <c r="A645" s="194" t="e">
        <f ca="1"/>
        <v>#NAME?</v>
      </c>
      <c r="B645" s="195" t="e">
        <f ca="1"/>
        <v>#NAME?</v>
      </c>
      <c r="C645" s="195" t="e">
        <f ca="1"/>
        <v>#NAME?</v>
      </c>
      <c r="D645" s="196" t="e">
        <f ca="1"/>
        <v>#NAME?</v>
      </c>
      <c r="F645" s="123" t="e">
        <f ca="1">INDEX(A645:D653,,F639)</f>
        <v>#NAME?</v>
      </c>
      <c r="G645" s="90" t="e">
        <f ca="1">INDEX(A640:D648,,G639)</f>
        <v>#NAME?</v>
      </c>
      <c r="I645" s="123" t="e">
        <f t="shared" ca="1" si="205"/>
        <v>#NAME?</v>
      </c>
      <c r="J645" s="37" t="e">
        <f t="shared" ca="1" si="206"/>
        <v>#NAME?</v>
      </c>
      <c r="K645" s="37" t="e">
        <f t="shared" ca="1" si="207"/>
        <v>#NAME?</v>
      </c>
      <c r="L645" s="90" t="e">
        <f t="shared" ca="1" si="204"/>
        <v>#NAME?</v>
      </c>
      <c r="N645" s="91" t="e">
        <f ca="1">SIN(O642)</f>
        <v>#NAME?</v>
      </c>
      <c r="O645" s="93" t="e">
        <f ca="1">N644</f>
        <v>#NAME?</v>
      </c>
      <c r="Q645" s="123" t="e">
        <f ca="1"/>
        <v>#NAME?</v>
      </c>
      <c r="R645" s="90" t="e">
        <f ca="1"/>
        <v>#NAME?</v>
      </c>
    </row>
    <row r="646" spans="1:18" x14ac:dyDescent="0.25">
      <c r="A646" s="194" t="e">
        <f ca="1"/>
        <v>#NAME?</v>
      </c>
      <c r="B646" s="195" t="e">
        <f ca="1"/>
        <v>#NAME?</v>
      </c>
      <c r="C646" s="195" t="e">
        <f ca="1"/>
        <v>#NAME?</v>
      </c>
      <c r="D646" s="196" t="e">
        <f ca="1"/>
        <v>#NAME?</v>
      </c>
      <c r="F646" s="123" t="e">
        <f ca="1">INDEX(A646:D654,,F639)</f>
        <v>#NAME?</v>
      </c>
      <c r="G646" s="90" t="e">
        <f ca="1">INDEX(A640:D648,,G639)</f>
        <v>#NAME?</v>
      </c>
      <c r="I646" s="123" t="e">
        <f t="shared" ca="1" si="205"/>
        <v>#NAME?</v>
      </c>
      <c r="J646" s="37" t="e">
        <f t="shared" ca="1" si="206"/>
        <v>#NAME?</v>
      </c>
      <c r="K646" s="37" t="e">
        <f t="shared" ca="1" si="207"/>
        <v>#NAME?</v>
      </c>
      <c r="L646" s="90" t="e">
        <f t="shared" ca="1" si="204"/>
        <v>#NAME?</v>
      </c>
      <c r="Q646" s="123" t="e">
        <f ca="1"/>
        <v>#NAME?</v>
      </c>
      <c r="R646" s="90" t="e">
        <f ca="1"/>
        <v>#NAME?</v>
      </c>
    </row>
    <row r="647" spans="1:18" x14ac:dyDescent="0.25">
      <c r="A647" s="194" t="e">
        <f ca="1"/>
        <v>#NAME?</v>
      </c>
      <c r="B647" s="195" t="e">
        <f ca="1"/>
        <v>#NAME?</v>
      </c>
      <c r="C647" s="195" t="e">
        <f ca="1"/>
        <v>#NAME?</v>
      </c>
      <c r="D647" s="196" t="e">
        <f ca="1"/>
        <v>#NAME?</v>
      </c>
      <c r="F647" s="123" t="e">
        <f ca="1">INDEX(A647:D655,,F639)</f>
        <v>#NAME?</v>
      </c>
      <c r="G647" s="90" t="e">
        <f ca="1">INDEX(A640:D648,,G639)</f>
        <v>#NAME?</v>
      </c>
      <c r="I647" s="123" t="e">
        <f t="shared" ca="1" si="205"/>
        <v>#NAME?</v>
      </c>
      <c r="J647" s="37" t="e">
        <f t="shared" ca="1" si="206"/>
        <v>#NAME?</v>
      </c>
      <c r="K647" s="37" t="e">
        <f t="shared" ca="1" si="207"/>
        <v>#NAME?</v>
      </c>
      <c r="L647" s="90" t="e">
        <f t="shared" ca="1" si="204"/>
        <v>#NAME?</v>
      </c>
      <c r="Q647" s="123" t="e">
        <f ca="1"/>
        <v>#NAME?</v>
      </c>
      <c r="R647" s="90" t="e">
        <f ca="1"/>
        <v>#NAME?</v>
      </c>
    </row>
    <row r="648" spans="1:18" x14ac:dyDescent="0.25">
      <c r="A648" s="200" t="e">
        <f ca="1"/>
        <v>#NAME?</v>
      </c>
      <c r="B648" s="201" t="e">
        <f ca="1"/>
        <v>#NAME?</v>
      </c>
      <c r="C648" s="201" t="e">
        <f ca="1"/>
        <v>#NAME?</v>
      </c>
      <c r="D648" s="202" t="e">
        <f ca="1"/>
        <v>#NAME?</v>
      </c>
      <c r="F648" s="91" t="e">
        <f ca="1">INDEX(A648:D656,,F639)</f>
        <v>#NAME?</v>
      </c>
      <c r="G648" s="93" t="e">
        <f ca="1">INDEX(A640:D648,,G639)</f>
        <v>#NAME?</v>
      </c>
      <c r="I648" s="91" t="e">
        <f t="shared" ca="1" si="205"/>
        <v>#NAME?</v>
      </c>
      <c r="J648" s="92" t="e">
        <f t="shared" ca="1" si="206"/>
        <v>#NAME?</v>
      </c>
      <c r="K648" s="92" t="e">
        <f t="shared" ca="1" si="207"/>
        <v>#NAME?</v>
      </c>
      <c r="L648" s="93" t="e">
        <f t="shared" ca="1" si="204"/>
        <v>#NAME?</v>
      </c>
      <c r="Q648" s="91" t="e">
        <f ca="1"/>
        <v>#NAME?</v>
      </c>
      <c r="R648" s="93" t="e">
        <f ca="1"/>
        <v>#NAME?</v>
      </c>
    </row>
    <row r="649" spans="1:18" x14ac:dyDescent="0.25">
      <c r="I649" t="e">
        <f ca="1">SUM(I640:I648)</f>
        <v>#NAME?</v>
      </c>
      <c r="J649" t="e">
        <f ca="1">SUM(J640:J648)</f>
        <v>#NAME?</v>
      </c>
      <c r="K649" t="e">
        <f ca="1">SUM(K640:K648)</f>
        <v>#NAME?</v>
      </c>
      <c r="L649" t="e">
        <f ca="1">SUM(L640:L648)</f>
        <v>#NAME?</v>
      </c>
    </row>
    <row r="650" spans="1:18" x14ac:dyDescent="0.25">
      <c r="A650" s="47" t="s">
        <v>53</v>
      </c>
      <c r="B650">
        <f ca="1">COUNT(A640:A648)</f>
        <v>0</v>
      </c>
      <c r="I650" s="47" t="s">
        <v>462</v>
      </c>
      <c r="J650" s="47" t="s">
        <v>389</v>
      </c>
      <c r="K650" s="47" t="s">
        <v>469</v>
      </c>
      <c r="L650" s="47" t="s">
        <v>470</v>
      </c>
      <c r="N650" s="47"/>
    </row>
    <row r="652" spans="1:18" x14ac:dyDescent="0.25">
      <c r="A652">
        <v>1</v>
      </c>
      <c r="B652">
        <v>2</v>
      </c>
      <c r="C652">
        <v>3</v>
      </c>
      <c r="D652">
        <v>4</v>
      </c>
      <c r="F652">
        <v>1</v>
      </c>
      <c r="G652">
        <v>3</v>
      </c>
      <c r="I652" s="47" t="s">
        <v>207</v>
      </c>
      <c r="J652" s="47" t="s">
        <v>464</v>
      </c>
      <c r="K652" s="47" t="s">
        <v>465</v>
      </c>
      <c r="L652" s="47" t="s">
        <v>466</v>
      </c>
      <c r="Q652">
        <f>F652</f>
        <v>1</v>
      </c>
      <c r="R652">
        <f>G652</f>
        <v>3</v>
      </c>
    </row>
    <row r="653" spans="1:18" x14ac:dyDescent="0.25">
      <c r="A653" s="189" t="e">
        <f t="array" aca="1" ref="A653:A661" ca="1">IF(A652=$Q639,$Q640:$Q648,IF(A652=$R639,$R640:$R648,A640:A648))</f>
        <v>#NAME?</v>
      </c>
      <c r="B653" s="190" t="e">
        <f t="array" aca="1" ref="B653:B661" ca="1">IF(B652=$Q639,$Q640:$Q648,IF(B652=$R639,$R640:$R648,B640:B648))</f>
        <v>#NAME?</v>
      </c>
      <c r="C653" s="190" t="e">
        <f t="array" aca="1" ref="C653:C661" ca="1">IF(C652=$Q639,$Q640:$Q648,IF(C652=$R639,$R640:$R648,C640:C648))</f>
        <v>#NAME?</v>
      </c>
      <c r="D653" s="191" t="e">
        <f t="array" aca="1" ref="D653:D661" ca="1">IF(D652=$Q639,$Q640:$Q648,IF(D652=$R639,$R640:$R648,D640:D648))</f>
        <v>#NAME?</v>
      </c>
      <c r="F653" s="156" t="e">
        <f ca="1">INDEX(A653:D661,,F652)</f>
        <v>#NAME?</v>
      </c>
      <c r="G653" s="158" t="e">
        <f ca="1">INDEX(A653:D661,,G652)</f>
        <v>#NAME?</v>
      </c>
      <c r="I653" s="156" t="e">
        <f ca="1">F653^2-G653^2</f>
        <v>#NAME?</v>
      </c>
      <c r="J653" s="157" t="e">
        <f ca="1">2*F653*G653</f>
        <v>#NAME?</v>
      </c>
      <c r="K653" s="157" t="e">
        <f ca="1">I653^2-J653^2</f>
        <v>#NAME?</v>
      </c>
      <c r="L653" s="158" t="e">
        <f t="shared" ref="L653:L661" ca="1" si="208">I653*J653</f>
        <v>#NAME?</v>
      </c>
      <c r="N653" t="s">
        <v>390</v>
      </c>
      <c r="O653" s="172" t="e">
        <f ca="1">2*(L662*B663-I662*J662)</f>
        <v>#NAME?</v>
      </c>
      <c r="Q653" s="156" t="e">
        <f t="array" aca="1" ref="Q653:R661" ca="1">MMULT(F653:G661,N657:O658)</f>
        <v>#NAME?</v>
      </c>
      <c r="R653" s="158" t="e">
        <f ca="1"/>
        <v>#NAME?</v>
      </c>
    </row>
    <row r="654" spans="1:18" x14ac:dyDescent="0.25">
      <c r="A654" s="194" t="e">
        <f ca="1"/>
        <v>#NAME?</v>
      </c>
      <c r="B654" s="195" t="e">
        <f ca="1"/>
        <v>#NAME?</v>
      </c>
      <c r="C654" s="195" t="e">
        <f ca="1"/>
        <v>#NAME?</v>
      </c>
      <c r="D654" s="196" t="e">
        <f ca="1"/>
        <v>#NAME?</v>
      </c>
      <c r="F654" s="123" t="e">
        <f ca="1">INDEX(A654:D662,,F652)</f>
        <v>#NAME?</v>
      </c>
      <c r="G654" s="90" t="e">
        <f ca="1">INDEX(A653:D661,,G652)</f>
        <v>#NAME?</v>
      </c>
      <c r="I654" s="123" t="e">
        <f t="shared" ref="I654:I661" ca="1" si="209">F654^2-G654^2</f>
        <v>#NAME?</v>
      </c>
      <c r="J654" s="37" t="e">
        <f t="shared" ref="J654:J661" ca="1" si="210">2*F654*G654</f>
        <v>#NAME?</v>
      </c>
      <c r="K654" s="37" t="e">
        <f t="shared" ref="K654:K661" ca="1" si="211">I654^2-J654^2</f>
        <v>#NAME?</v>
      </c>
      <c r="L654" s="90" t="e">
        <f t="shared" ca="1" si="208"/>
        <v>#NAME?</v>
      </c>
      <c r="N654" t="s">
        <v>392</v>
      </c>
      <c r="O654" s="173" t="e">
        <f ca="1">K662*B663-(I662^2-J662^2)</f>
        <v>#NAME?</v>
      </c>
      <c r="Q654" s="123" t="e">
        <f ca="1"/>
        <v>#NAME?</v>
      </c>
      <c r="R654" s="90" t="e">
        <f ca="1"/>
        <v>#NAME?</v>
      </c>
    </row>
    <row r="655" spans="1:18" x14ac:dyDescent="0.25">
      <c r="A655" s="194" t="e">
        <f ca="1"/>
        <v>#NAME?</v>
      </c>
      <c r="B655" s="195" t="e">
        <f ca="1"/>
        <v>#NAME?</v>
      </c>
      <c r="C655" s="195" t="e">
        <f ca="1"/>
        <v>#NAME?</v>
      </c>
      <c r="D655" s="196" t="e">
        <f ca="1"/>
        <v>#NAME?</v>
      </c>
      <c r="F655" s="123" t="e">
        <f ca="1">INDEX(A655:D663,,F652)</f>
        <v>#NAME?</v>
      </c>
      <c r="G655" s="90" t="e">
        <f ca="1">INDEX(A653:D661,,G652)</f>
        <v>#NAME?</v>
      </c>
      <c r="I655" s="123" t="e">
        <f t="shared" ca="1" si="209"/>
        <v>#NAME?</v>
      </c>
      <c r="J655" s="37" t="e">
        <f t="shared" ca="1" si="210"/>
        <v>#NAME?</v>
      </c>
      <c r="K655" s="37" t="e">
        <f t="shared" ca="1" si="211"/>
        <v>#NAME?</v>
      </c>
      <c r="L655" s="90" t="e">
        <f t="shared" ca="1" si="208"/>
        <v>#NAME?</v>
      </c>
      <c r="N655" t="s">
        <v>467</v>
      </c>
      <c r="O655" s="174" t="e">
        <f ca="1">0.25*ATAN(O653/O654)</f>
        <v>#NAME?</v>
      </c>
      <c r="Q655" s="123" t="e">
        <f ca="1"/>
        <v>#NAME?</v>
      </c>
      <c r="R655" s="90" t="e">
        <f ca="1"/>
        <v>#NAME?</v>
      </c>
    </row>
    <row r="656" spans="1:18" x14ac:dyDescent="0.25">
      <c r="A656" s="194" t="e">
        <f ca="1"/>
        <v>#NAME?</v>
      </c>
      <c r="B656" s="195" t="e">
        <f ca="1"/>
        <v>#NAME?</v>
      </c>
      <c r="C656" s="195" t="e">
        <f ca="1"/>
        <v>#NAME?</v>
      </c>
      <c r="D656" s="196" t="e">
        <f ca="1"/>
        <v>#NAME?</v>
      </c>
      <c r="F656" s="123" t="e">
        <f ca="1">INDEX(A656:D664,,F652)</f>
        <v>#NAME?</v>
      </c>
      <c r="G656" s="90" t="e">
        <f ca="1">INDEX(A653:D661,,G652)</f>
        <v>#NAME?</v>
      </c>
      <c r="I656" s="123" t="e">
        <f t="shared" ca="1" si="209"/>
        <v>#NAME?</v>
      </c>
      <c r="J656" s="37" t="e">
        <f t="shared" ca="1" si="210"/>
        <v>#NAME?</v>
      </c>
      <c r="K656" s="37" t="e">
        <f t="shared" ca="1" si="211"/>
        <v>#NAME?</v>
      </c>
      <c r="L656" s="90" t="e">
        <f t="shared" ca="1" si="208"/>
        <v>#NAME?</v>
      </c>
      <c r="Q656" s="123" t="e">
        <f ca="1"/>
        <v>#NAME?</v>
      </c>
      <c r="R656" s="90" t="e">
        <f ca="1"/>
        <v>#NAME?</v>
      </c>
    </row>
    <row r="657" spans="1:18" x14ac:dyDescent="0.25">
      <c r="A657" s="194" t="e">
        <f ca="1"/>
        <v>#NAME?</v>
      </c>
      <c r="B657" s="195" t="e">
        <f ca="1"/>
        <v>#NAME?</v>
      </c>
      <c r="C657" s="195" t="e">
        <f ca="1"/>
        <v>#NAME?</v>
      </c>
      <c r="D657" s="196" t="e">
        <f ca="1"/>
        <v>#NAME?</v>
      </c>
      <c r="F657" s="123" t="e">
        <f ca="1">INDEX(A657:D665,,F652)</f>
        <v>#NAME?</v>
      </c>
      <c r="G657" s="90" t="e">
        <f ca="1">INDEX(A653:D661,,G652)</f>
        <v>#NAME?</v>
      </c>
      <c r="I657" s="123" t="e">
        <f t="shared" ca="1" si="209"/>
        <v>#NAME?</v>
      </c>
      <c r="J657" s="37" t="e">
        <f t="shared" ca="1" si="210"/>
        <v>#NAME?</v>
      </c>
      <c r="K657" s="37" t="e">
        <f t="shared" ca="1" si="211"/>
        <v>#NAME?</v>
      </c>
      <c r="L657" s="90" t="e">
        <f t="shared" ca="1" si="208"/>
        <v>#NAME?</v>
      </c>
      <c r="N657" s="156" t="e">
        <f ca="1">COS(O655)</f>
        <v>#NAME?</v>
      </c>
      <c r="O657" s="158" t="e">
        <f ca="1">-N658</f>
        <v>#NAME?</v>
      </c>
      <c r="Q657" s="123" t="e">
        <f ca="1"/>
        <v>#NAME?</v>
      </c>
      <c r="R657" s="90" t="e">
        <f ca="1"/>
        <v>#NAME?</v>
      </c>
    </row>
    <row r="658" spans="1:18" x14ac:dyDescent="0.25">
      <c r="A658" s="194" t="e">
        <f ca="1"/>
        <v>#NAME?</v>
      </c>
      <c r="B658" s="195" t="e">
        <f ca="1"/>
        <v>#NAME?</v>
      </c>
      <c r="C658" s="195" t="e">
        <f ca="1"/>
        <v>#NAME?</v>
      </c>
      <c r="D658" s="196" t="e">
        <f ca="1"/>
        <v>#NAME?</v>
      </c>
      <c r="F658" s="123" t="e">
        <f ca="1">INDEX(A658:D666,,F652)</f>
        <v>#NAME?</v>
      </c>
      <c r="G658" s="90" t="e">
        <f ca="1">INDEX(A653:D661,,G652)</f>
        <v>#NAME?</v>
      </c>
      <c r="I658" s="123" t="e">
        <f t="shared" ca="1" si="209"/>
        <v>#NAME?</v>
      </c>
      <c r="J658" s="37" t="e">
        <f t="shared" ca="1" si="210"/>
        <v>#NAME?</v>
      </c>
      <c r="K658" s="37" t="e">
        <f t="shared" ca="1" si="211"/>
        <v>#NAME?</v>
      </c>
      <c r="L658" s="90" t="e">
        <f t="shared" ca="1" si="208"/>
        <v>#NAME?</v>
      </c>
      <c r="N658" s="91" t="e">
        <f ca="1">SIN(O655)</f>
        <v>#NAME?</v>
      </c>
      <c r="O658" s="93" t="e">
        <f ca="1">N657</f>
        <v>#NAME?</v>
      </c>
      <c r="Q658" s="123" t="e">
        <f ca="1"/>
        <v>#NAME?</v>
      </c>
      <c r="R658" s="90" t="e">
        <f ca="1"/>
        <v>#NAME?</v>
      </c>
    </row>
    <row r="659" spans="1:18" x14ac:dyDescent="0.25">
      <c r="A659" s="194" t="e">
        <f ca="1"/>
        <v>#NAME?</v>
      </c>
      <c r="B659" s="195" t="e">
        <f ca="1"/>
        <v>#NAME?</v>
      </c>
      <c r="C659" s="195" t="e">
        <f ca="1"/>
        <v>#NAME?</v>
      </c>
      <c r="D659" s="196" t="e">
        <f ca="1"/>
        <v>#NAME?</v>
      </c>
      <c r="F659" s="123" t="e">
        <f ca="1">INDEX(A659:D667,,F652)</f>
        <v>#NAME?</v>
      </c>
      <c r="G659" s="90" t="e">
        <f ca="1">INDEX(A653:D661,,G652)</f>
        <v>#NAME?</v>
      </c>
      <c r="I659" s="123" t="e">
        <f t="shared" ca="1" si="209"/>
        <v>#NAME?</v>
      </c>
      <c r="J659" s="37" t="e">
        <f t="shared" ca="1" si="210"/>
        <v>#NAME?</v>
      </c>
      <c r="K659" s="37" t="e">
        <f t="shared" ca="1" si="211"/>
        <v>#NAME?</v>
      </c>
      <c r="L659" s="90" t="e">
        <f t="shared" ca="1" si="208"/>
        <v>#NAME?</v>
      </c>
      <c r="Q659" s="123" t="e">
        <f ca="1"/>
        <v>#NAME?</v>
      </c>
      <c r="R659" s="90" t="e">
        <f ca="1"/>
        <v>#NAME?</v>
      </c>
    </row>
    <row r="660" spans="1:18" x14ac:dyDescent="0.25">
      <c r="A660" s="194" t="e">
        <f ca="1"/>
        <v>#NAME?</v>
      </c>
      <c r="B660" s="195" t="e">
        <f ca="1"/>
        <v>#NAME?</v>
      </c>
      <c r="C660" s="195" t="e">
        <f ca="1"/>
        <v>#NAME?</v>
      </c>
      <c r="D660" s="196" t="e">
        <f ca="1"/>
        <v>#NAME?</v>
      </c>
      <c r="F660" s="123" t="e">
        <f ca="1">INDEX(A660:D668,,F652)</f>
        <v>#NAME?</v>
      </c>
      <c r="G660" s="90" t="e">
        <f ca="1">INDEX(A653:D661,,G652)</f>
        <v>#NAME?</v>
      </c>
      <c r="I660" s="123" t="e">
        <f t="shared" ca="1" si="209"/>
        <v>#NAME?</v>
      </c>
      <c r="J660" s="37" t="e">
        <f t="shared" ca="1" si="210"/>
        <v>#NAME?</v>
      </c>
      <c r="K660" s="37" t="e">
        <f t="shared" ca="1" si="211"/>
        <v>#NAME?</v>
      </c>
      <c r="L660" s="90" t="e">
        <f t="shared" ca="1" si="208"/>
        <v>#NAME?</v>
      </c>
      <c r="Q660" s="123" t="e">
        <f ca="1"/>
        <v>#NAME?</v>
      </c>
      <c r="R660" s="90" t="e">
        <f ca="1"/>
        <v>#NAME?</v>
      </c>
    </row>
    <row r="661" spans="1:18" x14ac:dyDescent="0.25">
      <c r="A661" s="200" t="e">
        <f ca="1"/>
        <v>#NAME?</v>
      </c>
      <c r="B661" s="201" t="e">
        <f ca="1"/>
        <v>#NAME?</v>
      </c>
      <c r="C661" s="201" t="e">
        <f ca="1"/>
        <v>#NAME?</v>
      </c>
      <c r="D661" s="202" t="e">
        <f ca="1"/>
        <v>#NAME?</v>
      </c>
      <c r="F661" s="91" t="e">
        <f ca="1">INDEX(A661:D669,,F652)</f>
        <v>#NAME?</v>
      </c>
      <c r="G661" s="93" t="e">
        <f ca="1">INDEX(A653:D661,,G652)</f>
        <v>#NAME?</v>
      </c>
      <c r="I661" s="91" t="e">
        <f t="shared" ca="1" si="209"/>
        <v>#NAME?</v>
      </c>
      <c r="J661" s="92" t="e">
        <f t="shared" ca="1" si="210"/>
        <v>#NAME?</v>
      </c>
      <c r="K661" s="92" t="e">
        <f t="shared" ca="1" si="211"/>
        <v>#NAME?</v>
      </c>
      <c r="L661" s="93" t="e">
        <f t="shared" ca="1" si="208"/>
        <v>#NAME?</v>
      </c>
      <c r="Q661" s="91" t="e">
        <f ca="1"/>
        <v>#NAME?</v>
      </c>
      <c r="R661" s="93" t="e">
        <f ca="1"/>
        <v>#NAME?</v>
      </c>
    </row>
    <row r="662" spans="1:18" x14ac:dyDescent="0.25">
      <c r="I662" t="e">
        <f ca="1">SUM(I653:I661)</f>
        <v>#NAME?</v>
      </c>
      <c r="J662" t="e">
        <f ca="1">SUM(J653:J661)</f>
        <v>#NAME?</v>
      </c>
      <c r="K662" t="e">
        <f ca="1">SUM(K653:K661)</f>
        <v>#NAME?</v>
      </c>
      <c r="L662" t="e">
        <f ca="1">SUM(L653:L661)</f>
        <v>#NAME?</v>
      </c>
    </row>
    <row r="663" spans="1:18" x14ac:dyDescent="0.25">
      <c r="A663" s="47" t="s">
        <v>53</v>
      </c>
      <c r="B663">
        <f ca="1">COUNT(A653:A661)</f>
        <v>0</v>
      </c>
      <c r="I663" s="47" t="s">
        <v>462</v>
      </c>
      <c r="J663" s="47" t="s">
        <v>389</v>
      </c>
      <c r="K663" s="47" t="s">
        <v>469</v>
      </c>
      <c r="L663" s="47" t="s">
        <v>470</v>
      </c>
      <c r="N663" s="47"/>
    </row>
    <row r="665" spans="1:18" x14ac:dyDescent="0.25">
      <c r="A665">
        <v>1</v>
      </c>
      <c r="B665">
        <v>2</v>
      </c>
      <c r="C665">
        <v>3</v>
      </c>
      <c r="D665">
        <v>4</v>
      </c>
      <c r="F665">
        <v>1</v>
      </c>
      <c r="G665">
        <v>4</v>
      </c>
      <c r="I665" s="47" t="s">
        <v>207</v>
      </c>
      <c r="J665" s="47" t="s">
        <v>464</v>
      </c>
      <c r="K665" s="47" t="s">
        <v>465</v>
      </c>
      <c r="L665" s="47" t="s">
        <v>466</v>
      </c>
      <c r="Q665">
        <f>F665</f>
        <v>1</v>
      </c>
      <c r="R665">
        <f>G665</f>
        <v>4</v>
      </c>
    </row>
    <row r="666" spans="1:18" x14ac:dyDescent="0.25">
      <c r="A666" s="189" t="e">
        <f t="array" aca="1" ref="A666:A674" ca="1">IF(A665=$Q652,$Q653:$Q661,IF(A665=$R652,$R653:$R661,A653:A661))</f>
        <v>#NAME?</v>
      </c>
      <c r="B666" s="190" t="e">
        <f t="array" aca="1" ref="B666:B674" ca="1">IF(B665=$Q652,$Q653:$Q661,IF(B665=$R652,$R653:$R661,B653:B661))</f>
        <v>#NAME?</v>
      </c>
      <c r="C666" s="190" t="e">
        <f t="array" aca="1" ref="C666:C674" ca="1">IF(C665=$Q652,$Q653:$Q661,IF(C665=$R652,$R653:$R661,C653:C661))</f>
        <v>#NAME?</v>
      </c>
      <c r="D666" s="191" t="e">
        <f t="array" aca="1" ref="D666:D674" ca="1">IF(D665=$Q652,$Q653:$Q661,IF(D665=$R652,$R653:$R661,D653:D661))</f>
        <v>#NAME?</v>
      </c>
      <c r="F666" s="156" t="e">
        <f ca="1">INDEX(A666:D674,,F665)</f>
        <v>#NAME?</v>
      </c>
      <c r="G666" s="158" t="e">
        <f ca="1">INDEX(A666:D674,,G665)</f>
        <v>#NAME?</v>
      </c>
      <c r="I666" s="156" t="e">
        <f ca="1">F666^2-G666^2</f>
        <v>#NAME?</v>
      </c>
      <c r="J666" s="157" t="e">
        <f ca="1">2*F666*G666</f>
        <v>#NAME?</v>
      </c>
      <c r="K666" s="157" t="e">
        <f ca="1">I666^2-J666^2</f>
        <v>#NAME?</v>
      </c>
      <c r="L666" s="158" t="e">
        <f t="shared" ref="L666:L674" ca="1" si="212">I666*J666</f>
        <v>#NAME?</v>
      </c>
      <c r="N666" t="s">
        <v>390</v>
      </c>
      <c r="O666" s="172" t="e">
        <f ca="1">2*(L675*B676-I675*J675)</f>
        <v>#NAME?</v>
      </c>
      <c r="Q666" s="156" t="e">
        <f t="array" aca="1" ref="Q666:R674" ca="1">MMULT(F666:G674,N670:O671)</f>
        <v>#NAME?</v>
      </c>
      <c r="R666" s="158" t="e">
        <f ca="1"/>
        <v>#NAME?</v>
      </c>
    </row>
    <row r="667" spans="1:18" x14ac:dyDescent="0.25">
      <c r="A667" s="194" t="e">
        <f ca="1"/>
        <v>#NAME?</v>
      </c>
      <c r="B667" s="195" t="e">
        <f ca="1"/>
        <v>#NAME?</v>
      </c>
      <c r="C667" s="195" t="e">
        <f ca="1"/>
        <v>#NAME?</v>
      </c>
      <c r="D667" s="196" t="e">
        <f ca="1"/>
        <v>#NAME?</v>
      </c>
      <c r="F667" s="123" t="e">
        <f ca="1">INDEX(A667:D675,,F665)</f>
        <v>#NAME?</v>
      </c>
      <c r="G667" s="90" t="e">
        <f ca="1">INDEX(A666:D674,,G665)</f>
        <v>#NAME?</v>
      </c>
      <c r="I667" s="123" t="e">
        <f t="shared" ref="I667:I674" ca="1" si="213">F667^2-G667^2</f>
        <v>#NAME?</v>
      </c>
      <c r="J667" s="37" t="e">
        <f t="shared" ref="J667:J674" ca="1" si="214">2*F667*G667</f>
        <v>#NAME?</v>
      </c>
      <c r="K667" s="37" t="e">
        <f t="shared" ref="K667:K674" ca="1" si="215">I667^2-J667^2</f>
        <v>#NAME?</v>
      </c>
      <c r="L667" s="90" t="e">
        <f t="shared" ca="1" si="212"/>
        <v>#NAME?</v>
      </c>
      <c r="N667" t="s">
        <v>392</v>
      </c>
      <c r="O667" s="173" t="e">
        <f ca="1">K675*B676-(I675^2-J675^2)</f>
        <v>#NAME?</v>
      </c>
      <c r="Q667" s="123" t="e">
        <f ca="1"/>
        <v>#NAME?</v>
      </c>
      <c r="R667" s="90" t="e">
        <f ca="1"/>
        <v>#NAME?</v>
      </c>
    </row>
    <row r="668" spans="1:18" x14ac:dyDescent="0.25">
      <c r="A668" s="194" t="e">
        <f ca="1"/>
        <v>#NAME?</v>
      </c>
      <c r="B668" s="195" t="e">
        <f ca="1"/>
        <v>#NAME?</v>
      </c>
      <c r="C668" s="195" t="e">
        <f ca="1"/>
        <v>#NAME?</v>
      </c>
      <c r="D668" s="196" t="e">
        <f ca="1"/>
        <v>#NAME?</v>
      </c>
      <c r="F668" s="123" t="e">
        <f ca="1">INDEX(A668:D676,,F665)</f>
        <v>#NAME?</v>
      </c>
      <c r="G668" s="90" t="e">
        <f ca="1">INDEX(A666:D674,,G665)</f>
        <v>#NAME?</v>
      </c>
      <c r="I668" s="123" t="e">
        <f t="shared" ca="1" si="213"/>
        <v>#NAME?</v>
      </c>
      <c r="J668" s="37" t="e">
        <f t="shared" ca="1" si="214"/>
        <v>#NAME?</v>
      </c>
      <c r="K668" s="37" t="e">
        <f t="shared" ca="1" si="215"/>
        <v>#NAME?</v>
      </c>
      <c r="L668" s="90" t="e">
        <f t="shared" ca="1" si="212"/>
        <v>#NAME?</v>
      </c>
      <c r="N668" t="s">
        <v>467</v>
      </c>
      <c r="O668" s="174" t="e">
        <f ca="1">0.25*ATAN(O666/O667)</f>
        <v>#NAME?</v>
      </c>
      <c r="Q668" s="123" t="e">
        <f ca="1"/>
        <v>#NAME?</v>
      </c>
      <c r="R668" s="90" t="e">
        <f ca="1"/>
        <v>#NAME?</v>
      </c>
    </row>
    <row r="669" spans="1:18" x14ac:dyDescent="0.25">
      <c r="A669" s="194" t="e">
        <f ca="1"/>
        <v>#NAME?</v>
      </c>
      <c r="B669" s="195" t="e">
        <f ca="1"/>
        <v>#NAME?</v>
      </c>
      <c r="C669" s="195" t="e">
        <f ca="1"/>
        <v>#NAME?</v>
      </c>
      <c r="D669" s="196" t="e">
        <f ca="1"/>
        <v>#NAME?</v>
      </c>
      <c r="F669" s="123" t="e">
        <f ca="1">INDEX(A669:D677,,F665)</f>
        <v>#NAME?</v>
      </c>
      <c r="G669" s="90" t="e">
        <f ca="1">INDEX(A666:D674,,G665)</f>
        <v>#NAME?</v>
      </c>
      <c r="I669" s="123" t="e">
        <f t="shared" ca="1" si="213"/>
        <v>#NAME?</v>
      </c>
      <c r="J669" s="37" t="e">
        <f t="shared" ca="1" si="214"/>
        <v>#NAME?</v>
      </c>
      <c r="K669" s="37" t="e">
        <f t="shared" ca="1" si="215"/>
        <v>#NAME?</v>
      </c>
      <c r="L669" s="90" t="e">
        <f t="shared" ca="1" si="212"/>
        <v>#NAME?</v>
      </c>
      <c r="Q669" s="123" t="e">
        <f ca="1"/>
        <v>#NAME?</v>
      </c>
      <c r="R669" s="90" t="e">
        <f ca="1"/>
        <v>#NAME?</v>
      </c>
    </row>
    <row r="670" spans="1:18" x14ac:dyDescent="0.25">
      <c r="A670" s="194" t="e">
        <f ca="1"/>
        <v>#NAME?</v>
      </c>
      <c r="B670" s="195" t="e">
        <f ca="1"/>
        <v>#NAME?</v>
      </c>
      <c r="C670" s="195" t="e">
        <f ca="1"/>
        <v>#NAME?</v>
      </c>
      <c r="D670" s="196" t="e">
        <f ca="1"/>
        <v>#NAME?</v>
      </c>
      <c r="F670" s="123" t="e">
        <f ca="1">INDEX(A670:D678,,F665)</f>
        <v>#NAME?</v>
      </c>
      <c r="G670" s="90" t="e">
        <f ca="1">INDEX(A666:D674,,G665)</f>
        <v>#NAME?</v>
      </c>
      <c r="I670" s="123" t="e">
        <f t="shared" ca="1" si="213"/>
        <v>#NAME?</v>
      </c>
      <c r="J670" s="37" t="e">
        <f t="shared" ca="1" si="214"/>
        <v>#NAME?</v>
      </c>
      <c r="K670" s="37" t="e">
        <f t="shared" ca="1" si="215"/>
        <v>#NAME?</v>
      </c>
      <c r="L670" s="90" t="e">
        <f t="shared" ca="1" si="212"/>
        <v>#NAME?</v>
      </c>
      <c r="N670" s="156" t="e">
        <f ca="1">COS(O668)</f>
        <v>#NAME?</v>
      </c>
      <c r="O670" s="158" t="e">
        <f ca="1">-N671</f>
        <v>#NAME?</v>
      </c>
      <c r="Q670" s="123" t="e">
        <f ca="1"/>
        <v>#NAME?</v>
      </c>
      <c r="R670" s="90" t="e">
        <f ca="1"/>
        <v>#NAME?</v>
      </c>
    </row>
    <row r="671" spans="1:18" x14ac:dyDescent="0.25">
      <c r="A671" s="194" t="e">
        <f ca="1"/>
        <v>#NAME?</v>
      </c>
      <c r="B671" s="195" t="e">
        <f ca="1"/>
        <v>#NAME?</v>
      </c>
      <c r="C671" s="195" t="e">
        <f ca="1"/>
        <v>#NAME?</v>
      </c>
      <c r="D671" s="196" t="e">
        <f ca="1"/>
        <v>#NAME?</v>
      </c>
      <c r="F671" s="123" t="e">
        <f ca="1">INDEX(A671:D679,,F665)</f>
        <v>#NAME?</v>
      </c>
      <c r="G671" s="90" t="e">
        <f ca="1">INDEX(A666:D674,,G665)</f>
        <v>#NAME?</v>
      </c>
      <c r="I671" s="123" t="e">
        <f t="shared" ca="1" si="213"/>
        <v>#NAME?</v>
      </c>
      <c r="J671" s="37" t="e">
        <f t="shared" ca="1" si="214"/>
        <v>#NAME?</v>
      </c>
      <c r="K671" s="37" t="e">
        <f t="shared" ca="1" si="215"/>
        <v>#NAME?</v>
      </c>
      <c r="L671" s="90" t="e">
        <f t="shared" ca="1" si="212"/>
        <v>#NAME?</v>
      </c>
      <c r="N671" s="91" t="e">
        <f ca="1">SIN(O668)</f>
        <v>#NAME?</v>
      </c>
      <c r="O671" s="93" t="e">
        <f ca="1">N670</f>
        <v>#NAME?</v>
      </c>
      <c r="Q671" s="123" t="e">
        <f ca="1"/>
        <v>#NAME?</v>
      </c>
      <c r="R671" s="90" t="e">
        <f ca="1"/>
        <v>#NAME?</v>
      </c>
    </row>
    <row r="672" spans="1:18" x14ac:dyDescent="0.25">
      <c r="A672" s="194" t="e">
        <f ca="1"/>
        <v>#NAME?</v>
      </c>
      <c r="B672" s="195" t="e">
        <f ca="1"/>
        <v>#NAME?</v>
      </c>
      <c r="C672" s="195" t="e">
        <f ca="1"/>
        <v>#NAME?</v>
      </c>
      <c r="D672" s="196" t="e">
        <f ca="1"/>
        <v>#NAME?</v>
      </c>
      <c r="F672" s="123" t="e">
        <f ca="1">INDEX(A672:D680,,F665)</f>
        <v>#NAME?</v>
      </c>
      <c r="G672" s="90" t="e">
        <f ca="1">INDEX(A666:D674,,G665)</f>
        <v>#NAME?</v>
      </c>
      <c r="I672" s="123" t="e">
        <f t="shared" ca="1" si="213"/>
        <v>#NAME?</v>
      </c>
      <c r="J672" s="37" t="e">
        <f t="shared" ca="1" si="214"/>
        <v>#NAME?</v>
      </c>
      <c r="K672" s="37" t="e">
        <f t="shared" ca="1" si="215"/>
        <v>#NAME?</v>
      </c>
      <c r="L672" s="90" t="e">
        <f t="shared" ca="1" si="212"/>
        <v>#NAME?</v>
      </c>
      <c r="Q672" s="123" t="e">
        <f ca="1"/>
        <v>#NAME?</v>
      </c>
      <c r="R672" s="90" t="e">
        <f ca="1"/>
        <v>#NAME?</v>
      </c>
    </row>
    <row r="673" spans="1:18" x14ac:dyDescent="0.25">
      <c r="A673" s="194" t="e">
        <f ca="1"/>
        <v>#NAME?</v>
      </c>
      <c r="B673" s="195" t="e">
        <f ca="1"/>
        <v>#NAME?</v>
      </c>
      <c r="C673" s="195" t="e">
        <f ca="1"/>
        <v>#NAME?</v>
      </c>
      <c r="D673" s="196" t="e">
        <f ca="1"/>
        <v>#NAME?</v>
      </c>
      <c r="F673" s="123" t="e">
        <f ca="1">INDEX(A673:D681,,F665)</f>
        <v>#NAME?</v>
      </c>
      <c r="G673" s="90" t="e">
        <f ca="1">INDEX(A666:D674,,G665)</f>
        <v>#NAME?</v>
      </c>
      <c r="I673" s="123" t="e">
        <f t="shared" ca="1" si="213"/>
        <v>#NAME?</v>
      </c>
      <c r="J673" s="37" t="e">
        <f t="shared" ca="1" si="214"/>
        <v>#NAME?</v>
      </c>
      <c r="K673" s="37" t="e">
        <f t="shared" ca="1" si="215"/>
        <v>#NAME?</v>
      </c>
      <c r="L673" s="90" t="e">
        <f t="shared" ca="1" si="212"/>
        <v>#NAME?</v>
      </c>
      <c r="Q673" s="123" t="e">
        <f ca="1"/>
        <v>#NAME?</v>
      </c>
      <c r="R673" s="90" t="e">
        <f ca="1"/>
        <v>#NAME?</v>
      </c>
    </row>
    <row r="674" spans="1:18" x14ac:dyDescent="0.25">
      <c r="A674" s="200" t="e">
        <f ca="1"/>
        <v>#NAME?</v>
      </c>
      <c r="B674" s="201" t="e">
        <f ca="1"/>
        <v>#NAME?</v>
      </c>
      <c r="C674" s="201" t="e">
        <f ca="1"/>
        <v>#NAME?</v>
      </c>
      <c r="D674" s="202" t="e">
        <f ca="1"/>
        <v>#NAME?</v>
      </c>
      <c r="F674" s="91" t="e">
        <f ca="1">INDEX(A674:D682,,F665)</f>
        <v>#NAME?</v>
      </c>
      <c r="G674" s="93" t="e">
        <f ca="1">INDEX(A666:D674,,G665)</f>
        <v>#NAME?</v>
      </c>
      <c r="I674" s="91" t="e">
        <f t="shared" ca="1" si="213"/>
        <v>#NAME?</v>
      </c>
      <c r="J674" s="92" t="e">
        <f t="shared" ca="1" si="214"/>
        <v>#NAME?</v>
      </c>
      <c r="K674" s="92" t="e">
        <f t="shared" ca="1" si="215"/>
        <v>#NAME?</v>
      </c>
      <c r="L674" s="93" t="e">
        <f t="shared" ca="1" si="212"/>
        <v>#NAME?</v>
      </c>
      <c r="Q674" s="91" t="e">
        <f ca="1"/>
        <v>#NAME?</v>
      </c>
      <c r="R674" s="93" t="e">
        <f ca="1"/>
        <v>#NAME?</v>
      </c>
    </row>
    <row r="675" spans="1:18" x14ac:dyDescent="0.25">
      <c r="I675" t="e">
        <f ca="1">SUM(I666:I674)</f>
        <v>#NAME?</v>
      </c>
      <c r="J675" t="e">
        <f ca="1">SUM(J666:J674)</f>
        <v>#NAME?</v>
      </c>
      <c r="K675" t="e">
        <f ca="1">SUM(K666:K674)</f>
        <v>#NAME?</v>
      </c>
      <c r="L675" t="e">
        <f ca="1">SUM(L666:L674)</f>
        <v>#NAME?</v>
      </c>
    </row>
    <row r="676" spans="1:18" x14ac:dyDescent="0.25">
      <c r="A676" s="47" t="s">
        <v>53</v>
      </c>
      <c r="B676">
        <f ca="1">COUNT(A666:A674)</f>
        <v>0</v>
      </c>
      <c r="I676" s="47" t="s">
        <v>462</v>
      </c>
      <c r="J676" s="47" t="s">
        <v>389</v>
      </c>
      <c r="K676" s="47" t="s">
        <v>469</v>
      </c>
      <c r="L676" s="47" t="s">
        <v>470</v>
      </c>
      <c r="N676" s="47"/>
    </row>
    <row r="678" spans="1:18" x14ac:dyDescent="0.25">
      <c r="A678">
        <v>1</v>
      </c>
      <c r="B678">
        <v>2</v>
      </c>
      <c r="C678">
        <v>3</v>
      </c>
      <c r="D678">
        <v>4</v>
      </c>
      <c r="F678">
        <v>2</v>
      </c>
      <c r="G678">
        <v>3</v>
      </c>
      <c r="I678" s="47" t="s">
        <v>207</v>
      </c>
      <c r="J678" s="47" t="s">
        <v>464</v>
      </c>
      <c r="K678" s="47" t="s">
        <v>465</v>
      </c>
      <c r="L678" s="47" t="s">
        <v>466</v>
      </c>
      <c r="Q678">
        <f>F678</f>
        <v>2</v>
      </c>
      <c r="R678">
        <f>G678</f>
        <v>3</v>
      </c>
    </row>
    <row r="679" spans="1:18" x14ac:dyDescent="0.25">
      <c r="A679" s="189" t="e">
        <f t="array" aca="1" ref="A679:A687" ca="1">IF(A678=$Q665,$Q666:$Q674,IF(A678=$R665,$R666:$R674,A666:A674))</f>
        <v>#NAME?</v>
      </c>
      <c r="B679" s="190" t="e">
        <f t="array" aca="1" ref="B679:B687" ca="1">IF(B678=$Q665,$Q666:$Q674,IF(B678=$R665,$R666:$R674,B666:B674))</f>
        <v>#NAME?</v>
      </c>
      <c r="C679" s="190" t="e">
        <f t="array" aca="1" ref="C679:C687" ca="1">IF(C678=$Q665,$Q666:$Q674,IF(C678=$R665,$R666:$R674,C666:C674))</f>
        <v>#NAME?</v>
      </c>
      <c r="D679" s="191" t="e">
        <f t="array" aca="1" ref="D679:D687" ca="1">IF(D678=$Q665,$Q666:$Q674,IF(D678=$R665,$R666:$R674,D666:D674))</f>
        <v>#NAME?</v>
      </c>
      <c r="F679" s="156" t="e">
        <f ca="1">INDEX(A679:D687,,F678)</f>
        <v>#NAME?</v>
      </c>
      <c r="G679" s="158" t="e">
        <f ca="1">INDEX(A679:D687,,G678)</f>
        <v>#NAME?</v>
      </c>
      <c r="I679" s="156" t="e">
        <f ca="1">F679^2-G679^2</f>
        <v>#NAME?</v>
      </c>
      <c r="J679" s="157" t="e">
        <f ca="1">2*F679*G679</f>
        <v>#NAME?</v>
      </c>
      <c r="K679" s="157" t="e">
        <f ca="1">I679^2-J679^2</f>
        <v>#NAME?</v>
      </c>
      <c r="L679" s="158" t="e">
        <f t="shared" ref="L679:L687" ca="1" si="216">I679*J679</f>
        <v>#NAME?</v>
      </c>
      <c r="N679" t="s">
        <v>390</v>
      </c>
      <c r="O679" s="172" t="e">
        <f ca="1">2*(L688*B689-I688*J688)</f>
        <v>#NAME?</v>
      </c>
      <c r="Q679" s="156" t="e">
        <f t="array" aca="1" ref="Q679:R687" ca="1">MMULT(F679:G687,N683:O684)</f>
        <v>#NAME?</v>
      </c>
      <c r="R679" s="158" t="e">
        <f ca="1"/>
        <v>#NAME?</v>
      </c>
    </row>
    <row r="680" spans="1:18" x14ac:dyDescent="0.25">
      <c r="A680" s="194" t="e">
        <f ca="1"/>
        <v>#NAME?</v>
      </c>
      <c r="B680" s="195" t="e">
        <f ca="1"/>
        <v>#NAME?</v>
      </c>
      <c r="C680" s="195" t="e">
        <f ca="1"/>
        <v>#NAME?</v>
      </c>
      <c r="D680" s="196" t="e">
        <f ca="1"/>
        <v>#NAME?</v>
      </c>
      <c r="F680" s="123" t="e">
        <f ca="1">INDEX(A680:D688,,F678)</f>
        <v>#NAME?</v>
      </c>
      <c r="G680" s="90" t="e">
        <f ca="1">INDEX(A679:D687,,G678)</f>
        <v>#NAME?</v>
      </c>
      <c r="I680" s="123" t="e">
        <f t="shared" ref="I680:I687" ca="1" si="217">F680^2-G680^2</f>
        <v>#NAME?</v>
      </c>
      <c r="J680" s="37" t="e">
        <f t="shared" ref="J680:J687" ca="1" si="218">2*F680*G680</f>
        <v>#NAME?</v>
      </c>
      <c r="K680" s="37" t="e">
        <f t="shared" ref="K680:K687" ca="1" si="219">I680^2-J680^2</f>
        <v>#NAME?</v>
      </c>
      <c r="L680" s="90" t="e">
        <f t="shared" ca="1" si="216"/>
        <v>#NAME?</v>
      </c>
      <c r="N680" t="s">
        <v>392</v>
      </c>
      <c r="O680" s="173" t="e">
        <f ca="1">K688*B689-(I688^2-J688^2)</f>
        <v>#NAME?</v>
      </c>
      <c r="Q680" s="123" t="e">
        <f ca="1"/>
        <v>#NAME?</v>
      </c>
      <c r="R680" s="90" t="e">
        <f ca="1"/>
        <v>#NAME?</v>
      </c>
    </row>
    <row r="681" spans="1:18" x14ac:dyDescent="0.25">
      <c r="A681" s="194" t="e">
        <f ca="1"/>
        <v>#NAME?</v>
      </c>
      <c r="B681" s="195" t="e">
        <f ca="1"/>
        <v>#NAME?</v>
      </c>
      <c r="C681" s="195" t="e">
        <f ca="1"/>
        <v>#NAME?</v>
      </c>
      <c r="D681" s="196" t="e">
        <f ca="1"/>
        <v>#NAME?</v>
      </c>
      <c r="F681" s="123" t="e">
        <f ca="1">INDEX(A681:D689,,F678)</f>
        <v>#NAME?</v>
      </c>
      <c r="G681" s="90" t="e">
        <f ca="1">INDEX(A679:D687,,G678)</f>
        <v>#NAME?</v>
      </c>
      <c r="I681" s="123" t="e">
        <f t="shared" ca="1" si="217"/>
        <v>#NAME?</v>
      </c>
      <c r="J681" s="37" t="e">
        <f t="shared" ca="1" si="218"/>
        <v>#NAME?</v>
      </c>
      <c r="K681" s="37" t="e">
        <f t="shared" ca="1" si="219"/>
        <v>#NAME?</v>
      </c>
      <c r="L681" s="90" t="e">
        <f t="shared" ca="1" si="216"/>
        <v>#NAME?</v>
      </c>
      <c r="N681" t="s">
        <v>467</v>
      </c>
      <c r="O681" s="174" t="e">
        <f ca="1">0.25*ATAN(O679/O680)</f>
        <v>#NAME?</v>
      </c>
      <c r="Q681" s="123" t="e">
        <f ca="1"/>
        <v>#NAME?</v>
      </c>
      <c r="R681" s="90" t="e">
        <f ca="1"/>
        <v>#NAME?</v>
      </c>
    </row>
    <row r="682" spans="1:18" x14ac:dyDescent="0.25">
      <c r="A682" s="194" t="e">
        <f ca="1"/>
        <v>#NAME?</v>
      </c>
      <c r="B682" s="195" t="e">
        <f ca="1"/>
        <v>#NAME?</v>
      </c>
      <c r="C682" s="195" t="e">
        <f ca="1"/>
        <v>#NAME?</v>
      </c>
      <c r="D682" s="196" t="e">
        <f ca="1"/>
        <v>#NAME?</v>
      </c>
      <c r="F682" s="123" t="e">
        <f ca="1">INDEX(A682:D690,,F678)</f>
        <v>#NAME?</v>
      </c>
      <c r="G682" s="90" t="e">
        <f ca="1">INDEX(A679:D687,,G678)</f>
        <v>#NAME?</v>
      </c>
      <c r="I682" s="123" t="e">
        <f t="shared" ca="1" si="217"/>
        <v>#NAME?</v>
      </c>
      <c r="J682" s="37" t="e">
        <f t="shared" ca="1" si="218"/>
        <v>#NAME?</v>
      </c>
      <c r="K682" s="37" t="e">
        <f t="shared" ca="1" si="219"/>
        <v>#NAME?</v>
      </c>
      <c r="L682" s="90" t="e">
        <f t="shared" ca="1" si="216"/>
        <v>#NAME?</v>
      </c>
      <c r="Q682" s="123" t="e">
        <f ca="1"/>
        <v>#NAME?</v>
      </c>
      <c r="R682" s="90" t="e">
        <f ca="1"/>
        <v>#NAME?</v>
      </c>
    </row>
    <row r="683" spans="1:18" x14ac:dyDescent="0.25">
      <c r="A683" s="194" t="e">
        <f ca="1"/>
        <v>#NAME?</v>
      </c>
      <c r="B683" s="195" t="e">
        <f ca="1"/>
        <v>#NAME?</v>
      </c>
      <c r="C683" s="195" t="e">
        <f ca="1"/>
        <v>#NAME?</v>
      </c>
      <c r="D683" s="196" t="e">
        <f ca="1"/>
        <v>#NAME?</v>
      </c>
      <c r="F683" s="123" t="e">
        <f ca="1">INDEX(A683:D691,,F678)</f>
        <v>#NAME?</v>
      </c>
      <c r="G683" s="90" t="e">
        <f ca="1">INDEX(A679:D687,,G678)</f>
        <v>#NAME?</v>
      </c>
      <c r="I683" s="123" t="e">
        <f t="shared" ca="1" si="217"/>
        <v>#NAME?</v>
      </c>
      <c r="J683" s="37" t="e">
        <f t="shared" ca="1" si="218"/>
        <v>#NAME?</v>
      </c>
      <c r="K683" s="37" t="e">
        <f t="shared" ca="1" si="219"/>
        <v>#NAME?</v>
      </c>
      <c r="L683" s="90" t="e">
        <f t="shared" ca="1" si="216"/>
        <v>#NAME?</v>
      </c>
      <c r="N683" s="156" t="e">
        <f ca="1">COS(O681)</f>
        <v>#NAME?</v>
      </c>
      <c r="O683" s="158" t="e">
        <f ca="1">-N684</f>
        <v>#NAME?</v>
      </c>
      <c r="Q683" s="123" t="e">
        <f ca="1"/>
        <v>#NAME?</v>
      </c>
      <c r="R683" s="90" t="e">
        <f ca="1"/>
        <v>#NAME?</v>
      </c>
    </row>
    <row r="684" spans="1:18" x14ac:dyDescent="0.25">
      <c r="A684" s="194" t="e">
        <f ca="1"/>
        <v>#NAME?</v>
      </c>
      <c r="B684" s="195" t="e">
        <f ca="1"/>
        <v>#NAME?</v>
      </c>
      <c r="C684" s="195" t="e">
        <f ca="1"/>
        <v>#NAME?</v>
      </c>
      <c r="D684" s="196" t="e">
        <f ca="1"/>
        <v>#NAME?</v>
      </c>
      <c r="F684" s="123" t="e">
        <f ca="1">INDEX(A684:D692,,F678)</f>
        <v>#NAME?</v>
      </c>
      <c r="G684" s="90" t="e">
        <f ca="1">INDEX(A679:D687,,G678)</f>
        <v>#NAME?</v>
      </c>
      <c r="I684" s="123" t="e">
        <f t="shared" ca="1" si="217"/>
        <v>#NAME?</v>
      </c>
      <c r="J684" s="37" t="e">
        <f t="shared" ca="1" si="218"/>
        <v>#NAME?</v>
      </c>
      <c r="K684" s="37" t="e">
        <f t="shared" ca="1" si="219"/>
        <v>#NAME?</v>
      </c>
      <c r="L684" s="90" t="e">
        <f t="shared" ca="1" si="216"/>
        <v>#NAME?</v>
      </c>
      <c r="N684" s="91" t="e">
        <f ca="1">SIN(O681)</f>
        <v>#NAME?</v>
      </c>
      <c r="O684" s="93" t="e">
        <f ca="1">N683</f>
        <v>#NAME?</v>
      </c>
      <c r="Q684" s="123" t="e">
        <f ca="1"/>
        <v>#NAME?</v>
      </c>
      <c r="R684" s="90" t="e">
        <f ca="1"/>
        <v>#NAME?</v>
      </c>
    </row>
    <row r="685" spans="1:18" x14ac:dyDescent="0.25">
      <c r="A685" s="194" t="e">
        <f ca="1"/>
        <v>#NAME?</v>
      </c>
      <c r="B685" s="195" t="e">
        <f ca="1"/>
        <v>#NAME?</v>
      </c>
      <c r="C685" s="195" t="e">
        <f ca="1"/>
        <v>#NAME?</v>
      </c>
      <c r="D685" s="196" t="e">
        <f ca="1"/>
        <v>#NAME?</v>
      </c>
      <c r="F685" s="123" t="e">
        <f ca="1">INDEX(A685:D693,,F678)</f>
        <v>#NAME?</v>
      </c>
      <c r="G685" s="90" t="e">
        <f ca="1">INDEX(A679:D687,,G678)</f>
        <v>#NAME?</v>
      </c>
      <c r="I685" s="123" t="e">
        <f t="shared" ca="1" si="217"/>
        <v>#NAME?</v>
      </c>
      <c r="J685" s="37" t="e">
        <f t="shared" ca="1" si="218"/>
        <v>#NAME?</v>
      </c>
      <c r="K685" s="37" t="e">
        <f t="shared" ca="1" si="219"/>
        <v>#NAME?</v>
      </c>
      <c r="L685" s="90" t="e">
        <f t="shared" ca="1" si="216"/>
        <v>#NAME?</v>
      </c>
      <c r="Q685" s="123" t="e">
        <f ca="1"/>
        <v>#NAME?</v>
      </c>
      <c r="R685" s="90" t="e">
        <f ca="1"/>
        <v>#NAME?</v>
      </c>
    </row>
    <row r="686" spans="1:18" x14ac:dyDescent="0.25">
      <c r="A686" s="194" t="e">
        <f ca="1"/>
        <v>#NAME?</v>
      </c>
      <c r="B686" s="195" t="e">
        <f ca="1"/>
        <v>#NAME?</v>
      </c>
      <c r="C686" s="195" t="e">
        <f ca="1"/>
        <v>#NAME?</v>
      </c>
      <c r="D686" s="196" t="e">
        <f ca="1"/>
        <v>#NAME?</v>
      </c>
      <c r="F686" s="123" t="e">
        <f ca="1">INDEX(A686:D694,,F678)</f>
        <v>#NAME?</v>
      </c>
      <c r="G686" s="90" t="e">
        <f ca="1">INDEX(A679:D687,,G678)</f>
        <v>#NAME?</v>
      </c>
      <c r="I686" s="123" t="e">
        <f t="shared" ca="1" si="217"/>
        <v>#NAME?</v>
      </c>
      <c r="J686" s="37" t="e">
        <f t="shared" ca="1" si="218"/>
        <v>#NAME?</v>
      </c>
      <c r="K686" s="37" t="e">
        <f t="shared" ca="1" si="219"/>
        <v>#NAME?</v>
      </c>
      <c r="L686" s="90" t="e">
        <f t="shared" ca="1" si="216"/>
        <v>#NAME?</v>
      </c>
      <c r="Q686" s="123" t="e">
        <f ca="1"/>
        <v>#NAME?</v>
      </c>
      <c r="R686" s="90" t="e">
        <f ca="1"/>
        <v>#NAME?</v>
      </c>
    </row>
    <row r="687" spans="1:18" x14ac:dyDescent="0.25">
      <c r="A687" s="200" t="e">
        <f ca="1"/>
        <v>#NAME?</v>
      </c>
      <c r="B687" s="201" t="e">
        <f ca="1"/>
        <v>#NAME?</v>
      </c>
      <c r="C687" s="201" t="e">
        <f ca="1"/>
        <v>#NAME?</v>
      </c>
      <c r="D687" s="202" t="e">
        <f ca="1"/>
        <v>#NAME?</v>
      </c>
      <c r="F687" s="91" t="e">
        <f ca="1">INDEX(A687:D695,,F678)</f>
        <v>#NAME?</v>
      </c>
      <c r="G687" s="93" t="e">
        <f ca="1">INDEX(A679:D687,,G678)</f>
        <v>#NAME?</v>
      </c>
      <c r="I687" s="91" t="e">
        <f t="shared" ca="1" si="217"/>
        <v>#NAME?</v>
      </c>
      <c r="J687" s="92" t="e">
        <f t="shared" ca="1" si="218"/>
        <v>#NAME?</v>
      </c>
      <c r="K687" s="92" t="e">
        <f t="shared" ca="1" si="219"/>
        <v>#NAME?</v>
      </c>
      <c r="L687" s="93" t="e">
        <f t="shared" ca="1" si="216"/>
        <v>#NAME?</v>
      </c>
      <c r="Q687" s="91" t="e">
        <f ca="1"/>
        <v>#NAME?</v>
      </c>
      <c r="R687" s="93" t="e">
        <f ca="1"/>
        <v>#NAME?</v>
      </c>
    </row>
    <row r="688" spans="1:18" x14ac:dyDescent="0.25">
      <c r="I688" t="e">
        <f ca="1">SUM(I679:I687)</f>
        <v>#NAME?</v>
      </c>
      <c r="J688" t="e">
        <f ca="1">SUM(J679:J687)</f>
        <v>#NAME?</v>
      </c>
      <c r="K688" t="e">
        <f ca="1">SUM(K679:K687)</f>
        <v>#NAME?</v>
      </c>
      <c r="L688" t="e">
        <f ca="1">SUM(L679:L687)</f>
        <v>#NAME?</v>
      </c>
    </row>
    <row r="689" spans="1:18" x14ac:dyDescent="0.25">
      <c r="A689" s="47" t="s">
        <v>53</v>
      </c>
      <c r="B689">
        <f ca="1">COUNT(A679:A687)</f>
        <v>0</v>
      </c>
      <c r="I689" s="47" t="s">
        <v>462</v>
      </c>
      <c r="J689" s="47" t="s">
        <v>389</v>
      </c>
      <c r="K689" s="47" t="s">
        <v>469</v>
      </c>
      <c r="L689" s="47" t="s">
        <v>470</v>
      </c>
      <c r="N689" s="47"/>
    </row>
    <row r="691" spans="1:18" x14ac:dyDescent="0.25">
      <c r="A691">
        <v>1</v>
      </c>
      <c r="B691">
        <v>2</v>
      </c>
      <c r="C691">
        <v>3</v>
      </c>
      <c r="D691">
        <v>4</v>
      </c>
      <c r="F691">
        <v>2</v>
      </c>
      <c r="G691">
        <v>4</v>
      </c>
      <c r="I691" s="47" t="s">
        <v>207</v>
      </c>
      <c r="J691" s="47" t="s">
        <v>464</v>
      </c>
      <c r="K691" s="47" t="s">
        <v>465</v>
      </c>
      <c r="L691" s="47" t="s">
        <v>466</v>
      </c>
      <c r="Q691">
        <f>F691</f>
        <v>2</v>
      </c>
      <c r="R691">
        <f>G691</f>
        <v>4</v>
      </c>
    </row>
    <row r="692" spans="1:18" x14ac:dyDescent="0.25">
      <c r="A692" s="189" t="e">
        <f t="array" aca="1" ref="A692:A700" ca="1">IF(A691=$Q678,$Q679:$Q687,IF(A691=$R678,$R679:$R687,A679:A687))</f>
        <v>#NAME?</v>
      </c>
      <c r="B692" s="190" t="e">
        <f t="array" aca="1" ref="B692:B700" ca="1">IF(B691=$Q678,$Q679:$Q687,IF(B691=$R678,$R679:$R687,B679:B687))</f>
        <v>#NAME?</v>
      </c>
      <c r="C692" s="190" t="e">
        <f t="array" aca="1" ref="C692:C700" ca="1">IF(C691=$Q678,$Q679:$Q687,IF(C691=$R678,$R679:$R687,C679:C687))</f>
        <v>#NAME?</v>
      </c>
      <c r="D692" s="191" t="e">
        <f t="array" aca="1" ref="D692:D700" ca="1">IF(D691=$Q678,$Q679:$Q687,IF(D691=$R678,$R679:$R687,D679:D687))</f>
        <v>#NAME?</v>
      </c>
      <c r="F692" s="156" t="e">
        <f ca="1">INDEX(A692:D700,,F691)</f>
        <v>#NAME?</v>
      </c>
      <c r="G692" s="158" t="e">
        <f ca="1">INDEX(A692:D700,,G691)</f>
        <v>#NAME?</v>
      </c>
      <c r="I692" s="156" t="e">
        <f ca="1">F692^2-G692^2</f>
        <v>#NAME?</v>
      </c>
      <c r="J692" s="157" t="e">
        <f ca="1">2*F692*G692</f>
        <v>#NAME?</v>
      </c>
      <c r="K692" s="157" t="e">
        <f ca="1">I692^2-J692^2</f>
        <v>#NAME?</v>
      </c>
      <c r="L692" s="158" t="e">
        <f t="shared" ref="L692:L700" ca="1" si="220">I692*J692</f>
        <v>#NAME?</v>
      </c>
      <c r="N692" t="s">
        <v>390</v>
      </c>
      <c r="O692" s="172" t="e">
        <f ca="1">2*(L701*B702-I701*J701)</f>
        <v>#NAME?</v>
      </c>
      <c r="Q692" s="156" t="e">
        <f t="array" aca="1" ref="Q692:R700" ca="1">MMULT(F692:G700,N696:O697)</f>
        <v>#NAME?</v>
      </c>
      <c r="R692" s="158" t="e">
        <f ca="1"/>
        <v>#NAME?</v>
      </c>
    </row>
    <row r="693" spans="1:18" x14ac:dyDescent="0.25">
      <c r="A693" s="194" t="e">
        <f ca="1"/>
        <v>#NAME?</v>
      </c>
      <c r="B693" s="195" t="e">
        <f ca="1"/>
        <v>#NAME?</v>
      </c>
      <c r="C693" s="195" t="e">
        <f ca="1"/>
        <v>#NAME?</v>
      </c>
      <c r="D693" s="196" t="e">
        <f ca="1"/>
        <v>#NAME?</v>
      </c>
      <c r="F693" s="123" t="e">
        <f ca="1">INDEX(A693:D701,,F691)</f>
        <v>#NAME?</v>
      </c>
      <c r="G693" s="90" t="e">
        <f ca="1">INDEX(A692:D700,,G691)</f>
        <v>#NAME?</v>
      </c>
      <c r="I693" s="123" t="e">
        <f t="shared" ref="I693:I700" ca="1" si="221">F693^2-G693^2</f>
        <v>#NAME?</v>
      </c>
      <c r="J693" s="37" t="e">
        <f t="shared" ref="J693:J700" ca="1" si="222">2*F693*G693</f>
        <v>#NAME?</v>
      </c>
      <c r="K693" s="37" t="e">
        <f t="shared" ref="K693:K700" ca="1" si="223">I693^2-J693^2</f>
        <v>#NAME?</v>
      </c>
      <c r="L693" s="90" t="e">
        <f t="shared" ca="1" si="220"/>
        <v>#NAME?</v>
      </c>
      <c r="N693" t="s">
        <v>392</v>
      </c>
      <c r="O693" s="173" t="e">
        <f ca="1">K701*B702-(I701^2-J701^2)</f>
        <v>#NAME?</v>
      </c>
      <c r="Q693" s="123" t="e">
        <f ca="1"/>
        <v>#NAME?</v>
      </c>
      <c r="R693" s="90" t="e">
        <f ca="1"/>
        <v>#NAME?</v>
      </c>
    </row>
    <row r="694" spans="1:18" x14ac:dyDescent="0.25">
      <c r="A694" s="194" t="e">
        <f ca="1"/>
        <v>#NAME?</v>
      </c>
      <c r="B694" s="195" t="e">
        <f ca="1"/>
        <v>#NAME?</v>
      </c>
      <c r="C694" s="195" t="e">
        <f ca="1"/>
        <v>#NAME?</v>
      </c>
      <c r="D694" s="196" t="e">
        <f ca="1"/>
        <v>#NAME?</v>
      </c>
      <c r="F694" s="123" t="e">
        <f ca="1">INDEX(A694:D702,,F691)</f>
        <v>#NAME?</v>
      </c>
      <c r="G694" s="90" t="e">
        <f ca="1">INDEX(A692:D700,,G691)</f>
        <v>#NAME?</v>
      </c>
      <c r="I694" s="123" t="e">
        <f t="shared" ca="1" si="221"/>
        <v>#NAME?</v>
      </c>
      <c r="J694" s="37" t="e">
        <f t="shared" ca="1" si="222"/>
        <v>#NAME?</v>
      </c>
      <c r="K694" s="37" t="e">
        <f t="shared" ca="1" si="223"/>
        <v>#NAME?</v>
      </c>
      <c r="L694" s="90" t="e">
        <f t="shared" ca="1" si="220"/>
        <v>#NAME?</v>
      </c>
      <c r="N694" t="s">
        <v>467</v>
      </c>
      <c r="O694" s="174" t="e">
        <f ca="1">0.25*ATAN(O692/O693)</f>
        <v>#NAME?</v>
      </c>
      <c r="Q694" s="123" t="e">
        <f ca="1"/>
        <v>#NAME?</v>
      </c>
      <c r="R694" s="90" t="e">
        <f ca="1"/>
        <v>#NAME?</v>
      </c>
    </row>
    <row r="695" spans="1:18" x14ac:dyDescent="0.25">
      <c r="A695" s="194" t="e">
        <f ca="1"/>
        <v>#NAME?</v>
      </c>
      <c r="B695" s="195" t="e">
        <f ca="1"/>
        <v>#NAME?</v>
      </c>
      <c r="C695" s="195" t="e">
        <f ca="1"/>
        <v>#NAME?</v>
      </c>
      <c r="D695" s="196" t="e">
        <f ca="1"/>
        <v>#NAME?</v>
      </c>
      <c r="F695" s="123" t="e">
        <f ca="1">INDEX(A695:D703,,F691)</f>
        <v>#NAME?</v>
      </c>
      <c r="G695" s="90" t="e">
        <f ca="1">INDEX(A692:D700,,G691)</f>
        <v>#NAME?</v>
      </c>
      <c r="I695" s="123" t="e">
        <f t="shared" ca="1" si="221"/>
        <v>#NAME?</v>
      </c>
      <c r="J695" s="37" t="e">
        <f t="shared" ca="1" si="222"/>
        <v>#NAME?</v>
      </c>
      <c r="K695" s="37" t="e">
        <f t="shared" ca="1" si="223"/>
        <v>#NAME?</v>
      </c>
      <c r="L695" s="90" t="e">
        <f t="shared" ca="1" si="220"/>
        <v>#NAME?</v>
      </c>
      <c r="Q695" s="123" t="e">
        <f ca="1"/>
        <v>#NAME?</v>
      </c>
      <c r="R695" s="90" t="e">
        <f ca="1"/>
        <v>#NAME?</v>
      </c>
    </row>
    <row r="696" spans="1:18" x14ac:dyDescent="0.25">
      <c r="A696" s="194" t="e">
        <f ca="1"/>
        <v>#NAME?</v>
      </c>
      <c r="B696" s="195" t="e">
        <f ca="1"/>
        <v>#NAME?</v>
      </c>
      <c r="C696" s="195" t="e">
        <f ca="1"/>
        <v>#NAME?</v>
      </c>
      <c r="D696" s="196" t="e">
        <f ca="1"/>
        <v>#NAME?</v>
      </c>
      <c r="F696" s="123" t="e">
        <f ca="1">INDEX(A696:D704,,F691)</f>
        <v>#NAME?</v>
      </c>
      <c r="G696" s="90" t="e">
        <f ca="1">INDEX(A692:D700,,G691)</f>
        <v>#NAME?</v>
      </c>
      <c r="I696" s="123" t="e">
        <f t="shared" ca="1" si="221"/>
        <v>#NAME?</v>
      </c>
      <c r="J696" s="37" t="e">
        <f t="shared" ca="1" si="222"/>
        <v>#NAME?</v>
      </c>
      <c r="K696" s="37" t="e">
        <f t="shared" ca="1" si="223"/>
        <v>#NAME?</v>
      </c>
      <c r="L696" s="90" t="e">
        <f t="shared" ca="1" si="220"/>
        <v>#NAME?</v>
      </c>
      <c r="N696" s="156" t="e">
        <f ca="1">COS(O694)</f>
        <v>#NAME?</v>
      </c>
      <c r="O696" s="158" t="e">
        <f ca="1">-N697</f>
        <v>#NAME?</v>
      </c>
      <c r="Q696" s="123" t="e">
        <f ca="1"/>
        <v>#NAME?</v>
      </c>
      <c r="R696" s="90" t="e">
        <f ca="1"/>
        <v>#NAME?</v>
      </c>
    </row>
    <row r="697" spans="1:18" x14ac:dyDescent="0.25">
      <c r="A697" s="194" t="e">
        <f ca="1"/>
        <v>#NAME?</v>
      </c>
      <c r="B697" s="195" t="e">
        <f ca="1"/>
        <v>#NAME?</v>
      </c>
      <c r="C697" s="195" t="e">
        <f ca="1"/>
        <v>#NAME?</v>
      </c>
      <c r="D697" s="196" t="e">
        <f ca="1"/>
        <v>#NAME?</v>
      </c>
      <c r="F697" s="123" t="e">
        <f ca="1">INDEX(A697:D705,,F691)</f>
        <v>#NAME?</v>
      </c>
      <c r="G697" s="90" t="e">
        <f ca="1">INDEX(A692:D700,,G691)</f>
        <v>#NAME?</v>
      </c>
      <c r="I697" s="123" t="e">
        <f t="shared" ca="1" si="221"/>
        <v>#NAME?</v>
      </c>
      <c r="J697" s="37" t="e">
        <f t="shared" ca="1" si="222"/>
        <v>#NAME?</v>
      </c>
      <c r="K697" s="37" t="e">
        <f t="shared" ca="1" si="223"/>
        <v>#NAME?</v>
      </c>
      <c r="L697" s="90" t="e">
        <f t="shared" ca="1" si="220"/>
        <v>#NAME?</v>
      </c>
      <c r="N697" s="91" t="e">
        <f ca="1">SIN(O694)</f>
        <v>#NAME?</v>
      </c>
      <c r="O697" s="93" t="e">
        <f ca="1">N696</f>
        <v>#NAME?</v>
      </c>
      <c r="Q697" s="123" t="e">
        <f ca="1"/>
        <v>#NAME?</v>
      </c>
      <c r="R697" s="90" t="e">
        <f ca="1"/>
        <v>#NAME?</v>
      </c>
    </row>
    <row r="698" spans="1:18" x14ac:dyDescent="0.25">
      <c r="A698" s="194" t="e">
        <f ca="1"/>
        <v>#NAME?</v>
      </c>
      <c r="B698" s="195" t="e">
        <f ca="1"/>
        <v>#NAME?</v>
      </c>
      <c r="C698" s="195" t="e">
        <f ca="1"/>
        <v>#NAME?</v>
      </c>
      <c r="D698" s="196" t="e">
        <f ca="1"/>
        <v>#NAME?</v>
      </c>
      <c r="F698" s="123" t="e">
        <f ca="1">INDEX(A698:D706,,F691)</f>
        <v>#NAME?</v>
      </c>
      <c r="G698" s="90" t="e">
        <f ca="1">INDEX(A692:D700,,G691)</f>
        <v>#NAME?</v>
      </c>
      <c r="I698" s="123" t="e">
        <f t="shared" ca="1" si="221"/>
        <v>#NAME?</v>
      </c>
      <c r="J698" s="37" t="e">
        <f t="shared" ca="1" si="222"/>
        <v>#NAME?</v>
      </c>
      <c r="K698" s="37" t="e">
        <f t="shared" ca="1" si="223"/>
        <v>#NAME?</v>
      </c>
      <c r="L698" s="90" t="e">
        <f t="shared" ca="1" si="220"/>
        <v>#NAME?</v>
      </c>
      <c r="Q698" s="123" t="e">
        <f ca="1"/>
        <v>#NAME?</v>
      </c>
      <c r="R698" s="90" t="e">
        <f ca="1"/>
        <v>#NAME?</v>
      </c>
    </row>
    <row r="699" spans="1:18" x14ac:dyDescent="0.25">
      <c r="A699" s="194" t="e">
        <f ca="1"/>
        <v>#NAME?</v>
      </c>
      <c r="B699" s="195" t="e">
        <f ca="1"/>
        <v>#NAME?</v>
      </c>
      <c r="C699" s="195" t="e">
        <f ca="1"/>
        <v>#NAME?</v>
      </c>
      <c r="D699" s="196" t="e">
        <f ca="1"/>
        <v>#NAME?</v>
      </c>
      <c r="F699" s="123" t="e">
        <f ca="1">INDEX(A699:D707,,F691)</f>
        <v>#NAME?</v>
      </c>
      <c r="G699" s="90" t="e">
        <f ca="1">INDEX(A692:D700,,G691)</f>
        <v>#NAME?</v>
      </c>
      <c r="I699" s="123" t="e">
        <f t="shared" ca="1" si="221"/>
        <v>#NAME?</v>
      </c>
      <c r="J699" s="37" t="e">
        <f t="shared" ca="1" si="222"/>
        <v>#NAME?</v>
      </c>
      <c r="K699" s="37" t="e">
        <f t="shared" ca="1" si="223"/>
        <v>#NAME?</v>
      </c>
      <c r="L699" s="90" t="e">
        <f t="shared" ca="1" si="220"/>
        <v>#NAME?</v>
      </c>
      <c r="Q699" s="123" t="e">
        <f ca="1"/>
        <v>#NAME?</v>
      </c>
      <c r="R699" s="90" t="e">
        <f ca="1"/>
        <v>#NAME?</v>
      </c>
    </row>
    <row r="700" spans="1:18" x14ac:dyDescent="0.25">
      <c r="A700" s="200" t="e">
        <f ca="1"/>
        <v>#NAME?</v>
      </c>
      <c r="B700" s="201" t="e">
        <f ca="1"/>
        <v>#NAME?</v>
      </c>
      <c r="C700" s="201" t="e">
        <f ca="1"/>
        <v>#NAME?</v>
      </c>
      <c r="D700" s="202" t="e">
        <f ca="1"/>
        <v>#NAME?</v>
      </c>
      <c r="F700" s="91" t="e">
        <f ca="1">INDEX(A700:D708,,F691)</f>
        <v>#NAME?</v>
      </c>
      <c r="G700" s="93" t="e">
        <f ca="1">INDEX(A692:D700,,G691)</f>
        <v>#NAME?</v>
      </c>
      <c r="I700" s="91" t="e">
        <f t="shared" ca="1" si="221"/>
        <v>#NAME?</v>
      </c>
      <c r="J700" s="92" t="e">
        <f t="shared" ca="1" si="222"/>
        <v>#NAME?</v>
      </c>
      <c r="K700" s="92" t="e">
        <f t="shared" ca="1" si="223"/>
        <v>#NAME?</v>
      </c>
      <c r="L700" s="93" t="e">
        <f t="shared" ca="1" si="220"/>
        <v>#NAME?</v>
      </c>
      <c r="Q700" s="91" t="e">
        <f ca="1"/>
        <v>#NAME?</v>
      </c>
      <c r="R700" s="93" t="e">
        <f ca="1"/>
        <v>#NAME?</v>
      </c>
    </row>
    <row r="701" spans="1:18" x14ac:dyDescent="0.25">
      <c r="I701" t="e">
        <f ca="1">SUM(I692:I700)</f>
        <v>#NAME?</v>
      </c>
      <c r="J701" t="e">
        <f ca="1">SUM(J692:J700)</f>
        <v>#NAME?</v>
      </c>
      <c r="K701" t="e">
        <f ca="1">SUM(K692:K700)</f>
        <v>#NAME?</v>
      </c>
      <c r="L701" t="e">
        <f ca="1">SUM(L692:L700)</f>
        <v>#NAME?</v>
      </c>
    </row>
    <row r="702" spans="1:18" x14ac:dyDescent="0.25">
      <c r="A702" s="47" t="s">
        <v>53</v>
      </c>
      <c r="B702">
        <f ca="1">COUNT(A692:A700)</f>
        <v>0</v>
      </c>
      <c r="I702" s="47" t="s">
        <v>462</v>
      </c>
      <c r="J702" s="47" t="s">
        <v>389</v>
      </c>
      <c r="K702" s="47" t="s">
        <v>469</v>
      </c>
      <c r="L702" s="47" t="s">
        <v>470</v>
      </c>
      <c r="N702" s="47"/>
    </row>
    <row r="704" spans="1:18" x14ac:dyDescent="0.25">
      <c r="A704">
        <v>1</v>
      </c>
      <c r="B704">
        <v>2</v>
      </c>
      <c r="C704">
        <v>3</v>
      </c>
      <c r="D704">
        <v>4</v>
      </c>
      <c r="F704">
        <v>3</v>
      </c>
      <c r="G704">
        <v>4</v>
      </c>
      <c r="I704" s="47" t="s">
        <v>207</v>
      </c>
      <c r="J704" s="47" t="s">
        <v>464</v>
      </c>
      <c r="K704" s="47" t="s">
        <v>465</v>
      </c>
      <c r="L704" s="47" t="s">
        <v>466</v>
      </c>
      <c r="Q704">
        <f>F704</f>
        <v>3</v>
      </c>
      <c r="R704">
        <f>G704</f>
        <v>4</v>
      </c>
    </row>
    <row r="705" spans="1:18" x14ac:dyDescent="0.25">
      <c r="A705" s="189" t="e">
        <f t="array" aca="1" ref="A705:A713" ca="1">IF(A704=$Q691,$Q692:$Q700,IF(A704=$R691,$R692:$R700,A692:A700))</f>
        <v>#NAME?</v>
      </c>
      <c r="B705" s="190" t="e">
        <f t="array" aca="1" ref="B705:B713" ca="1">IF(B704=$Q691,$Q692:$Q700,IF(B704=$R691,$R692:$R700,B692:B700))</f>
        <v>#NAME?</v>
      </c>
      <c r="C705" s="190" t="e">
        <f t="array" aca="1" ref="C705:C713" ca="1">IF(C704=$Q691,$Q692:$Q700,IF(C704=$R691,$R692:$R700,C692:C700))</f>
        <v>#NAME?</v>
      </c>
      <c r="D705" s="191" t="e">
        <f t="array" aca="1" ref="D705:D713" ca="1">IF(D704=$Q691,$Q692:$Q700,IF(D704=$R691,$R692:$R700,D692:D700))</f>
        <v>#NAME?</v>
      </c>
      <c r="F705" s="156" t="e">
        <f ca="1">INDEX(A705:D713,,F704)</f>
        <v>#NAME?</v>
      </c>
      <c r="G705" s="158" t="e">
        <f ca="1">INDEX(A705:D713,,G704)</f>
        <v>#NAME?</v>
      </c>
      <c r="I705" s="156" t="e">
        <f ca="1">F705^2-G705^2</f>
        <v>#NAME?</v>
      </c>
      <c r="J705" s="157" t="e">
        <f ca="1">2*F705*G705</f>
        <v>#NAME?</v>
      </c>
      <c r="K705" s="157" t="e">
        <f ca="1">I705^2-J705^2</f>
        <v>#NAME?</v>
      </c>
      <c r="L705" s="158" t="e">
        <f t="shared" ref="L705:L713" ca="1" si="224">I705*J705</f>
        <v>#NAME?</v>
      </c>
      <c r="N705" t="s">
        <v>390</v>
      </c>
      <c r="O705" s="172" t="e">
        <f ca="1">2*(L714*B715-I714*J714)</f>
        <v>#NAME?</v>
      </c>
      <c r="Q705" s="156" t="e">
        <f t="array" aca="1" ref="Q705:R713" ca="1">MMULT(F705:G713,N709:O710)</f>
        <v>#NAME?</v>
      </c>
      <c r="R705" s="158" t="e">
        <f ca="1"/>
        <v>#NAME?</v>
      </c>
    </row>
    <row r="706" spans="1:18" x14ac:dyDescent="0.25">
      <c r="A706" s="194" t="e">
        <f ca="1"/>
        <v>#NAME?</v>
      </c>
      <c r="B706" s="195" t="e">
        <f ca="1"/>
        <v>#NAME?</v>
      </c>
      <c r="C706" s="195" t="e">
        <f ca="1"/>
        <v>#NAME?</v>
      </c>
      <c r="D706" s="196" t="e">
        <f ca="1"/>
        <v>#NAME?</v>
      </c>
      <c r="F706" s="123" t="e">
        <f ca="1">INDEX(A706:D714,,F704)</f>
        <v>#NAME?</v>
      </c>
      <c r="G706" s="90" t="e">
        <f ca="1">INDEX(A705:D713,,G704)</f>
        <v>#NAME?</v>
      </c>
      <c r="I706" s="123" t="e">
        <f t="shared" ref="I706:I713" ca="1" si="225">F706^2-G706^2</f>
        <v>#NAME?</v>
      </c>
      <c r="J706" s="37" t="e">
        <f t="shared" ref="J706:J713" ca="1" si="226">2*F706*G706</f>
        <v>#NAME?</v>
      </c>
      <c r="K706" s="37" t="e">
        <f t="shared" ref="K706:K713" ca="1" si="227">I706^2-J706^2</f>
        <v>#NAME?</v>
      </c>
      <c r="L706" s="90" t="e">
        <f t="shared" ca="1" si="224"/>
        <v>#NAME?</v>
      </c>
      <c r="N706" t="s">
        <v>392</v>
      </c>
      <c r="O706" s="173" t="e">
        <f ca="1">K714*B715-(I714^2-J714^2)</f>
        <v>#NAME?</v>
      </c>
      <c r="Q706" s="123" t="e">
        <f ca="1"/>
        <v>#NAME?</v>
      </c>
      <c r="R706" s="90" t="e">
        <f ca="1"/>
        <v>#NAME?</v>
      </c>
    </row>
    <row r="707" spans="1:18" x14ac:dyDescent="0.25">
      <c r="A707" s="194" t="e">
        <f ca="1"/>
        <v>#NAME?</v>
      </c>
      <c r="B707" s="195" t="e">
        <f ca="1"/>
        <v>#NAME?</v>
      </c>
      <c r="C707" s="195" t="e">
        <f ca="1"/>
        <v>#NAME?</v>
      </c>
      <c r="D707" s="196" t="e">
        <f ca="1"/>
        <v>#NAME?</v>
      </c>
      <c r="F707" s="123" t="e">
        <f ca="1">INDEX(A707:D715,,F704)</f>
        <v>#NAME?</v>
      </c>
      <c r="G707" s="90" t="e">
        <f ca="1">INDEX(A705:D713,,G704)</f>
        <v>#NAME?</v>
      </c>
      <c r="I707" s="123" t="e">
        <f t="shared" ca="1" si="225"/>
        <v>#NAME?</v>
      </c>
      <c r="J707" s="37" t="e">
        <f t="shared" ca="1" si="226"/>
        <v>#NAME?</v>
      </c>
      <c r="K707" s="37" t="e">
        <f t="shared" ca="1" si="227"/>
        <v>#NAME?</v>
      </c>
      <c r="L707" s="90" t="e">
        <f t="shared" ca="1" si="224"/>
        <v>#NAME?</v>
      </c>
      <c r="N707" t="s">
        <v>467</v>
      </c>
      <c r="O707" s="174" t="e">
        <f ca="1">0.25*ATAN(O705/O706)</f>
        <v>#NAME?</v>
      </c>
      <c r="Q707" s="123" t="e">
        <f ca="1"/>
        <v>#NAME?</v>
      </c>
      <c r="R707" s="90" t="e">
        <f ca="1"/>
        <v>#NAME?</v>
      </c>
    </row>
    <row r="708" spans="1:18" x14ac:dyDescent="0.25">
      <c r="A708" s="194" t="e">
        <f ca="1"/>
        <v>#NAME?</v>
      </c>
      <c r="B708" s="195" t="e">
        <f ca="1"/>
        <v>#NAME?</v>
      </c>
      <c r="C708" s="195" t="e">
        <f ca="1"/>
        <v>#NAME?</v>
      </c>
      <c r="D708" s="196" t="e">
        <f ca="1"/>
        <v>#NAME?</v>
      </c>
      <c r="F708" s="123" t="e">
        <f ca="1">INDEX(A708:D716,,F704)</f>
        <v>#NAME?</v>
      </c>
      <c r="G708" s="90" t="e">
        <f ca="1">INDEX(A705:D713,,G704)</f>
        <v>#NAME?</v>
      </c>
      <c r="I708" s="123" t="e">
        <f t="shared" ca="1" si="225"/>
        <v>#NAME?</v>
      </c>
      <c r="J708" s="37" t="e">
        <f t="shared" ca="1" si="226"/>
        <v>#NAME?</v>
      </c>
      <c r="K708" s="37" t="e">
        <f t="shared" ca="1" si="227"/>
        <v>#NAME?</v>
      </c>
      <c r="L708" s="90" t="e">
        <f t="shared" ca="1" si="224"/>
        <v>#NAME?</v>
      </c>
      <c r="Q708" s="123" t="e">
        <f ca="1"/>
        <v>#NAME?</v>
      </c>
      <c r="R708" s="90" t="e">
        <f ca="1"/>
        <v>#NAME?</v>
      </c>
    </row>
    <row r="709" spans="1:18" x14ac:dyDescent="0.25">
      <c r="A709" s="194" t="e">
        <f ca="1"/>
        <v>#NAME?</v>
      </c>
      <c r="B709" s="195" t="e">
        <f ca="1"/>
        <v>#NAME?</v>
      </c>
      <c r="C709" s="195" t="e">
        <f ca="1"/>
        <v>#NAME?</v>
      </c>
      <c r="D709" s="196" t="e">
        <f ca="1"/>
        <v>#NAME?</v>
      </c>
      <c r="F709" s="123" t="e">
        <f ca="1">INDEX(A709:D717,,F704)</f>
        <v>#NAME?</v>
      </c>
      <c r="G709" s="90" t="e">
        <f ca="1">INDEX(A705:D713,,G704)</f>
        <v>#NAME?</v>
      </c>
      <c r="I709" s="123" t="e">
        <f t="shared" ca="1" si="225"/>
        <v>#NAME?</v>
      </c>
      <c r="J709" s="37" t="e">
        <f t="shared" ca="1" si="226"/>
        <v>#NAME?</v>
      </c>
      <c r="K709" s="37" t="e">
        <f t="shared" ca="1" si="227"/>
        <v>#NAME?</v>
      </c>
      <c r="L709" s="90" t="e">
        <f t="shared" ca="1" si="224"/>
        <v>#NAME?</v>
      </c>
      <c r="N709" s="156" t="e">
        <f ca="1">COS(O707)</f>
        <v>#NAME?</v>
      </c>
      <c r="O709" s="158" t="e">
        <f ca="1">-N710</f>
        <v>#NAME?</v>
      </c>
      <c r="Q709" s="123" t="e">
        <f ca="1"/>
        <v>#NAME?</v>
      </c>
      <c r="R709" s="90" t="e">
        <f ca="1"/>
        <v>#NAME?</v>
      </c>
    </row>
    <row r="710" spans="1:18" x14ac:dyDescent="0.25">
      <c r="A710" s="194" t="e">
        <f ca="1"/>
        <v>#NAME?</v>
      </c>
      <c r="B710" s="195" t="e">
        <f ca="1"/>
        <v>#NAME?</v>
      </c>
      <c r="C710" s="195" t="e">
        <f ca="1"/>
        <v>#NAME?</v>
      </c>
      <c r="D710" s="196" t="e">
        <f ca="1"/>
        <v>#NAME?</v>
      </c>
      <c r="F710" s="123" t="e">
        <f ca="1">INDEX(A710:D718,,F704)</f>
        <v>#NAME?</v>
      </c>
      <c r="G710" s="90" t="e">
        <f ca="1">INDEX(A705:D713,,G704)</f>
        <v>#NAME?</v>
      </c>
      <c r="I710" s="123" t="e">
        <f t="shared" ca="1" si="225"/>
        <v>#NAME?</v>
      </c>
      <c r="J710" s="37" t="e">
        <f t="shared" ca="1" si="226"/>
        <v>#NAME?</v>
      </c>
      <c r="K710" s="37" t="e">
        <f t="shared" ca="1" si="227"/>
        <v>#NAME?</v>
      </c>
      <c r="L710" s="90" t="e">
        <f t="shared" ca="1" si="224"/>
        <v>#NAME?</v>
      </c>
      <c r="N710" s="91" t="e">
        <f ca="1">SIN(O707)</f>
        <v>#NAME?</v>
      </c>
      <c r="O710" s="93" t="e">
        <f ca="1">N709</f>
        <v>#NAME?</v>
      </c>
      <c r="Q710" s="123" t="e">
        <f ca="1"/>
        <v>#NAME?</v>
      </c>
      <c r="R710" s="90" t="e">
        <f ca="1"/>
        <v>#NAME?</v>
      </c>
    </row>
    <row r="711" spans="1:18" x14ac:dyDescent="0.25">
      <c r="A711" s="194" t="e">
        <f ca="1"/>
        <v>#NAME?</v>
      </c>
      <c r="B711" s="195" t="e">
        <f ca="1"/>
        <v>#NAME?</v>
      </c>
      <c r="C711" s="195" t="e">
        <f ca="1"/>
        <v>#NAME?</v>
      </c>
      <c r="D711" s="196" t="e">
        <f ca="1"/>
        <v>#NAME?</v>
      </c>
      <c r="F711" s="123" t="e">
        <f ca="1">INDEX(A711:D719,,F704)</f>
        <v>#NAME?</v>
      </c>
      <c r="G711" s="90" t="e">
        <f ca="1">INDEX(A705:D713,,G704)</f>
        <v>#NAME?</v>
      </c>
      <c r="I711" s="123" t="e">
        <f t="shared" ca="1" si="225"/>
        <v>#NAME?</v>
      </c>
      <c r="J711" s="37" t="e">
        <f t="shared" ca="1" si="226"/>
        <v>#NAME?</v>
      </c>
      <c r="K711" s="37" t="e">
        <f t="shared" ca="1" si="227"/>
        <v>#NAME?</v>
      </c>
      <c r="L711" s="90" t="e">
        <f t="shared" ca="1" si="224"/>
        <v>#NAME?</v>
      </c>
      <c r="Q711" s="123" t="e">
        <f ca="1"/>
        <v>#NAME?</v>
      </c>
      <c r="R711" s="90" t="e">
        <f ca="1"/>
        <v>#NAME?</v>
      </c>
    </row>
    <row r="712" spans="1:18" x14ac:dyDescent="0.25">
      <c r="A712" s="194" t="e">
        <f ca="1"/>
        <v>#NAME?</v>
      </c>
      <c r="B712" s="195" t="e">
        <f ca="1"/>
        <v>#NAME?</v>
      </c>
      <c r="C712" s="195" t="e">
        <f ca="1"/>
        <v>#NAME?</v>
      </c>
      <c r="D712" s="196" t="e">
        <f ca="1"/>
        <v>#NAME?</v>
      </c>
      <c r="F712" s="123" t="e">
        <f ca="1">INDEX(A712:D720,,F704)</f>
        <v>#NAME?</v>
      </c>
      <c r="G712" s="90" t="e">
        <f ca="1">INDEX(A705:D713,,G704)</f>
        <v>#NAME?</v>
      </c>
      <c r="I712" s="123" t="e">
        <f t="shared" ca="1" si="225"/>
        <v>#NAME?</v>
      </c>
      <c r="J712" s="37" t="e">
        <f t="shared" ca="1" si="226"/>
        <v>#NAME?</v>
      </c>
      <c r="K712" s="37" t="e">
        <f t="shared" ca="1" si="227"/>
        <v>#NAME?</v>
      </c>
      <c r="L712" s="90" t="e">
        <f t="shared" ca="1" si="224"/>
        <v>#NAME?</v>
      </c>
      <c r="Q712" s="123" t="e">
        <f ca="1"/>
        <v>#NAME?</v>
      </c>
      <c r="R712" s="90" t="e">
        <f ca="1"/>
        <v>#NAME?</v>
      </c>
    </row>
    <row r="713" spans="1:18" x14ac:dyDescent="0.25">
      <c r="A713" s="200" t="e">
        <f ca="1"/>
        <v>#NAME?</v>
      </c>
      <c r="B713" s="201" t="e">
        <f ca="1"/>
        <v>#NAME?</v>
      </c>
      <c r="C713" s="201" t="e">
        <f ca="1"/>
        <v>#NAME?</v>
      </c>
      <c r="D713" s="202" t="e">
        <f ca="1"/>
        <v>#NAME?</v>
      </c>
      <c r="F713" s="91" t="e">
        <f ca="1">INDEX(A713:D721,,F704)</f>
        <v>#NAME?</v>
      </c>
      <c r="G713" s="93" t="e">
        <f ca="1">INDEX(A705:D713,,G704)</f>
        <v>#NAME?</v>
      </c>
      <c r="I713" s="91" t="e">
        <f t="shared" ca="1" si="225"/>
        <v>#NAME?</v>
      </c>
      <c r="J713" s="92" t="e">
        <f t="shared" ca="1" si="226"/>
        <v>#NAME?</v>
      </c>
      <c r="K713" s="92" t="e">
        <f t="shared" ca="1" si="227"/>
        <v>#NAME?</v>
      </c>
      <c r="L713" s="93" t="e">
        <f t="shared" ca="1" si="224"/>
        <v>#NAME?</v>
      </c>
      <c r="Q713" s="91" t="e">
        <f ca="1"/>
        <v>#NAME?</v>
      </c>
      <c r="R713" s="93" t="e">
        <f ca="1"/>
        <v>#NAME?</v>
      </c>
    </row>
    <row r="714" spans="1:18" x14ac:dyDescent="0.25">
      <c r="I714" t="e">
        <f ca="1">SUM(I705:I713)</f>
        <v>#NAME?</v>
      </c>
      <c r="J714" t="e">
        <f ca="1">SUM(J705:J713)</f>
        <v>#NAME?</v>
      </c>
      <c r="K714" t="e">
        <f ca="1">SUM(K705:K713)</f>
        <v>#NAME?</v>
      </c>
      <c r="L714" t="e">
        <f ca="1">SUM(L705:L713)</f>
        <v>#NAME?</v>
      </c>
    </row>
    <row r="715" spans="1:18" x14ac:dyDescent="0.25">
      <c r="A715" s="47" t="s">
        <v>53</v>
      </c>
      <c r="B715">
        <f ca="1">COUNT(A705:A713)</f>
        <v>0</v>
      </c>
      <c r="I715" s="47" t="s">
        <v>462</v>
      </c>
      <c r="J715" s="47" t="s">
        <v>389</v>
      </c>
      <c r="K715" s="47" t="s">
        <v>469</v>
      </c>
      <c r="L715" s="47" t="s">
        <v>470</v>
      </c>
      <c r="N715" s="47"/>
    </row>
    <row r="717" spans="1:18" x14ac:dyDescent="0.25">
      <c r="A717">
        <v>1</v>
      </c>
      <c r="B717">
        <v>2</v>
      </c>
      <c r="C717">
        <v>3</v>
      </c>
      <c r="D717">
        <v>4</v>
      </c>
      <c r="F717">
        <v>1</v>
      </c>
      <c r="G717">
        <v>2</v>
      </c>
      <c r="I717" s="47" t="s">
        <v>207</v>
      </c>
      <c r="J717" s="47" t="s">
        <v>464</v>
      </c>
      <c r="K717" s="47" t="s">
        <v>465</v>
      </c>
      <c r="L717" s="47" t="s">
        <v>466</v>
      </c>
      <c r="Q717">
        <f>F717</f>
        <v>1</v>
      </c>
      <c r="R717">
        <f>G717</f>
        <v>2</v>
      </c>
    </row>
    <row r="718" spans="1:18" x14ac:dyDescent="0.25">
      <c r="A718" s="189" t="e">
        <f t="array" aca="1" ref="A718:A726" ca="1">IF(A717=$Q704,$Q705:$Q713,IF(A717=$R704,$R705:$R713,A705:A713))</f>
        <v>#NAME?</v>
      </c>
      <c r="B718" s="190" t="e">
        <f t="array" aca="1" ref="B718:B726" ca="1">IF(B717=$Q704,$Q705:$Q713,IF(B717=$R704,$R705:$R713,B705:B713))</f>
        <v>#NAME?</v>
      </c>
      <c r="C718" s="190" t="e">
        <f t="array" aca="1" ref="C718:C726" ca="1">IF(C717=$Q704,$Q705:$Q713,IF(C717=$R704,$R705:$R713,C705:C713))</f>
        <v>#NAME?</v>
      </c>
      <c r="D718" s="191" t="e">
        <f t="array" aca="1" ref="D718:D726" ca="1">IF(D717=$Q704,$Q705:$Q713,IF(D717=$R704,$R705:$R713,D705:D713))</f>
        <v>#NAME?</v>
      </c>
      <c r="F718" s="156" t="e">
        <f ca="1">INDEX(A718:D726,,F717)</f>
        <v>#NAME?</v>
      </c>
      <c r="G718" s="158" t="e">
        <f ca="1">INDEX(A718:D726,,G717)</f>
        <v>#NAME?</v>
      </c>
      <c r="I718" s="156" t="e">
        <f ca="1">F718^2-G718^2</f>
        <v>#NAME?</v>
      </c>
      <c r="J718" s="157" t="e">
        <f ca="1">2*F718*G718</f>
        <v>#NAME?</v>
      </c>
      <c r="K718" s="157" t="e">
        <f ca="1">I718^2-J718^2</f>
        <v>#NAME?</v>
      </c>
      <c r="L718" s="158" t="e">
        <f t="shared" ref="L718:L726" ca="1" si="228">I718*J718</f>
        <v>#NAME?</v>
      </c>
      <c r="N718" t="s">
        <v>390</v>
      </c>
      <c r="O718" s="172" t="e">
        <f ca="1">2*(L727*B728-I727*J727)</f>
        <v>#NAME?</v>
      </c>
      <c r="Q718" s="156" t="e">
        <f t="array" aca="1" ref="Q718:R726" ca="1">MMULT(F718:G726,N722:O723)</f>
        <v>#NAME?</v>
      </c>
      <c r="R718" s="158" t="e">
        <f ca="1"/>
        <v>#NAME?</v>
      </c>
    </row>
    <row r="719" spans="1:18" x14ac:dyDescent="0.25">
      <c r="A719" s="194" t="e">
        <f ca="1"/>
        <v>#NAME?</v>
      </c>
      <c r="B719" s="195" t="e">
        <f ca="1"/>
        <v>#NAME?</v>
      </c>
      <c r="C719" s="195" t="e">
        <f ca="1"/>
        <v>#NAME?</v>
      </c>
      <c r="D719" s="196" t="e">
        <f ca="1"/>
        <v>#NAME?</v>
      </c>
      <c r="F719" s="123" t="e">
        <f ca="1">INDEX(A719:D727,,F717)</f>
        <v>#NAME?</v>
      </c>
      <c r="G719" s="90" t="e">
        <f ca="1">INDEX(A718:D726,,G717)</f>
        <v>#NAME?</v>
      </c>
      <c r="I719" s="123" t="e">
        <f t="shared" ref="I719:I726" ca="1" si="229">F719^2-G719^2</f>
        <v>#NAME?</v>
      </c>
      <c r="J719" s="37" t="e">
        <f t="shared" ref="J719:J726" ca="1" si="230">2*F719*G719</f>
        <v>#NAME?</v>
      </c>
      <c r="K719" s="37" t="e">
        <f t="shared" ref="K719:K726" ca="1" si="231">I719^2-J719^2</f>
        <v>#NAME?</v>
      </c>
      <c r="L719" s="90" t="e">
        <f t="shared" ca="1" si="228"/>
        <v>#NAME?</v>
      </c>
      <c r="N719" t="s">
        <v>392</v>
      </c>
      <c r="O719" s="173" t="e">
        <f ca="1">K727*B728-(I727^2-J727^2)</f>
        <v>#NAME?</v>
      </c>
      <c r="Q719" s="123" t="e">
        <f ca="1"/>
        <v>#NAME?</v>
      </c>
      <c r="R719" s="90" t="e">
        <f ca="1"/>
        <v>#NAME?</v>
      </c>
    </row>
    <row r="720" spans="1:18" x14ac:dyDescent="0.25">
      <c r="A720" s="194" t="e">
        <f ca="1"/>
        <v>#NAME?</v>
      </c>
      <c r="B720" s="195" t="e">
        <f ca="1"/>
        <v>#NAME?</v>
      </c>
      <c r="C720" s="195" t="e">
        <f ca="1"/>
        <v>#NAME?</v>
      </c>
      <c r="D720" s="196" t="e">
        <f ca="1"/>
        <v>#NAME?</v>
      </c>
      <c r="F720" s="123" t="e">
        <f ca="1">INDEX(A720:D728,,F717)</f>
        <v>#NAME?</v>
      </c>
      <c r="G720" s="90" t="e">
        <f ca="1">INDEX(A718:D726,,G717)</f>
        <v>#NAME?</v>
      </c>
      <c r="I720" s="123" t="e">
        <f t="shared" ca="1" si="229"/>
        <v>#NAME?</v>
      </c>
      <c r="J720" s="37" t="e">
        <f t="shared" ca="1" si="230"/>
        <v>#NAME?</v>
      </c>
      <c r="K720" s="37" t="e">
        <f t="shared" ca="1" si="231"/>
        <v>#NAME?</v>
      </c>
      <c r="L720" s="90" t="e">
        <f t="shared" ca="1" si="228"/>
        <v>#NAME?</v>
      </c>
      <c r="N720" t="s">
        <v>467</v>
      </c>
      <c r="O720" s="174" t="e">
        <f ca="1">0.25*ATAN(O718/O719)</f>
        <v>#NAME?</v>
      </c>
      <c r="Q720" s="123" t="e">
        <f ca="1"/>
        <v>#NAME?</v>
      </c>
      <c r="R720" s="90" t="e">
        <f ca="1"/>
        <v>#NAME?</v>
      </c>
    </row>
    <row r="721" spans="1:18" x14ac:dyDescent="0.25">
      <c r="A721" s="194" t="e">
        <f ca="1"/>
        <v>#NAME?</v>
      </c>
      <c r="B721" s="195" t="e">
        <f ca="1"/>
        <v>#NAME?</v>
      </c>
      <c r="C721" s="195" t="e">
        <f ca="1"/>
        <v>#NAME?</v>
      </c>
      <c r="D721" s="196" t="e">
        <f ca="1"/>
        <v>#NAME?</v>
      </c>
      <c r="F721" s="123" t="e">
        <f ca="1">INDEX(A721:D729,,F717)</f>
        <v>#NAME?</v>
      </c>
      <c r="G721" s="90" t="e">
        <f ca="1">INDEX(A718:D726,,G717)</f>
        <v>#NAME?</v>
      </c>
      <c r="I721" s="123" t="e">
        <f t="shared" ca="1" si="229"/>
        <v>#NAME?</v>
      </c>
      <c r="J721" s="37" t="e">
        <f t="shared" ca="1" si="230"/>
        <v>#NAME?</v>
      </c>
      <c r="K721" s="37" t="e">
        <f t="shared" ca="1" si="231"/>
        <v>#NAME?</v>
      </c>
      <c r="L721" s="90" t="e">
        <f t="shared" ca="1" si="228"/>
        <v>#NAME?</v>
      </c>
      <c r="Q721" s="123" t="e">
        <f ca="1"/>
        <v>#NAME?</v>
      </c>
      <c r="R721" s="90" t="e">
        <f ca="1"/>
        <v>#NAME?</v>
      </c>
    </row>
    <row r="722" spans="1:18" x14ac:dyDescent="0.25">
      <c r="A722" s="194" t="e">
        <f ca="1"/>
        <v>#NAME?</v>
      </c>
      <c r="B722" s="195" t="e">
        <f ca="1"/>
        <v>#NAME?</v>
      </c>
      <c r="C722" s="195" t="e">
        <f ca="1"/>
        <v>#NAME?</v>
      </c>
      <c r="D722" s="196" t="e">
        <f ca="1"/>
        <v>#NAME?</v>
      </c>
      <c r="F722" s="123" t="e">
        <f ca="1">INDEX(A722:D730,,F717)</f>
        <v>#NAME?</v>
      </c>
      <c r="G722" s="90" t="e">
        <f ca="1">INDEX(A718:D726,,G717)</f>
        <v>#NAME?</v>
      </c>
      <c r="I722" s="123" t="e">
        <f t="shared" ca="1" si="229"/>
        <v>#NAME?</v>
      </c>
      <c r="J722" s="37" t="e">
        <f t="shared" ca="1" si="230"/>
        <v>#NAME?</v>
      </c>
      <c r="K722" s="37" t="e">
        <f t="shared" ca="1" si="231"/>
        <v>#NAME?</v>
      </c>
      <c r="L722" s="90" t="e">
        <f t="shared" ca="1" si="228"/>
        <v>#NAME?</v>
      </c>
      <c r="N722" s="156" t="e">
        <f ca="1">COS(O720)</f>
        <v>#NAME?</v>
      </c>
      <c r="O722" s="158" t="e">
        <f ca="1">-N723</f>
        <v>#NAME?</v>
      </c>
      <c r="Q722" s="123" t="e">
        <f ca="1"/>
        <v>#NAME?</v>
      </c>
      <c r="R722" s="90" t="e">
        <f ca="1"/>
        <v>#NAME?</v>
      </c>
    </row>
    <row r="723" spans="1:18" x14ac:dyDescent="0.25">
      <c r="A723" s="194" t="e">
        <f ca="1"/>
        <v>#NAME?</v>
      </c>
      <c r="B723" s="195" t="e">
        <f ca="1"/>
        <v>#NAME?</v>
      </c>
      <c r="C723" s="195" t="e">
        <f ca="1"/>
        <v>#NAME?</v>
      </c>
      <c r="D723" s="196" t="e">
        <f ca="1"/>
        <v>#NAME?</v>
      </c>
      <c r="F723" s="123" t="e">
        <f ca="1">INDEX(A723:D731,,F717)</f>
        <v>#NAME?</v>
      </c>
      <c r="G723" s="90" t="e">
        <f ca="1">INDEX(A718:D726,,G717)</f>
        <v>#NAME?</v>
      </c>
      <c r="I723" s="123" t="e">
        <f t="shared" ca="1" si="229"/>
        <v>#NAME?</v>
      </c>
      <c r="J723" s="37" t="e">
        <f t="shared" ca="1" si="230"/>
        <v>#NAME?</v>
      </c>
      <c r="K723" s="37" t="e">
        <f t="shared" ca="1" si="231"/>
        <v>#NAME?</v>
      </c>
      <c r="L723" s="90" t="e">
        <f t="shared" ca="1" si="228"/>
        <v>#NAME?</v>
      </c>
      <c r="N723" s="91" t="e">
        <f ca="1">SIN(O720)</f>
        <v>#NAME?</v>
      </c>
      <c r="O723" s="93" t="e">
        <f ca="1">N722</f>
        <v>#NAME?</v>
      </c>
      <c r="Q723" s="123" t="e">
        <f ca="1"/>
        <v>#NAME?</v>
      </c>
      <c r="R723" s="90" t="e">
        <f ca="1"/>
        <v>#NAME?</v>
      </c>
    </row>
    <row r="724" spans="1:18" x14ac:dyDescent="0.25">
      <c r="A724" s="194" t="e">
        <f ca="1"/>
        <v>#NAME?</v>
      </c>
      <c r="B724" s="195" t="e">
        <f ca="1"/>
        <v>#NAME?</v>
      </c>
      <c r="C724" s="195" t="e">
        <f ca="1"/>
        <v>#NAME?</v>
      </c>
      <c r="D724" s="196" t="e">
        <f ca="1"/>
        <v>#NAME?</v>
      </c>
      <c r="F724" s="123" t="e">
        <f ca="1">INDEX(A724:D732,,F717)</f>
        <v>#NAME?</v>
      </c>
      <c r="G724" s="90" t="e">
        <f ca="1">INDEX(A718:D726,,G717)</f>
        <v>#NAME?</v>
      </c>
      <c r="I724" s="123" t="e">
        <f t="shared" ca="1" si="229"/>
        <v>#NAME?</v>
      </c>
      <c r="J724" s="37" t="e">
        <f t="shared" ca="1" si="230"/>
        <v>#NAME?</v>
      </c>
      <c r="K724" s="37" t="e">
        <f t="shared" ca="1" si="231"/>
        <v>#NAME?</v>
      </c>
      <c r="L724" s="90" t="e">
        <f t="shared" ca="1" si="228"/>
        <v>#NAME?</v>
      </c>
      <c r="Q724" s="123" t="e">
        <f ca="1"/>
        <v>#NAME?</v>
      </c>
      <c r="R724" s="90" t="e">
        <f ca="1"/>
        <v>#NAME?</v>
      </c>
    </row>
    <row r="725" spans="1:18" x14ac:dyDescent="0.25">
      <c r="A725" s="194" t="e">
        <f ca="1"/>
        <v>#NAME?</v>
      </c>
      <c r="B725" s="195" t="e">
        <f ca="1"/>
        <v>#NAME?</v>
      </c>
      <c r="C725" s="195" t="e">
        <f ca="1"/>
        <v>#NAME?</v>
      </c>
      <c r="D725" s="196" t="e">
        <f ca="1"/>
        <v>#NAME?</v>
      </c>
      <c r="F725" s="123" t="e">
        <f ca="1">INDEX(A725:D733,,F717)</f>
        <v>#NAME?</v>
      </c>
      <c r="G725" s="90" t="e">
        <f ca="1">INDEX(A718:D726,,G717)</f>
        <v>#NAME?</v>
      </c>
      <c r="I725" s="123" t="e">
        <f t="shared" ca="1" si="229"/>
        <v>#NAME?</v>
      </c>
      <c r="J725" s="37" t="e">
        <f t="shared" ca="1" si="230"/>
        <v>#NAME?</v>
      </c>
      <c r="K725" s="37" t="e">
        <f t="shared" ca="1" si="231"/>
        <v>#NAME?</v>
      </c>
      <c r="L725" s="90" t="e">
        <f t="shared" ca="1" si="228"/>
        <v>#NAME?</v>
      </c>
      <c r="Q725" s="123" t="e">
        <f ca="1"/>
        <v>#NAME?</v>
      </c>
      <c r="R725" s="90" t="e">
        <f ca="1"/>
        <v>#NAME?</v>
      </c>
    </row>
    <row r="726" spans="1:18" x14ac:dyDescent="0.25">
      <c r="A726" s="200" t="e">
        <f ca="1"/>
        <v>#NAME?</v>
      </c>
      <c r="B726" s="201" t="e">
        <f ca="1"/>
        <v>#NAME?</v>
      </c>
      <c r="C726" s="201" t="e">
        <f ca="1"/>
        <v>#NAME?</v>
      </c>
      <c r="D726" s="202" t="e">
        <f ca="1"/>
        <v>#NAME?</v>
      </c>
      <c r="F726" s="91" t="e">
        <f ca="1">INDEX(A726:D734,,F717)</f>
        <v>#NAME?</v>
      </c>
      <c r="G726" s="93" t="e">
        <f ca="1">INDEX(A718:D726,,G717)</f>
        <v>#NAME?</v>
      </c>
      <c r="I726" s="91" t="e">
        <f t="shared" ca="1" si="229"/>
        <v>#NAME?</v>
      </c>
      <c r="J726" s="92" t="e">
        <f t="shared" ca="1" si="230"/>
        <v>#NAME?</v>
      </c>
      <c r="K726" s="92" t="e">
        <f t="shared" ca="1" si="231"/>
        <v>#NAME?</v>
      </c>
      <c r="L726" s="93" t="e">
        <f t="shared" ca="1" si="228"/>
        <v>#NAME?</v>
      </c>
      <c r="Q726" s="91" t="e">
        <f ca="1"/>
        <v>#NAME?</v>
      </c>
      <c r="R726" s="93" t="e">
        <f ca="1"/>
        <v>#NAME?</v>
      </c>
    </row>
    <row r="727" spans="1:18" x14ac:dyDescent="0.25">
      <c r="I727" t="e">
        <f ca="1">SUM(I718:I726)</f>
        <v>#NAME?</v>
      </c>
      <c r="J727" t="e">
        <f ca="1">SUM(J718:J726)</f>
        <v>#NAME?</v>
      </c>
      <c r="K727" t="e">
        <f ca="1">SUM(K718:K726)</f>
        <v>#NAME?</v>
      </c>
      <c r="L727" t="e">
        <f ca="1">SUM(L718:L726)</f>
        <v>#NAME?</v>
      </c>
    </row>
    <row r="728" spans="1:18" x14ac:dyDescent="0.25">
      <c r="A728" s="47" t="s">
        <v>53</v>
      </c>
      <c r="B728">
        <f ca="1">COUNT(A718:A726)</f>
        <v>0</v>
      </c>
      <c r="I728" s="47" t="s">
        <v>462</v>
      </c>
      <c r="J728" s="47" t="s">
        <v>389</v>
      </c>
      <c r="K728" s="47" t="s">
        <v>469</v>
      </c>
      <c r="L728" s="47" t="s">
        <v>470</v>
      </c>
      <c r="N728" s="47"/>
    </row>
    <row r="730" spans="1:18" x14ac:dyDescent="0.25">
      <c r="A730">
        <v>1</v>
      </c>
      <c r="B730">
        <v>2</v>
      </c>
      <c r="C730">
        <v>3</v>
      </c>
      <c r="D730">
        <v>4</v>
      </c>
      <c r="F730">
        <v>1</v>
      </c>
      <c r="G730">
        <v>3</v>
      </c>
      <c r="I730" s="47" t="s">
        <v>207</v>
      </c>
      <c r="J730" s="47" t="s">
        <v>464</v>
      </c>
      <c r="K730" s="47" t="s">
        <v>465</v>
      </c>
      <c r="L730" s="47" t="s">
        <v>466</v>
      </c>
      <c r="Q730">
        <f>F730</f>
        <v>1</v>
      </c>
      <c r="R730">
        <f>G730</f>
        <v>3</v>
      </c>
    </row>
    <row r="731" spans="1:18" x14ac:dyDescent="0.25">
      <c r="A731" s="189" t="e">
        <f t="array" aca="1" ref="A731:A739" ca="1">IF(A730=$Q717,$Q718:$Q726,IF(A730=$R717,$R718:$R726,A718:A726))</f>
        <v>#NAME?</v>
      </c>
      <c r="B731" s="190" t="e">
        <f t="array" aca="1" ref="B731:B739" ca="1">IF(B730=$Q717,$Q718:$Q726,IF(B730=$R717,$R718:$R726,B718:B726))</f>
        <v>#NAME?</v>
      </c>
      <c r="C731" s="190" t="e">
        <f t="array" aca="1" ref="C731:C739" ca="1">IF(C730=$Q717,$Q718:$Q726,IF(C730=$R717,$R718:$R726,C718:C726))</f>
        <v>#NAME?</v>
      </c>
      <c r="D731" s="191" t="e">
        <f t="array" aca="1" ref="D731:D739" ca="1">IF(D730=$Q717,$Q718:$Q726,IF(D730=$R717,$R718:$R726,D718:D726))</f>
        <v>#NAME?</v>
      </c>
      <c r="F731" s="156" t="e">
        <f ca="1">INDEX(A731:D739,,F730)</f>
        <v>#NAME?</v>
      </c>
      <c r="G731" s="158" t="e">
        <f ca="1">INDEX(A731:D739,,G730)</f>
        <v>#NAME?</v>
      </c>
      <c r="I731" s="156" t="e">
        <f ca="1">F731^2-G731^2</f>
        <v>#NAME?</v>
      </c>
      <c r="J731" s="157" t="e">
        <f ca="1">2*F731*G731</f>
        <v>#NAME?</v>
      </c>
      <c r="K731" s="157" t="e">
        <f ca="1">I731^2-J731^2</f>
        <v>#NAME?</v>
      </c>
      <c r="L731" s="158" t="e">
        <f t="shared" ref="L731:L739" ca="1" si="232">I731*J731</f>
        <v>#NAME?</v>
      </c>
      <c r="N731" t="s">
        <v>390</v>
      </c>
      <c r="O731" s="172" t="e">
        <f ca="1">2*(L740*B741-I740*J740)</f>
        <v>#NAME?</v>
      </c>
      <c r="Q731" s="156" t="e">
        <f t="array" aca="1" ref="Q731:R739" ca="1">MMULT(F731:G739,N735:O736)</f>
        <v>#NAME?</v>
      </c>
      <c r="R731" s="158" t="e">
        <f ca="1"/>
        <v>#NAME?</v>
      </c>
    </row>
    <row r="732" spans="1:18" x14ac:dyDescent="0.25">
      <c r="A732" s="194" t="e">
        <f ca="1"/>
        <v>#NAME?</v>
      </c>
      <c r="B732" s="195" t="e">
        <f ca="1"/>
        <v>#NAME?</v>
      </c>
      <c r="C732" s="195" t="e">
        <f ca="1"/>
        <v>#NAME?</v>
      </c>
      <c r="D732" s="196" t="e">
        <f ca="1"/>
        <v>#NAME?</v>
      </c>
      <c r="F732" s="123" t="e">
        <f ca="1">INDEX(A732:D740,,F730)</f>
        <v>#NAME?</v>
      </c>
      <c r="G732" s="90" t="e">
        <f ca="1">INDEX(A731:D739,,G730)</f>
        <v>#NAME?</v>
      </c>
      <c r="I732" s="123" t="e">
        <f t="shared" ref="I732:I739" ca="1" si="233">F732^2-G732^2</f>
        <v>#NAME?</v>
      </c>
      <c r="J732" s="37" t="e">
        <f t="shared" ref="J732:J739" ca="1" si="234">2*F732*G732</f>
        <v>#NAME?</v>
      </c>
      <c r="K732" s="37" t="e">
        <f t="shared" ref="K732:K739" ca="1" si="235">I732^2-J732^2</f>
        <v>#NAME?</v>
      </c>
      <c r="L732" s="90" t="e">
        <f t="shared" ca="1" si="232"/>
        <v>#NAME?</v>
      </c>
      <c r="N732" t="s">
        <v>392</v>
      </c>
      <c r="O732" s="173" t="e">
        <f ca="1">K740*B741-(I740^2-J740^2)</f>
        <v>#NAME?</v>
      </c>
      <c r="Q732" s="123" t="e">
        <f ca="1"/>
        <v>#NAME?</v>
      </c>
      <c r="R732" s="90" t="e">
        <f ca="1"/>
        <v>#NAME?</v>
      </c>
    </row>
    <row r="733" spans="1:18" x14ac:dyDescent="0.25">
      <c r="A733" s="194" t="e">
        <f ca="1"/>
        <v>#NAME?</v>
      </c>
      <c r="B733" s="195" t="e">
        <f ca="1"/>
        <v>#NAME?</v>
      </c>
      <c r="C733" s="195" t="e">
        <f ca="1"/>
        <v>#NAME?</v>
      </c>
      <c r="D733" s="196" t="e">
        <f ca="1"/>
        <v>#NAME?</v>
      </c>
      <c r="F733" s="123" t="e">
        <f ca="1">INDEX(A733:D741,,F730)</f>
        <v>#NAME?</v>
      </c>
      <c r="G733" s="90" t="e">
        <f ca="1">INDEX(A731:D739,,G730)</f>
        <v>#NAME?</v>
      </c>
      <c r="I733" s="123" t="e">
        <f t="shared" ca="1" si="233"/>
        <v>#NAME?</v>
      </c>
      <c r="J733" s="37" t="e">
        <f t="shared" ca="1" si="234"/>
        <v>#NAME?</v>
      </c>
      <c r="K733" s="37" t="e">
        <f t="shared" ca="1" si="235"/>
        <v>#NAME?</v>
      </c>
      <c r="L733" s="90" t="e">
        <f t="shared" ca="1" si="232"/>
        <v>#NAME?</v>
      </c>
      <c r="N733" t="s">
        <v>467</v>
      </c>
      <c r="O733" s="174" t="e">
        <f ca="1">0.25*ATAN(O731/O732)</f>
        <v>#NAME?</v>
      </c>
      <c r="Q733" s="123" t="e">
        <f ca="1"/>
        <v>#NAME?</v>
      </c>
      <c r="R733" s="90" t="e">
        <f ca="1"/>
        <v>#NAME?</v>
      </c>
    </row>
    <row r="734" spans="1:18" x14ac:dyDescent="0.25">
      <c r="A734" s="194" t="e">
        <f ca="1"/>
        <v>#NAME?</v>
      </c>
      <c r="B734" s="195" t="e">
        <f ca="1"/>
        <v>#NAME?</v>
      </c>
      <c r="C734" s="195" t="e">
        <f ca="1"/>
        <v>#NAME?</v>
      </c>
      <c r="D734" s="196" t="e">
        <f ca="1"/>
        <v>#NAME?</v>
      </c>
      <c r="F734" s="123" t="e">
        <f ca="1">INDEX(A734:D742,,F730)</f>
        <v>#NAME?</v>
      </c>
      <c r="G734" s="90" t="e">
        <f ca="1">INDEX(A731:D739,,G730)</f>
        <v>#NAME?</v>
      </c>
      <c r="I734" s="123" t="e">
        <f t="shared" ca="1" si="233"/>
        <v>#NAME?</v>
      </c>
      <c r="J734" s="37" t="e">
        <f t="shared" ca="1" si="234"/>
        <v>#NAME?</v>
      </c>
      <c r="K734" s="37" t="e">
        <f t="shared" ca="1" si="235"/>
        <v>#NAME?</v>
      </c>
      <c r="L734" s="90" t="e">
        <f t="shared" ca="1" si="232"/>
        <v>#NAME?</v>
      </c>
      <c r="Q734" s="123" t="e">
        <f ca="1"/>
        <v>#NAME?</v>
      </c>
      <c r="R734" s="90" t="e">
        <f ca="1"/>
        <v>#NAME?</v>
      </c>
    </row>
    <row r="735" spans="1:18" x14ac:dyDescent="0.25">
      <c r="A735" s="194" t="e">
        <f ca="1"/>
        <v>#NAME?</v>
      </c>
      <c r="B735" s="195" t="e">
        <f ca="1"/>
        <v>#NAME?</v>
      </c>
      <c r="C735" s="195" t="e">
        <f ca="1"/>
        <v>#NAME?</v>
      </c>
      <c r="D735" s="196" t="e">
        <f ca="1"/>
        <v>#NAME?</v>
      </c>
      <c r="F735" s="123" t="e">
        <f ca="1">INDEX(A735:D743,,F730)</f>
        <v>#NAME?</v>
      </c>
      <c r="G735" s="90" t="e">
        <f ca="1">INDEX(A731:D739,,G730)</f>
        <v>#NAME?</v>
      </c>
      <c r="I735" s="123" t="e">
        <f t="shared" ca="1" si="233"/>
        <v>#NAME?</v>
      </c>
      <c r="J735" s="37" t="e">
        <f t="shared" ca="1" si="234"/>
        <v>#NAME?</v>
      </c>
      <c r="K735" s="37" t="e">
        <f t="shared" ca="1" si="235"/>
        <v>#NAME?</v>
      </c>
      <c r="L735" s="90" t="e">
        <f t="shared" ca="1" si="232"/>
        <v>#NAME?</v>
      </c>
      <c r="N735" s="156" t="e">
        <f ca="1">COS(O733)</f>
        <v>#NAME?</v>
      </c>
      <c r="O735" s="158" t="e">
        <f ca="1">-N736</f>
        <v>#NAME?</v>
      </c>
      <c r="Q735" s="123" t="e">
        <f ca="1"/>
        <v>#NAME?</v>
      </c>
      <c r="R735" s="90" t="e">
        <f ca="1"/>
        <v>#NAME?</v>
      </c>
    </row>
    <row r="736" spans="1:18" x14ac:dyDescent="0.25">
      <c r="A736" s="194" t="e">
        <f ca="1"/>
        <v>#NAME?</v>
      </c>
      <c r="B736" s="195" t="e">
        <f ca="1"/>
        <v>#NAME?</v>
      </c>
      <c r="C736" s="195" t="e">
        <f ca="1"/>
        <v>#NAME?</v>
      </c>
      <c r="D736" s="196" t="e">
        <f ca="1"/>
        <v>#NAME?</v>
      </c>
      <c r="F736" s="123" t="e">
        <f ca="1">INDEX(A736:D744,,F730)</f>
        <v>#NAME?</v>
      </c>
      <c r="G736" s="90" t="e">
        <f ca="1">INDEX(A731:D739,,G730)</f>
        <v>#NAME?</v>
      </c>
      <c r="I736" s="123" t="e">
        <f t="shared" ca="1" si="233"/>
        <v>#NAME?</v>
      </c>
      <c r="J736" s="37" t="e">
        <f t="shared" ca="1" si="234"/>
        <v>#NAME?</v>
      </c>
      <c r="K736" s="37" t="e">
        <f t="shared" ca="1" si="235"/>
        <v>#NAME?</v>
      </c>
      <c r="L736" s="90" t="e">
        <f t="shared" ca="1" si="232"/>
        <v>#NAME?</v>
      </c>
      <c r="N736" s="91" t="e">
        <f ca="1">SIN(O733)</f>
        <v>#NAME?</v>
      </c>
      <c r="O736" s="93" t="e">
        <f ca="1">N735</f>
        <v>#NAME?</v>
      </c>
      <c r="Q736" s="123" t="e">
        <f ca="1"/>
        <v>#NAME?</v>
      </c>
      <c r="R736" s="90" t="e">
        <f ca="1"/>
        <v>#NAME?</v>
      </c>
    </row>
    <row r="737" spans="1:18" x14ac:dyDescent="0.25">
      <c r="A737" s="194" t="e">
        <f ca="1"/>
        <v>#NAME?</v>
      </c>
      <c r="B737" s="195" t="e">
        <f ca="1"/>
        <v>#NAME?</v>
      </c>
      <c r="C737" s="195" t="e">
        <f ca="1"/>
        <v>#NAME?</v>
      </c>
      <c r="D737" s="196" t="e">
        <f ca="1"/>
        <v>#NAME?</v>
      </c>
      <c r="F737" s="123" t="e">
        <f ca="1">INDEX(A737:D745,,F730)</f>
        <v>#NAME?</v>
      </c>
      <c r="G737" s="90" t="e">
        <f ca="1">INDEX(A731:D739,,G730)</f>
        <v>#NAME?</v>
      </c>
      <c r="I737" s="123" t="e">
        <f t="shared" ca="1" si="233"/>
        <v>#NAME?</v>
      </c>
      <c r="J737" s="37" t="e">
        <f t="shared" ca="1" si="234"/>
        <v>#NAME?</v>
      </c>
      <c r="K737" s="37" t="e">
        <f t="shared" ca="1" si="235"/>
        <v>#NAME?</v>
      </c>
      <c r="L737" s="90" t="e">
        <f t="shared" ca="1" si="232"/>
        <v>#NAME?</v>
      </c>
      <c r="Q737" s="123" t="e">
        <f ca="1"/>
        <v>#NAME?</v>
      </c>
      <c r="R737" s="90" t="e">
        <f ca="1"/>
        <v>#NAME?</v>
      </c>
    </row>
    <row r="738" spans="1:18" x14ac:dyDescent="0.25">
      <c r="A738" s="194" t="e">
        <f ca="1"/>
        <v>#NAME?</v>
      </c>
      <c r="B738" s="195" t="e">
        <f ca="1"/>
        <v>#NAME?</v>
      </c>
      <c r="C738" s="195" t="e">
        <f ca="1"/>
        <v>#NAME?</v>
      </c>
      <c r="D738" s="196" t="e">
        <f ca="1"/>
        <v>#NAME?</v>
      </c>
      <c r="F738" s="123" t="e">
        <f ca="1">INDEX(A738:D746,,F730)</f>
        <v>#NAME?</v>
      </c>
      <c r="G738" s="90" t="e">
        <f ca="1">INDEX(A731:D739,,G730)</f>
        <v>#NAME?</v>
      </c>
      <c r="I738" s="123" t="e">
        <f t="shared" ca="1" si="233"/>
        <v>#NAME?</v>
      </c>
      <c r="J738" s="37" t="e">
        <f t="shared" ca="1" si="234"/>
        <v>#NAME?</v>
      </c>
      <c r="K738" s="37" t="e">
        <f t="shared" ca="1" si="235"/>
        <v>#NAME?</v>
      </c>
      <c r="L738" s="90" t="e">
        <f t="shared" ca="1" si="232"/>
        <v>#NAME?</v>
      </c>
      <c r="Q738" s="123" t="e">
        <f ca="1"/>
        <v>#NAME?</v>
      </c>
      <c r="R738" s="90" t="e">
        <f ca="1"/>
        <v>#NAME?</v>
      </c>
    </row>
    <row r="739" spans="1:18" x14ac:dyDescent="0.25">
      <c r="A739" s="200" t="e">
        <f ca="1"/>
        <v>#NAME?</v>
      </c>
      <c r="B739" s="201" t="e">
        <f ca="1"/>
        <v>#NAME?</v>
      </c>
      <c r="C739" s="201" t="e">
        <f ca="1"/>
        <v>#NAME?</v>
      </c>
      <c r="D739" s="202" t="e">
        <f ca="1"/>
        <v>#NAME?</v>
      </c>
      <c r="F739" s="91" t="e">
        <f ca="1">INDEX(A739:D747,,F730)</f>
        <v>#NAME?</v>
      </c>
      <c r="G739" s="93" t="e">
        <f ca="1">INDEX(A731:D739,,G730)</f>
        <v>#NAME?</v>
      </c>
      <c r="I739" s="91" t="e">
        <f t="shared" ca="1" si="233"/>
        <v>#NAME?</v>
      </c>
      <c r="J739" s="92" t="e">
        <f t="shared" ca="1" si="234"/>
        <v>#NAME?</v>
      </c>
      <c r="K739" s="92" t="e">
        <f t="shared" ca="1" si="235"/>
        <v>#NAME?</v>
      </c>
      <c r="L739" s="93" t="e">
        <f t="shared" ca="1" si="232"/>
        <v>#NAME?</v>
      </c>
      <c r="Q739" s="91" t="e">
        <f ca="1"/>
        <v>#NAME?</v>
      </c>
      <c r="R739" s="93" t="e">
        <f ca="1"/>
        <v>#NAME?</v>
      </c>
    </row>
    <row r="740" spans="1:18" x14ac:dyDescent="0.25">
      <c r="I740" t="e">
        <f ca="1">SUM(I731:I739)</f>
        <v>#NAME?</v>
      </c>
      <c r="J740" t="e">
        <f ca="1">SUM(J731:J739)</f>
        <v>#NAME?</v>
      </c>
      <c r="K740" t="e">
        <f ca="1">SUM(K731:K739)</f>
        <v>#NAME?</v>
      </c>
      <c r="L740" t="e">
        <f ca="1">SUM(L731:L739)</f>
        <v>#NAME?</v>
      </c>
    </row>
    <row r="741" spans="1:18" x14ac:dyDescent="0.25">
      <c r="A741" s="47" t="s">
        <v>53</v>
      </c>
      <c r="B741">
        <f ca="1">COUNT(A731:A739)</f>
        <v>0</v>
      </c>
      <c r="I741" s="47" t="s">
        <v>462</v>
      </c>
      <c r="J741" s="47" t="s">
        <v>389</v>
      </c>
      <c r="K741" s="47" t="s">
        <v>469</v>
      </c>
      <c r="L741" s="47" t="s">
        <v>470</v>
      </c>
      <c r="N741" s="47"/>
    </row>
    <row r="743" spans="1:18" x14ac:dyDescent="0.25">
      <c r="A743">
        <v>1</v>
      </c>
      <c r="B743">
        <v>2</v>
      </c>
      <c r="C743">
        <v>3</v>
      </c>
      <c r="D743">
        <v>4</v>
      </c>
      <c r="F743">
        <v>1</v>
      </c>
      <c r="G743">
        <v>4</v>
      </c>
      <c r="I743" s="47" t="s">
        <v>207</v>
      </c>
      <c r="J743" s="47" t="s">
        <v>464</v>
      </c>
      <c r="K743" s="47" t="s">
        <v>465</v>
      </c>
      <c r="L743" s="47" t="s">
        <v>466</v>
      </c>
      <c r="Q743">
        <f>F743</f>
        <v>1</v>
      </c>
      <c r="R743">
        <f>G743</f>
        <v>4</v>
      </c>
    </row>
    <row r="744" spans="1:18" x14ac:dyDescent="0.25">
      <c r="A744" s="189" t="e">
        <f t="array" aca="1" ref="A744:A752" ca="1">IF(A743=$Q730,$Q731:$Q739,IF(A743=$R730,$R731:$R739,A731:A739))</f>
        <v>#NAME?</v>
      </c>
      <c r="B744" s="190" t="e">
        <f t="array" aca="1" ref="B744:B752" ca="1">IF(B743=$Q730,$Q731:$Q739,IF(B743=$R730,$R731:$R739,B731:B739))</f>
        <v>#NAME?</v>
      </c>
      <c r="C744" s="190" t="e">
        <f t="array" aca="1" ref="C744:C752" ca="1">IF(C743=$Q730,$Q731:$Q739,IF(C743=$R730,$R731:$R739,C731:C739))</f>
        <v>#NAME?</v>
      </c>
      <c r="D744" s="191" t="e">
        <f t="array" aca="1" ref="D744:D752" ca="1">IF(D743=$Q730,$Q731:$Q739,IF(D743=$R730,$R731:$R739,D731:D739))</f>
        <v>#NAME?</v>
      </c>
      <c r="F744" s="156" t="e">
        <f ca="1">INDEX(A744:D752,,F743)</f>
        <v>#NAME?</v>
      </c>
      <c r="G744" s="158" t="e">
        <f ca="1">INDEX(A744:D752,,G743)</f>
        <v>#NAME?</v>
      </c>
      <c r="I744" s="156" t="e">
        <f ca="1">F744^2-G744^2</f>
        <v>#NAME?</v>
      </c>
      <c r="J744" s="157" t="e">
        <f ca="1">2*F744*G744</f>
        <v>#NAME?</v>
      </c>
      <c r="K744" s="157" t="e">
        <f ca="1">I744^2-J744^2</f>
        <v>#NAME?</v>
      </c>
      <c r="L744" s="158" t="e">
        <f t="shared" ref="L744:L752" ca="1" si="236">I744*J744</f>
        <v>#NAME?</v>
      </c>
      <c r="N744" t="s">
        <v>390</v>
      </c>
      <c r="O744" s="172" t="e">
        <f ca="1">2*(L753*B754-I753*J753)</f>
        <v>#NAME?</v>
      </c>
      <c r="Q744" s="156" t="e">
        <f t="array" aca="1" ref="Q744:R752" ca="1">MMULT(F744:G752,N748:O749)</f>
        <v>#NAME?</v>
      </c>
      <c r="R744" s="158" t="e">
        <f ca="1"/>
        <v>#NAME?</v>
      </c>
    </row>
    <row r="745" spans="1:18" x14ac:dyDescent="0.25">
      <c r="A745" s="194" t="e">
        <f ca="1"/>
        <v>#NAME?</v>
      </c>
      <c r="B745" s="195" t="e">
        <f ca="1"/>
        <v>#NAME?</v>
      </c>
      <c r="C745" s="195" t="e">
        <f ca="1"/>
        <v>#NAME?</v>
      </c>
      <c r="D745" s="196" t="e">
        <f ca="1"/>
        <v>#NAME?</v>
      </c>
      <c r="F745" s="123" t="e">
        <f ca="1">INDEX(A745:D753,,F743)</f>
        <v>#NAME?</v>
      </c>
      <c r="G745" s="90" t="e">
        <f ca="1">INDEX(A744:D752,,G743)</f>
        <v>#NAME?</v>
      </c>
      <c r="I745" s="123" t="e">
        <f t="shared" ref="I745:I752" ca="1" si="237">F745^2-G745^2</f>
        <v>#NAME?</v>
      </c>
      <c r="J745" s="37" t="e">
        <f t="shared" ref="J745:J752" ca="1" si="238">2*F745*G745</f>
        <v>#NAME?</v>
      </c>
      <c r="K745" s="37" t="e">
        <f t="shared" ref="K745:K752" ca="1" si="239">I745^2-J745^2</f>
        <v>#NAME?</v>
      </c>
      <c r="L745" s="90" t="e">
        <f t="shared" ca="1" si="236"/>
        <v>#NAME?</v>
      </c>
      <c r="N745" t="s">
        <v>392</v>
      </c>
      <c r="O745" s="173" t="e">
        <f ca="1">K753*B754-(I753^2-J753^2)</f>
        <v>#NAME?</v>
      </c>
      <c r="Q745" s="123" t="e">
        <f ca="1"/>
        <v>#NAME?</v>
      </c>
      <c r="R745" s="90" t="e">
        <f ca="1"/>
        <v>#NAME?</v>
      </c>
    </row>
    <row r="746" spans="1:18" x14ac:dyDescent="0.25">
      <c r="A746" s="194" t="e">
        <f ca="1"/>
        <v>#NAME?</v>
      </c>
      <c r="B746" s="195" t="e">
        <f ca="1"/>
        <v>#NAME?</v>
      </c>
      <c r="C746" s="195" t="e">
        <f ca="1"/>
        <v>#NAME?</v>
      </c>
      <c r="D746" s="196" t="e">
        <f ca="1"/>
        <v>#NAME?</v>
      </c>
      <c r="F746" s="123" t="e">
        <f ca="1">INDEX(A746:D754,,F743)</f>
        <v>#NAME?</v>
      </c>
      <c r="G746" s="90" t="e">
        <f ca="1">INDEX(A744:D752,,G743)</f>
        <v>#NAME?</v>
      </c>
      <c r="I746" s="123" t="e">
        <f t="shared" ca="1" si="237"/>
        <v>#NAME?</v>
      </c>
      <c r="J746" s="37" t="e">
        <f t="shared" ca="1" si="238"/>
        <v>#NAME?</v>
      </c>
      <c r="K746" s="37" t="e">
        <f t="shared" ca="1" si="239"/>
        <v>#NAME?</v>
      </c>
      <c r="L746" s="90" t="e">
        <f t="shared" ca="1" si="236"/>
        <v>#NAME?</v>
      </c>
      <c r="N746" t="s">
        <v>467</v>
      </c>
      <c r="O746" s="174" t="e">
        <f ca="1">0.25*ATAN(O744/O745)</f>
        <v>#NAME?</v>
      </c>
      <c r="Q746" s="123" t="e">
        <f ca="1"/>
        <v>#NAME?</v>
      </c>
      <c r="R746" s="90" t="e">
        <f ca="1"/>
        <v>#NAME?</v>
      </c>
    </row>
    <row r="747" spans="1:18" x14ac:dyDescent="0.25">
      <c r="A747" s="194" t="e">
        <f ca="1"/>
        <v>#NAME?</v>
      </c>
      <c r="B747" s="195" t="e">
        <f ca="1"/>
        <v>#NAME?</v>
      </c>
      <c r="C747" s="195" t="e">
        <f ca="1"/>
        <v>#NAME?</v>
      </c>
      <c r="D747" s="196" t="e">
        <f ca="1"/>
        <v>#NAME?</v>
      </c>
      <c r="F747" s="123" t="e">
        <f ca="1">INDEX(A747:D755,,F743)</f>
        <v>#NAME?</v>
      </c>
      <c r="G747" s="90" t="e">
        <f ca="1">INDEX(A744:D752,,G743)</f>
        <v>#NAME?</v>
      </c>
      <c r="I747" s="123" t="e">
        <f t="shared" ca="1" si="237"/>
        <v>#NAME?</v>
      </c>
      <c r="J747" s="37" t="e">
        <f t="shared" ca="1" si="238"/>
        <v>#NAME?</v>
      </c>
      <c r="K747" s="37" t="e">
        <f t="shared" ca="1" si="239"/>
        <v>#NAME?</v>
      </c>
      <c r="L747" s="90" t="e">
        <f t="shared" ca="1" si="236"/>
        <v>#NAME?</v>
      </c>
      <c r="Q747" s="123" t="e">
        <f ca="1"/>
        <v>#NAME?</v>
      </c>
      <c r="R747" s="90" t="e">
        <f ca="1"/>
        <v>#NAME?</v>
      </c>
    </row>
    <row r="748" spans="1:18" x14ac:dyDescent="0.25">
      <c r="A748" s="194" t="e">
        <f ca="1"/>
        <v>#NAME?</v>
      </c>
      <c r="B748" s="195" t="e">
        <f ca="1"/>
        <v>#NAME?</v>
      </c>
      <c r="C748" s="195" t="e">
        <f ca="1"/>
        <v>#NAME?</v>
      </c>
      <c r="D748" s="196" t="e">
        <f ca="1"/>
        <v>#NAME?</v>
      </c>
      <c r="F748" s="123" t="e">
        <f ca="1">INDEX(A748:D756,,F743)</f>
        <v>#NAME?</v>
      </c>
      <c r="G748" s="90" t="e">
        <f ca="1">INDEX(A744:D752,,G743)</f>
        <v>#NAME?</v>
      </c>
      <c r="I748" s="123" t="e">
        <f t="shared" ca="1" si="237"/>
        <v>#NAME?</v>
      </c>
      <c r="J748" s="37" t="e">
        <f t="shared" ca="1" si="238"/>
        <v>#NAME?</v>
      </c>
      <c r="K748" s="37" t="e">
        <f t="shared" ca="1" si="239"/>
        <v>#NAME?</v>
      </c>
      <c r="L748" s="90" t="e">
        <f t="shared" ca="1" si="236"/>
        <v>#NAME?</v>
      </c>
      <c r="N748" s="156" t="e">
        <f ca="1">COS(O746)</f>
        <v>#NAME?</v>
      </c>
      <c r="O748" s="158" t="e">
        <f ca="1">-N749</f>
        <v>#NAME?</v>
      </c>
      <c r="Q748" s="123" t="e">
        <f ca="1"/>
        <v>#NAME?</v>
      </c>
      <c r="R748" s="90" t="e">
        <f ca="1"/>
        <v>#NAME?</v>
      </c>
    </row>
    <row r="749" spans="1:18" x14ac:dyDescent="0.25">
      <c r="A749" s="194" t="e">
        <f ca="1"/>
        <v>#NAME?</v>
      </c>
      <c r="B749" s="195" t="e">
        <f ca="1"/>
        <v>#NAME?</v>
      </c>
      <c r="C749" s="195" t="e">
        <f ca="1"/>
        <v>#NAME?</v>
      </c>
      <c r="D749" s="196" t="e">
        <f ca="1"/>
        <v>#NAME?</v>
      </c>
      <c r="F749" s="123" t="e">
        <f ca="1">INDEX(A749:D757,,F743)</f>
        <v>#NAME?</v>
      </c>
      <c r="G749" s="90" t="e">
        <f ca="1">INDEX(A744:D752,,G743)</f>
        <v>#NAME?</v>
      </c>
      <c r="I749" s="123" t="e">
        <f t="shared" ca="1" si="237"/>
        <v>#NAME?</v>
      </c>
      <c r="J749" s="37" t="e">
        <f t="shared" ca="1" si="238"/>
        <v>#NAME?</v>
      </c>
      <c r="K749" s="37" t="e">
        <f t="shared" ca="1" si="239"/>
        <v>#NAME?</v>
      </c>
      <c r="L749" s="90" t="e">
        <f t="shared" ca="1" si="236"/>
        <v>#NAME?</v>
      </c>
      <c r="N749" s="91" t="e">
        <f ca="1">SIN(O746)</f>
        <v>#NAME?</v>
      </c>
      <c r="O749" s="93" t="e">
        <f ca="1">N748</f>
        <v>#NAME?</v>
      </c>
      <c r="Q749" s="123" t="e">
        <f ca="1"/>
        <v>#NAME?</v>
      </c>
      <c r="R749" s="90" t="e">
        <f ca="1"/>
        <v>#NAME?</v>
      </c>
    </row>
    <row r="750" spans="1:18" x14ac:dyDescent="0.25">
      <c r="A750" s="194" t="e">
        <f ca="1"/>
        <v>#NAME?</v>
      </c>
      <c r="B750" s="195" t="e">
        <f ca="1"/>
        <v>#NAME?</v>
      </c>
      <c r="C750" s="195" t="e">
        <f ca="1"/>
        <v>#NAME?</v>
      </c>
      <c r="D750" s="196" t="e">
        <f ca="1"/>
        <v>#NAME?</v>
      </c>
      <c r="F750" s="123" t="e">
        <f ca="1">INDEX(A750:D758,,F743)</f>
        <v>#NAME?</v>
      </c>
      <c r="G750" s="90" t="e">
        <f ca="1">INDEX(A744:D752,,G743)</f>
        <v>#NAME?</v>
      </c>
      <c r="I750" s="123" t="e">
        <f t="shared" ca="1" si="237"/>
        <v>#NAME?</v>
      </c>
      <c r="J750" s="37" t="e">
        <f t="shared" ca="1" si="238"/>
        <v>#NAME?</v>
      </c>
      <c r="K750" s="37" t="e">
        <f t="shared" ca="1" si="239"/>
        <v>#NAME?</v>
      </c>
      <c r="L750" s="90" t="e">
        <f t="shared" ca="1" si="236"/>
        <v>#NAME?</v>
      </c>
      <c r="Q750" s="123" t="e">
        <f ca="1"/>
        <v>#NAME?</v>
      </c>
      <c r="R750" s="90" t="e">
        <f ca="1"/>
        <v>#NAME?</v>
      </c>
    </row>
    <row r="751" spans="1:18" x14ac:dyDescent="0.25">
      <c r="A751" s="194" t="e">
        <f ca="1"/>
        <v>#NAME?</v>
      </c>
      <c r="B751" s="195" t="e">
        <f ca="1"/>
        <v>#NAME?</v>
      </c>
      <c r="C751" s="195" t="e">
        <f ca="1"/>
        <v>#NAME?</v>
      </c>
      <c r="D751" s="196" t="e">
        <f ca="1"/>
        <v>#NAME?</v>
      </c>
      <c r="F751" s="123" t="e">
        <f ca="1">INDEX(A751:D759,,F743)</f>
        <v>#NAME?</v>
      </c>
      <c r="G751" s="90" t="e">
        <f ca="1">INDEX(A744:D752,,G743)</f>
        <v>#NAME?</v>
      </c>
      <c r="I751" s="123" t="e">
        <f t="shared" ca="1" si="237"/>
        <v>#NAME?</v>
      </c>
      <c r="J751" s="37" t="e">
        <f t="shared" ca="1" si="238"/>
        <v>#NAME?</v>
      </c>
      <c r="K751" s="37" t="e">
        <f t="shared" ca="1" si="239"/>
        <v>#NAME?</v>
      </c>
      <c r="L751" s="90" t="e">
        <f t="shared" ca="1" si="236"/>
        <v>#NAME?</v>
      </c>
      <c r="Q751" s="123" t="e">
        <f ca="1"/>
        <v>#NAME?</v>
      </c>
      <c r="R751" s="90" t="e">
        <f ca="1"/>
        <v>#NAME?</v>
      </c>
    </row>
    <row r="752" spans="1:18" x14ac:dyDescent="0.25">
      <c r="A752" s="200" t="e">
        <f ca="1"/>
        <v>#NAME?</v>
      </c>
      <c r="B752" s="201" t="e">
        <f ca="1"/>
        <v>#NAME?</v>
      </c>
      <c r="C752" s="201" t="e">
        <f ca="1"/>
        <v>#NAME?</v>
      </c>
      <c r="D752" s="202" t="e">
        <f ca="1"/>
        <v>#NAME?</v>
      </c>
      <c r="F752" s="91" t="e">
        <f ca="1">INDEX(A752:D760,,F743)</f>
        <v>#NAME?</v>
      </c>
      <c r="G752" s="93" t="e">
        <f ca="1">INDEX(A744:D752,,G743)</f>
        <v>#NAME?</v>
      </c>
      <c r="I752" s="91" t="e">
        <f t="shared" ca="1" si="237"/>
        <v>#NAME?</v>
      </c>
      <c r="J752" s="92" t="e">
        <f t="shared" ca="1" si="238"/>
        <v>#NAME?</v>
      </c>
      <c r="K752" s="92" t="e">
        <f t="shared" ca="1" si="239"/>
        <v>#NAME?</v>
      </c>
      <c r="L752" s="93" t="e">
        <f t="shared" ca="1" si="236"/>
        <v>#NAME?</v>
      </c>
      <c r="Q752" s="91" t="e">
        <f ca="1"/>
        <v>#NAME?</v>
      </c>
      <c r="R752" s="93" t="e">
        <f ca="1"/>
        <v>#NAME?</v>
      </c>
    </row>
    <row r="753" spans="1:18" x14ac:dyDescent="0.25">
      <c r="I753" t="e">
        <f ca="1">SUM(I744:I752)</f>
        <v>#NAME?</v>
      </c>
      <c r="J753" t="e">
        <f ca="1">SUM(J744:J752)</f>
        <v>#NAME?</v>
      </c>
      <c r="K753" t="e">
        <f ca="1">SUM(K744:K752)</f>
        <v>#NAME?</v>
      </c>
      <c r="L753" t="e">
        <f ca="1">SUM(L744:L752)</f>
        <v>#NAME?</v>
      </c>
    </row>
    <row r="754" spans="1:18" x14ac:dyDescent="0.25">
      <c r="A754" s="47" t="s">
        <v>53</v>
      </c>
      <c r="B754">
        <f ca="1">COUNT(A744:A752)</f>
        <v>0</v>
      </c>
      <c r="I754" s="47" t="s">
        <v>462</v>
      </c>
      <c r="J754" s="47" t="s">
        <v>389</v>
      </c>
      <c r="K754" s="47" t="s">
        <v>469</v>
      </c>
      <c r="L754" s="47" t="s">
        <v>470</v>
      </c>
      <c r="N754" s="47"/>
    </row>
    <row r="756" spans="1:18" x14ac:dyDescent="0.25">
      <c r="A756">
        <v>1</v>
      </c>
      <c r="B756">
        <v>2</v>
      </c>
      <c r="C756">
        <v>3</v>
      </c>
      <c r="D756">
        <v>4</v>
      </c>
      <c r="F756">
        <v>2</v>
      </c>
      <c r="G756">
        <v>3</v>
      </c>
      <c r="I756" s="47" t="s">
        <v>207</v>
      </c>
      <c r="J756" s="47" t="s">
        <v>464</v>
      </c>
      <c r="K756" s="47" t="s">
        <v>465</v>
      </c>
      <c r="L756" s="47" t="s">
        <v>466</v>
      </c>
      <c r="Q756">
        <f>F756</f>
        <v>2</v>
      </c>
      <c r="R756">
        <f>G756</f>
        <v>3</v>
      </c>
    </row>
    <row r="757" spans="1:18" x14ac:dyDescent="0.25">
      <c r="A757" s="189" t="e">
        <f t="array" aca="1" ref="A757:A765" ca="1">IF(A756=$Q743,$Q744:$Q752,IF(A756=$R743,$R744:$R752,A744:A752))</f>
        <v>#NAME?</v>
      </c>
      <c r="B757" s="190" t="e">
        <f t="array" aca="1" ref="B757:B765" ca="1">IF(B756=$Q743,$Q744:$Q752,IF(B756=$R743,$R744:$R752,B744:B752))</f>
        <v>#NAME?</v>
      </c>
      <c r="C757" s="190" t="e">
        <f t="array" aca="1" ref="C757:C765" ca="1">IF(C756=$Q743,$Q744:$Q752,IF(C756=$R743,$R744:$R752,C744:C752))</f>
        <v>#NAME?</v>
      </c>
      <c r="D757" s="191" t="e">
        <f t="array" aca="1" ref="D757:D765" ca="1">IF(D756=$Q743,$Q744:$Q752,IF(D756=$R743,$R744:$R752,D744:D752))</f>
        <v>#NAME?</v>
      </c>
      <c r="F757" s="156" t="e">
        <f ca="1">INDEX(A757:D765,,F756)</f>
        <v>#NAME?</v>
      </c>
      <c r="G757" s="158" t="e">
        <f ca="1">INDEX(A757:D765,,G756)</f>
        <v>#NAME?</v>
      </c>
      <c r="I757" s="156" t="e">
        <f ca="1">F757^2-G757^2</f>
        <v>#NAME?</v>
      </c>
      <c r="J757" s="157" t="e">
        <f ca="1">2*F757*G757</f>
        <v>#NAME?</v>
      </c>
      <c r="K757" s="157" t="e">
        <f ca="1">I757^2-J757^2</f>
        <v>#NAME?</v>
      </c>
      <c r="L757" s="158" t="e">
        <f t="shared" ref="L757:L765" ca="1" si="240">I757*J757</f>
        <v>#NAME?</v>
      </c>
      <c r="N757" t="s">
        <v>390</v>
      </c>
      <c r="O757" s="172" t="e">
        <f ca="1">2*(L766*B767-I766*J766)</f>
        <v>#NAME?</v>
      </c>
      <c r="Q757" s="156" t="e">
        <f t="array" aca="1" ref="Q757:R765" ca="1">MMULT(F757:G765,N761:O762)</f>
        <v>#NAME?</v>
      </c>
      <c r="R757" s="158" t="e">
        <f ca="1"/>
        <v>#NAME?</v>
      </c>
    </row>
    <row r="758" spans="1:18" x14ac:dyDescent="0.25">
      <c r="A758" s="194" t="e">
        <f ca="1"/>
        <v>#NAME?</v>
      </c>
      <c r="B758" s="195" t="e">
        <f ca="1"/>
        <v>#NAME?</v>
      </c>
      <c r="C758" s="195" t="e">
        <f ca="1"/>
        <v>#NAME?</v>
      </c>
      <c r="D758" s="196" t="e">
        <f ca="1"/>
        <v>#NAME?</v>
      </c>
      <c r="F758" s="123" t="e">
        <f ca="1">INDEX(A758:D766,,F756)</f>
        <v>#NAME?</v>
      </c>
      <c r="G758" s="90" t="e">
        <f ca="1">INDEX(A757:D765,,G756)</f>
        <v>#NAME?</v>
      </c>
      <c r="I758" s="123" t="e">
        <f t="shared" ref="I758:I765" ca="1" si="241">F758^2-G758^2</f>
        <v>#NAME?</v>
      </c>
      <c r="J758" s="37" t="e">
        <f t="shared" ref="J758:J765" ca="1" si="242">2*F758*G758</f>
        <v>#NAME?</v>
      </c>
      <c r="K758" s="37" t="e">
        <f t="shared" ref="K758:K765" ca="1" si="243">I758^2-J758^2</f>
        <v>#NAME?</v>
      </c>
      <c r="L758" s="90" t="e">
        <f t="shared" ca="1" si="240"/>
        <v>#NAME?</v>
      </c>
      <c r="N758" t="s">
        <v>392</v>
      </c>
      <c r="O758" s="173" t="e">
        <f ca="1">K766*B767-(I766^2-J766^2)</f>
        <v>#NAME?</v>
      </c>
      <c r="Q758" s="123" t="e">
        <f ca="1"/>
        <v>#NAME?</v>
      </c>
      <c r="R758" s="90" t="e">
        <f ca="1"/>
        <v>#NAME?</v>
      </c>
    </row>
    <row r="759" spans="1:18" x14ac:dyDescent="0.25">
      <c r="A759" s="194" t="e">
        <f ca="1"/>
        <v>#NAME?</v>
      </c>
      <c r="B759" s="195" t="e">
        <f ca="1"/>
        <v>#NAME?</v>
      </c>
      <c r="C759" s="195" t="e">
        <f ca="1"/>
        <v>#NAME?</v>
      </c>
      <c r="D759" s="196" t="e">
        <f ca="1"/>
        <v>#NAME?</v>
      </c>
      <c r="F759" s="123" t="e">
        <f ca="1">INDEX(A759:D767,,F756)</f>
        <v>#NAME?</v>
      </c>
      <c r="G759" s="90" t="e">
        <f ca="1">INDEX(A757:D765,,G756)</f>
        <v>#NAME?</v>
      </c>
      <c r="I759" s="123" t="e">
        <f t="shared" ca="1" si="241"/>
        <v>#NAME?</v>
      </c>
      <c r="J759" s="37" t="e">
        <f t="shared" ca="1" si="242"/>
        <v>#NAME?</v>
      </c>
      <c r="K759" s="37" t="e">
        <f t="shared" ca="1" si="243"/>
        <v>#NAME?</v>
      </c>
      <c r="L759" s="90" t="e">
        <f t="shared" ca="1" si="240"/>
        <v>#NAME?</v>
      </c>
      <c r="N759" t="s">
        <v>467</v>
      </c>
      <c r="O759" s="174" t="e">
        <f ca="1">0.25*ATAN(O757/O758)</f>
        <v>#NAME?</v>
      </c>
      <c r="Q759" s="123" t="e">
        <f ca="1"/>
        <v>#NAME?</v>
      </c>
      <c r="R759" s="90" t="e">
        <f ca="1"/>
        <v>#NAME?</v>
      </c>
    </row>
    <row r="760" spans="1:18" x14ac:dyDescent="0.25">
      <c r="A760" s="194" t="e">
        <f ca="1"/>
        <v>#NAME?</v>
      </c>
      <c r="B760" s="195" t="e">
        <f ca="1"/>
        <v>#NAME?</v>
      </c>
      <c r="C760" s="195" t="e">
        <f ca="1"/>
        <v>#NAME?</v>
      </c>
      <c r="D760" s="196" t="e">
        <f ca="1"/>
        <v>#NAME?</v>
      </c>
      <c r="F760" s="123" t="e">
        <f ca="1">INDEX(A760:D768,,F756)</f>
        <v>#NAME?</v>
      </c>
      <c r="G760" s="90" t="e">
        <f ca="1">INDEX(A757:D765,,G756)</f>
        <v>#NAME?</v>
      </c>
      <c r="I760" s="123" t="e">
        <f t="shared" ca="1" si="241"/>
        <v>#NAME?</v>
      </c>
      <c r="J760" s="37" t="e">
        <f t="shared" ca="1" si="242"/>
        <v>#NAME?</v>
      </c>
      <c r="K760" s="37" t="e">
        <f t="shared" ca="1" si="243"/>
        <v>#NAME?</v>
      </c>
      <c r="L760" s="90" t="e">
        <f t="shared" ca="1" si="240"/>
        <v>#NAME?</v>
      </c>
      <c r="Q760" s="123" t="e">
        <f ca="1"/>
        <v>#NAME?</v>
      </c>
      <c r="R760" s="90" t="e">
        <f ca="1"/>
        <v>#NAME?</v>
      </c>
    </row>
    <row r="761" spans="1:18" x14ac:dyDescent="0.25">
      <c r="A761" s="194" t="e">
        <f ca="1"/>
        <v>#NAME?</v>
      </c>
      <c r="B761" s="195" t="e">
        <f ca="1"/>
        <v>#NAME?</v>
      </c>
      <c r="C761" s="195" t="e">
        <f ca="1"/>
        <v>#NAME?</v>
      </c>
      <c r="D761" s="196" t="e">
        <f ca="1"/>
        <v>#NAME?</v>
      </c>
      <c r="F761" s="123" t="e">
        <f ca="1">INDEX(A761:D769,,F756)</f>
        <v>#NAME?</v>
      </c>
      <c r="G761" s="90" t="e">
        <f ca="1">INDEX(A757:D765,,G756)</f>
        <v>#NAME?</v>
      </c>
      <c r="I761" s="123" t="e">
        <f t="shared" ca="1" si="241"/>
        <v>#NAME?</v>
      </c>
      <c r="J761" s="37" t="e">
        <f t="shared" ca="1" si="242"/>
        <v>#NAME?</v>
      </c>
      <c r="K761" s="37" t="e">
        <f t="shared" ca="1" si="243"/>
        <v>#NAME?</v>
      </c>
      <c r="L761" s="90" t="e">
        <f t="shared" ca="1" si="240"/>
        <v>#NAME?</v>
      </c>
      <c r="N761" s="156" t="e">
        <f ca="1">COS(O759)</f>
        <v>#NAME?</v>
      </c>
      <c r="O761" s="158" t="e">
        <f ca="1">-N762</f>
        <v>#NAME?</v>
      </c>
      <c r="Q761" s="123" t="e">
        <f ca="1"/>
        <v>#NAME?</v>
      </c>
      <c r="R761" s="90" t="e">
        <f ca="1"/>
        <v>#NAME?</v>
      </c>
    </row>
    <row r="762" spans="1:18" x14ac:dyDescent="0.25">
      <c r="A762" s="194" t="e">
        <f ca="1"/>
        <v>#NAME?</v>
      </c>
      <c r="B762" s="195" t="e">
        <f ca="1"/>
        <v>#NAME?</v>
      </c>
      <c r="C762" s="195" t="e">
        <f ca="1"/>
        <v>#NAME?</v>
      </c>
      <c r="D762" s="196" t="e">
        <f ca="1"/>
        <v>#NAME?</v>
      </c>
      <c r="F762" s="123" t="e">
        <f ca="1">INDEX(A762:D770,,F756)</f>
        <v>#NAME?</v>
      </c>
      <c r="G762" s="90" t="e">
        <f ca="1">INDEX(A757:D765,,G756)</f>
        <v>#NAME?</v>
      </c>
      <c r="I762" s="123" t="e">
        <f t="shared" ca="1" si="241"/>
        <v>#NAME?</v>
      </c>
      <c r="J762" s="37" t="e">
        <f t="shared" ca="1" si="242"/>
        <v>#NAME?</v>
      </c>
      <c r="K762" s="37" t="e">
        <f t="shared" ca="1" si="243"/>
        <v>#NAME?</v>
      </c>
      <c r="L762" s="90" t="e">
        <f t="shared" ca="1" si="240"/>
        <v>#NAME?</v>
      </c>
      <c r="N762" s="91" t="e">
        <f ca="1">SIN(O759)</f>
        <v>#NAME?</v>
      </c>
      <c r="O762" s="93" t="e">
        <f ca="1">N761</f>
        <v>#NAME?</v>
      </c>
      <c r="Q762" s="123" t="e">
        <f ca="1"/>
        <v>#NAME?</v>
      </c>
      <c r="R762" s="90" t="e">
        <f ca="1"/>
        <v>#NAME?</v>
      </c>
    </row>
    <row r="763" spans="1:18" x14ac:dyDescent="0.25">
      <c r="A763" s="194" t="e">
        <f ca="1"/>
        <v>#NAME?</v>
      </c>
      <c r="B763" s="195" t="e">
        <f ca="1"/>
        <v>#NAME?</v>
      </c>
      <c r="C763" s="195" t="e">
        <f ca="1"/>
        <v>#NAME?</v>
      </c>
      <c r="D763" s="196" t="e">
        <f ca="1"/>
        <v>#NAME?</v>
      </c>
      <c r="F763" s="123" t="e">
        <f ca="1">INDEX(A763:D771,,F756)</f>
        <v>#NAME?</v>
      </c>
      <c r="G763" s="90" t="e">
        <f ca="1">INDEX(A757:D765,,G756)</f>
        <v>#NAME?</v>
      </c>
      <c r="I763" s="123" t="e">
        <f t="shared" ca="1" si="241"/>
        <v>#NAME?</v>
      </c>
      <c r="J763" s="37" t="e">
        <f t="shared" ca="1" si="242"/>
        <v>#NAME?</v>
      </c>
      <c r="K763" s="37" t="e">
        <f t="shared" ca="1" si="243"/>
        <v>#NAME?</v>
      </c>
      <c r="L763" s="90" t="e">
        <f t="shared" ca="1" si="240"/>
        <v>#NAME?</v>
      </c>
      <c r="Q763" s="123" t="e">
        <f ca="1"/>
        <v>#NAME?</v>
      </c>
      <c r="R763" s="90" t="e">
        <f ca="1"/>
        <v>#NAME?</v>
      </c>
    </row>
    <row r="764" spans="1:18" x14ac:dyDescent="0.25">
      <c r="A764" s="194" t="e">
        <f ca="1"/>
        <v>#NAME?</v>
      </c>
      <c r="B764" s="195" t="e">
        <f ca="1"/>
        <v>#NAME?</v>
      </c>
      <c r="C764" s="195" t="e">
        <f ca="1"/>
        <v>#NAME?</v>
      </c>
      <c r="D764" s="196" t="e">
        <f ca="1"/>
        <v>#NAME?</v>
      </c>
      <c r="F764" s="123" t="e">
        <f ca="1">INDEX(A764:D772,,F756)</f>
        <v>#NAME?</v>
      </c>
      <c r="G764" s="90" t="e">
        <f ca="1">INDEX(A757:D765,,G756)</f>
        <v>#NAME?</v>
      </c>
      <c r="I764" s="123" t="e">
        <f t="shared" ca="1" si="241"/>
        <v>#NAME?</v>
      </c>
      <c r="J764" s="37" t="e">
        <f t="shared" ca="1" si="242"/>
        <v>#NAME?</v>
      </c>
      <c r="K764" s="37" t="e">
        <f t="shared" ca="1" si="243"/>
        <v>#NAME?</v>
      </c>
      <c r="L764" s="90" t="e">
        <f t="shared" ca="1" si="240"/>
        <v>#NAME?</v>
      </c>
      <c r="Q764" s="123" t="e">
        <f ca="1"/>
        <v>#NAME?</v>
      </c>
      <c r="R764" s="90" t="e">
        <f ca="1"/>
        <v>#NAME?</v>
      </c>
    </row>
    <row r="765" spans="1:18" x14ac:dyDescent="0.25">
      <c r="A765" s="200" t="e">
        <f ca="1"/>
        <v>#NAME?</v>
      </c>
      <c r="B765" s="201" t="e">
        <f ca="1"/>
        <v>#NAME?</v>
      </c>
      <c r="C765" s="201" t="e">
        <f ca="1"/>
        <v>#NAME?</v>
      </c>
      <c r="D765" s="202" t="e">
        <f ca="1"/>
        <v>#NAME?</v>
      </c>
      <c r="F765" s="91" t="e">
        <f ca="1">INDEX(A765:D773,,F756)</f>
        <v>#NAME?</v>
      </c>
      <c r="G765" s="93" t="e">
        <f ca="1">INDEX(A757:D765,,G756)</f>
        <v>#NAME?</v>
      </c>
      <c r="I765" s="91" t="e">
        <f t="shared" ca="1" si="241"/>
        <v>#NAME?</v>
      </c>
      <c r="J765" s="92" t="e">
        <f t="shared" ca="1" si="242"/>
        <v>#NAME?</v>
      </c>
      <c r="K765" s="92" t="e">
        <f t="shared" ca="1" si="243"/>
        <v>#NAME?</v>
      </c>
      <c r="L765" s="93" t="e">
        <f t="shared" ca="1" si="240"/>
        <v>#NAME?</v>
      </c>
      <c r="Q765" s="91" t="e">
        <f ca="1"/>
        <v>#NAME?</v>
      </c>
      <c r="R765" s="93" t="e">
        <f ca="1"/>
        <v>#NAME?</v>
      </c>
    </row>
    <row r="766" spans="1:18" x14ac:dyDescent="0.25">
      <c r="I766" t="e">
        <f ca="1">SUM(I757:I765)</f>
        <v>#NAME?</v>
      </c>
      <c r="J766" t="e">
        <f ca="1">SUM(J757:J765)</f>
        <v>#NAME?</v>
      </c>
      <c r="K766" t="e">
        <f ca="1">SUM(K757:K765)</f>
        <v>#NAME?</v>
      </c>
      <c r="L766" t="e">
        <f ca="1">SUM(L757:L765)</f>
        <v>#NAME?</v>
      </c>
    </row>
    <row r="767" spans="1:18" x14ac:dyDescent="0.25">
      <c r="A767" s="47" t="s">
        <v>53</v>
      </c>
      <c r="B767">
        <f ca="1">COUNT(A757:A765)</f>
        <v>0</v>
      </c>
      <c r="I767" s="47" t="s">
        <v>462</v>
      </c>
      <c r="J767" s="47" t="s">
        <v>389</v>
      </c>
      <c r="K767" s="47" t="s">
        <v>469</v>
      </c>
      <c r="L767" s="47" t="s">
        <v>470</v>
      </c>
      <c r="N767" s="47"/>
    </row>
    <row r="769" spans="1:18" x14ac:dyDescent="0.25">
      <c r="A769">
        <v>1</v>
      </c>
      <c r="B769">
        <v>2</v>
      </c>
      <c r="C769">
        <v>3</v>
      </c>
      <c r="D769">
        <v>4</v>
      </c>
      <c r="F769">
        <v>2</v>
      </c>
      <c r="G769">
        <v>4</v>
      </c>
      <c r="I769" s="47" t="s">
        <v>207</v>
      </c>
      <c r="J769" s="47" t="s">
        <v>464</v>
      </c>
      <c r="K769" s="47" t="s">
        <v>465</v>
      </c>
      <c r="L769" s="47" t="s">
        <v>466</v>
      </c>
      <c r="Q769">
        <f>F769</f>
        <v>2</v>
      </c>
      <c r="R769">
        <f>G769</f>
        <v>4</v>
      </c>
    </row>
    <row r="770" spans="1:18" x14ac:dyDescent="0.25">
      <c r="A770" s="189" t="e">
        <f t="array" aca="1" ref="A770:A778" ca="1">IF(A769=$Q756,$Q757:$Q765,IF(A769=$R756,$R757:$R765,A757:A765))</f>
        <v>#NAME?</v>
      </c>
      <c r="B770" s="190" t="e">
        <f t="array" aca="1" ref="B770:B778" ca="1">IF(B769=$Q756,$Q757:$Q765,IF(B769=$R756,$R757:$R765,B757:B765))</f>
        <v>#NAME?</v>
      </c>
      <c r="C770" s="190" t="e">
        <f t="array" aca="1" ref="C770:C778" ca="1">IF(C769=$Q756,$Q757:$Q765,IF(C769=$R756,$R757:$R765,C757:C765))</f>
        <v>#NAME?</v>
      </c>
      <c r="D770" s="191" t="e">
        <f t="array" aca="1" ref="D770:D778" ca="1">IF(D769=$Q756,$Q757:$Q765,IF(D769=$R756,$R757:$R765,D757:D765))</f>
        <v>#NAME?</v>
      </c>
      <c r="F770" s="156" t="e">
        <f ca="1">INDEX(A770:D778,,F769)</f>
        <v>#NAME?</v>
      </c>
      <c r="G770" s="158" t="e">
        <f ca="1">INDEX(A770:D778,,G769)</f>
        <v>#NAME?</v>
      </c>
      <c r="I770" s="156" t="e">
        <f ca="1">F770^2-G770^2</f>
        <v>#NAME?</v>
      </c>
      <c r="J770" s="157" t="e">
        <f ca="1">2*F770*G770</f>
        <v>#NAME?</v>
      </c>
      <c r="K770" s="157" t="e">
        <f ca="1">I770^2-J770^2</f>
        <v>#NAME?</v>
      </c>
      <c r="L770" s="158" t="e">
        <f t="shared" ref="L770:L778" ca="1" si="244">I770*J770</f>
        <v>#NAME?</v>
      </c>
      <c r="N770" t="s">
        <v>390</v>
      </c>
      <c r="O770" s="172" t="e">
        <f ca="1">2*(L779*B780-I779*J779)</f>
        <v>#NAME?</v>
      </c>
      <c r="Q770" s="156" t="e">
        <f t="array" aca="1" ref="Q770:R778" ca="1">MMULT(F770:G778,N774:O775)</f>
        <v>#NAME?</v>
      </c>
      <c r="R770" s="158" t="e">
        <f ca="1"/>
        <v>#NAME?</v>
      </c>
    </row>
    <row r="771" spans="1:18" x14ac:dyDescent="0.25">
      <c r="A771" s="194" t="e">
        <f ca="1"/>
        <v>#NAME?</v>
      </c>
      <c r="B771" s="195" t="e">
        <f ca="1"/>
        <v>#NAME?</v>
      </c>
      <c r="C771" s="195" t="e">
        <f ca="1"/>
        <v>#NAME?</v>
      </c>
      <c r="D771" s="196" t="e">
        <f ca="1"/>
        <v>#NAME?</v>
      </c>
      <c r="F771" s="123" t="e">
        <f ca="1">INDEX(A771:D779,,F769)</f>
        <v>#NAME?</v>
      </c>
      <c r="G771" s="90" t="e">
        <f ca="1">INDEX(A770:D778,,G769)</f>
        <v>#NAME?</v>
      </c>
      <c r="I771" s="123" t="e">
        <f t="shared" ref="I771:I778" ca="1" si="245">F771^2-G771^2</f>
        <v>#NAME?</v>
      </c>
      <c r="J771" s="37" t="e">
        <f t="shared" ref="J771:J778" ca="1" si="246">2*F771*G771</f>
        <v>#NAME?</v>
      </c>
      <c r="K771" s="37" t="e">
        <f t="shared" ref="K771:K778" ca="1" si="247">I771^2-J771^2</f>
        <v>#NAME?</v>
      </c>
      <c r="L771" s="90" t="e">
        <f t="shared" ca="1" si="244"/>
        <v>#NAME?</v>
      </c>
      <c r="N771" t="s">
        <v>392</v>
      </c>
      <c r="O771" s="173" t="e">
        <f ca="1">K779*B780-(I779^2-J779^2)</f>
        <v>#NAME?</v>
      </c>
      <c r="Q771" s="123" t="e">
        <f ca="1"/>
        <v>#NAME?</v>
      </c>
      <c r="R771" s="90" t="e">
        <f ca="1"/>
        <v>#NAME?</v>
      </c>
    </row>
    <row r="772" spans="1:18" x14ac:dyDescent="0.25">
      <c r="A772" s="194" t="e">
        <f ca="1"/>
        <v>#NAME?</v>
      </c>
      <c r="B772" s="195" t="e">
        <f ca="1"/>
        <v>#NAME?</v>
      </c>
      <c r="C772" s="195" t="e">
        <f ca="1"/>
        <v>#NAME?</v>
      </c>
      <c r="D772" s="196" t="e">
        <f ca="1"/>
        <v>#NAME?</v>
      </c>
      <c r="F772" s="123" t="e">
        <f ca="1">INDEX(A772:D780,,F769)</f>
        <v>#NAME?</v>
      </c>
      <c r="G772" s="90" t="e">
        <f ca="1">INDEX(A770:D778,,G769)</f>
        <v>#NAME?</v>
      </c>
      <c r="I772" s="123" t="e">
        <f t="shared" ca="1" si="245"/>
        <v>#NAME?</v>
      </c>
      <c r="J772" s="37" t="e">
        <f t="shared" ca="1" si="246"/>
        <v>#NAME?</v>
      </c>
      <c r="K772" s="37" t="e">
        <f t="shared" ca="1" si="247"/>
        <v>#NAME?</v>
      </c>
      <c r="L772" s="90" t="e">
        <f t="shared" ca="1" si="244"/>
        <v>#NAME?</v>
      </c>
      <c r="N772" t="s">
        <v>467</v>
      </c>
      <c r="O772" s="174" t="e">
        <f ca="1">0.25*ATAN(O770/O771)</f>
        <v>#NAME?</v>
      </c>
      <c r="Q772" s="123" t="e">
        <f ca="1"/>
        <v>#NAME?</v>
      </c>
      <c r="R772" s="90" t="e">
        <f ca="1"/>
        <v>#NAME?</v>
      </c>
    </row>
    <row r="773" spans="1:18" x14ac:dyDescent="0.25">
      <c r="A773" s="194" t="e">
        <f ca="1"/>
        <v>#NAME?</v>
      </c>
      <c r="B773" s="195" t="e">
        <f ca="1"/>
        <v>#NAME?</v>
      </c>
      <c r="C773" s="195" t="e">
        <f ca="1"/>
        <v>#NAME?</v>
      </c>
      <c r="D773" s="196" t="e">
        <f ca="1"/>
        <v>#NAME?</v>
      </c>
      <c r="F773" s="123" t="e">
        <f ca="1">INDEX(A773:D781,,F769)</f>
        <v>#NAME?</v>
      </c>
      <c r="G773" s="90" t="e">
        <f ca="1">INDEX(A770:D778,,G769)</f>
        <v>#NAME?</v>
      </c>
      <c r="I773" s="123" t="e">
        <f t="shared" ca="1" si="245"/>
        <v>#NAME?</v>
      </c>
      <c r="J773" s="37" t="e">
        <f t="shared" ca="1" si="246"/>
        <v>#NAME?</v>
      </c>
      <c r="K773" s="37" t="e">
        <f t="shared" ca="1" si="247"/>
        <v>#NAME?</v>
      </c>
      <c r="L773" s="90" t="e">
        <f t="shared" ca="1" si="244"/>
        <v>#NAME?</v>
      </c>
      <c r="Q773" s="123" t="e">
        <f ca="1"/>
        <v>#NAME?</v>
      </c>
      <c r="R773" s="90" t="e">
        <f ca="1"/>
        <v>#NAME?</v>
      </c>
    </row>
    <row r="774" spans="1:18" x14ac:dyDescent="0.25">
      <c r="A774" s="194" t="e">
        <f ca="1"/>
        <v>#NAME?</v>
      </c>
      <c r="B774" s="195" t="e">
        <f ca="1"/>
        <v>#NAME?</v>
      </c>
      <c r="C774" s="195" t="e">
        <f ca="1"/>
        <v>#NAME?</v>
      </c>
      <c r="D774" s="196" t="e">
        <f ca="1"/>
        <v>#NAME?</v>
      </c>
      <c r="F774" s="123" t="e">
        <f ca="1">INDEX(A774:D782,,F769)</f>
        <v>#NAME?</v>
      </c>
      <c r="G774" s="90" t="e">
        <f ca="1">INDEX(A770:D778,,G769)</f>
        <v>#NAME?</v>
      </c>
      <c r="I774" s="123" t="e">
        <f t="shared" ca="1" si="245"/>
        <v>#NAME?</v>
      </c>
      <c r="J774" s="37" t="e">
        <f t="shared" ca="1" si="246"/>
        <v>#NAME?</v>
      </c>
      <c r="K774" s="37" t="e">
        <f t="shared" ca="1" si="247"/>
        <v>#NAME?</v>
      </c>
      <c r="L774" s="90" t="e">
        <f t="shared" ca="1" si="244"/>
        <v>#NAME?</v>
      </c>
      <c r="N774" s="156" t="e">
        <f ca="1">COS(O772)</f>
        <v>#NAME?</v>
      </c>
      <c r="O774" s="158" t="e">
        <f ca="1">-N775</f>
        <v>#NAME?</v>
      </c>
      <c r="Q774" s="123" t="e">
        <f ca="1"/>
        <v>#NAME?</v>
      </c>
      <c r="R774" s="90" t="e">
        <f ca="1"/>
        <v>#NAME?</v>
      </c>
    </row>
    <row r="775" spans="1:18" x14ac:dyDescent="0.25">
      <c r="A775" s="194" t="e">
        <f ca="1"/>
        <v>#NAME?</v>
      </c>
      <c r="B775" s="195" t="e">
        <f ca="1"/>
        <v>#NAME?</v>
      </c>
      <c r="C775" s="195" t="e">
        <f ca="1"/>
        <v>#NAME?</v>
      </c>
      <c r="D775" s="196" t="e">
        <f ca="1"/>
        <v>#NAME?</v>
      </c>
      <c r="F775" s="123" t="e">
        <f ca="1">INDEX(A775:D783,,F769)</f>
        <v>#NAME?</v>
      </c>
      <c r="G775" s="90" t="e">
        <f ca="1">INDEX(A770:D778,,G769)</f>
        <v>#NAME?</v>
      </c>
      <c r="I775" s="123" t="e">
        <f t="shared" ca="1" si="245"/>
        <v>#NAME?</v>
      </c>
      <c r="J775" s="37" t="e">
        <f t="shared" ca="1" si="246"/>
        <v>#NAME?</v>
      </c>
      <c r="K775" s="37" t="e">
        <f t="shared" ca="1" si="247"/>
        <v>#NAME?</v>
      </c>
      <c r="L775" s="90" t="e">
        <f t="shared" ca="1" si="244"/>
        <v>#NAME?</v>
      </c>
      <c r="N775" s="91" t="e">
        <f ca="1">SIN(O772)</f>
        <v>#NAME?</v>
      </c>
      <c r="O775" s="93" t="e">
        <f ca="1">N774</f>
        <v>#NAME?</v>
      </c>
      <c r="Q775" s="123" t="e">
        <f ca="1"/>
        <v>#NAME?</v>
      </c>
      <c r="R775" s="90" t="e">
        <f ca="1"/>
        <v>#NAME?</v>
      </c>
    </row>
    <row r="776" spans="1:18" x14ac:dyDescent="0.25">
      <c r="A776" s="194" t="e">
        <f ca="1"/>
        <v>#NAME?</v>
      </c>
      <c r="B776" s="195" t="e">
        <f ca="1"/>
        <v>#NAME?</v>
      </c>
      <c r="C776" s="195" t="e">
        <f ca="1"/>
        <v>#NAME?</v>
      </c>
      <c r="D776" s="196" t="e">
        <f ca="1"/>
        <v>#NAME?</v>
      </c>
      <c r="F776" s="123" t="e">
        <f ca="1">INDEX(A776:D784,,F769)</f>
        <v>#NAME?</v>
      </c>
      <c r="G776" s="90" t="e">
        <f ca="1">INDEX(A770:D778,,G769)</f>
        <v>#NAME?</v>
      </c>
      <c r="I776" s="123" t="e">
        <f t="shared" ca="1" si="245"/>
        <v>#NAME?</v>
      </c>
      <c r="J776" s="37" t="e">
        <f t="shared" ca="1" si="246"/>
        <v>#NAME?</v>
      </c>
      <c r="K776" s="37" t="e">
        <f t="shared" ca="1" si="247"/>
        <v>#NAME?</v>
      </c>
      <c r="L776" s="90" t="e">
        <f t="shared" ca="1" si="244"/>
        <v>#NAME?</v>
      </c>
      <c r="Q776" s="123" t="e">
        <f ca="1"/>
        <v>#NAME?</v>
      </c>
      <c r="R776" s="90" t="e">
        <f ca="1"/>
        <v>#NAME?</v>
      </c>
    </row>
    <row r="777" spans="1:18" x14ac:dyDescent="0.25">
      <c r="A777" s="194" t="e">
        <f ca="1"/>
        <v>#NAME?</v>
      </c>
      <c r="B777" s="195" t="e">
        <f ca="1"/>
        <v>#NAME?</v>
      </c>
      <c r="C777" s="195" t="e">
        <f ca="1"/>
        <v>#NAME?</v>
      </c>
      <c r="D777" s="196" t="e">
        <f ca="1"/>
        <v>#NAME?</v>
      </c>
      <c r="F777" s="123" t="e">
        <f ca="1">INDEX(A777:D785,,F769)</f>
        <v>#NAME?</v>
      </c>
      <c r="G777" s="90" t="e">
        <f ca="1">INDEX(A770:D778,,G769)</f>
        <v>#NAME?</v>
      </c>
      <c r="I777" s="123" t="e">
        <f t="shared" ca="1" si="245"/>
        <v>#NAME?</v>
      </c>
      <c r="J777" s="37" t="e">
        <f t="shared" ca="1" si="246"/>
        <v>#NAME?</v>
      </c>
      <c r="K777" s="37" t="e">
        <f t="shared" ca="1" si="247"/>
        <v>#NAME?</v>
      </c>
      <c r="L777" s="90" t="e">
        <f t="shared" ca="1" si="244"/>
        <v>#NAME?</v>
      </c>
      <c r="Q777" s="123" t="e">
        <f ca="1"/>
        <v>#NAME?</v>
      </c>
      <c r="R777" s="90" t="e">
        <f ca="1"/>
        <v>#NAME?</v>
      </c>
    </row>
    <row r="778" spans="1:18" x14ac:dyDescent="0.25">
      <c r="A778" s="200" t="e">
        <f ca="1"/>
        <v>#NAME?</v>
      </c>
      <c r="B778" s="201" t="e">
        <f ca="1"/>
        <v>#NAME?</v>
      </c>
      <c r="C778" s="201" t="e">
        <f ca="1"/>
        <v>#NAME?</v>
      </c>
      <c r="D778" s="202" t="e">
        <f ca="1"/>
        <v>#NAME?</v>
      </c>
      <c r="F778" s="91" t="e">
        <f ca="1">INDEX(A778:D786,,F769)</f>
        <v>#NAME?</v>
      </c>
      <c r="G778" s="93" t="e">
        <f ca="1">INDEX(A770:D778,,G769)</f>
        <v>#NAME?</v>
      </c>
      <c r="I778" s="91" t="e">
        <f t="shared" ca="1" si="245"/>
        <v>#NAME?</v>
      </c>
      <c r="J778" s="92" t="e">
        <f t="shared" ca="1" si="246"/>
        <v>#NAME?</v>
      </c>
      <c r="K778" s="92" t="e">
        <f t="shared" ca="1" si="247"/>
        <v>#NAME?</v>
      </c>
      <c r="L778" s="93" t="e">
        <f t="shared" ca="1" si="244"/>
        <v>#NAME?</v>
      </c>
      <c r="Q778" s="91" t="e">
        <f ca="1"/>
        <v>#NAME?</v>
      </c>
      <c r="R778" s="93" t="e">
        <f ca="1"/>
        <v>#NAME?</v>
      </c>
    </row>
    <row r="779" spans="1:18" x14ac:dyDescent="0.25">
      <c r="I779" t="e">
        <f ca="1">SUM(I770:I778)</f>
        <v>#NAME?</v>
      </c>
      <c r="J779" t="e">
        <f ca="1">SUM(J770:J778)</f>
        <v>#NAME?</v>
      </c>
      <c r="K779" t="e">
        <f ca="1">SUM(K770:K778)</f>
        <v>#NAME?</v>
      </c>
      <c r="L779" t="e">
        <f ca="1">SUM(L770:L778)</f>
        <v>#NAME?</v>
      </c>
    </row>
    <row r="780" spans="1:18" x14ac:dyDescent="0.25">
      <c r="A780" s="47" t="s">
        <v>53</v>
      </c>
      <c r="B780">
        <f ca="1">COUNT(A770:A778)</f>
        <v>0</v>
      </c>
      <c r="I780" s="47" t="s">
        <v>462</v>
      </c>
      <c r="J780" s="47" t="s">
        <v>389</v>
      </c>
      <c r="K780" s="47" t="s">
        <v>469</v>
      </c>
      <c r="L780" s="47" t="s">
        <v>470</v>
      </c>
      <c r="N780" s="47"/>
    </row>
    <row r="782" spans="1:18" x14ac:dyDescent="0.25">
      <c r="A782">
        <v>1</v>
      </c>
      <c r="B782">
        <v>2</v>
      </c>
      <c r="C782">
        <v>3</v>
      </c>
      <c r="D782">
        <v>4</v>
      </c>
      <c r="F782">
        <v>3</v>
      </c>
      <c r="G782">
        <v>4</v>
      </c>
      <c r="I782" s="47" t="s">
        <v>207</v>
      </c>
      <c r="J782" s="47" t="s">
        <v>464</v>
      </c>
      <c r="K782" s="47" t="s">
        <v>465</v>
      </c>
      <c r="L782" s="47" t="s">
        <v>466</v>
      </c>
      <c r="Q782">
        <f>F782</f>
        <v>3</v>
      </c>
      <c r="R782">
        <f>G782</f>
        <v>4</v>
      </c>
    </row>
    <row r="783" spans="1:18" x14ac:dyDescent="0.25">
      <c r="A783" s="189" t="e">
        <f t="array" aca="1" ref="A783:A791" ca="1">IF(A782=$Q769,$Q770:$Q778,IF(A782=$R769,$R770:$R778,A770:A778))</f>
        <v>#NAME?</v>
      </c>
      <c r="B783" s="190" t="e">
        <f t="array" aca="1" ref="B783:B791" ca="1">IF(B782=$Q769,$Q770:$Q778,IF(B782=$R769,$R770:$R778,B770:B778))</f>
        <v>#NAME?</v>
      </c>
      <c r="C783" s="190" t="e">
        <f t="array" aca="1" ref="C783:C791" ca="1">IF(C782=$Q769,$Q770:$Q778,IF(C782=$R769,$R770:$R778,C770:C778))</f>
        <v>#NAME?</v>
      </c>
      <c r="D783" s="191" t="e">
        <f t="array" aca="1" ref="D783:D791" ca="1">IF(D782=$Q769,$Q770:$Q778,IF(D782=$R769,$R770:$R778,D770:D778))</f>
        <v>#NAME?</v>
      </c>
      <c r="F783" s="156" t="e">
        <f ca="1">INDEX(A783:D791,,F782)</f>
        <v>#NAME?</v>
      </c>
      <c r="G783" s="158" t="e">
        <f ca="1">INDEX(A783:D791,,G782)</f>
        <v>#NAME?</v>
      </c>
      <c r="I783" s="156" t="e">
        <f ca="1">F783^2-G783^2</f>
        <v>#NAME?</v>
      </c>
      <c r="J783" s="157" t="e">
        <f ca="1">2*F783*G783</f>
        <v>#NAME?</v>
      </c>
      <c r="K783" s="157" t="e">
        <f ca="1">I783^2-J783^2</f>
        <v>#NAME?</v>
      </c>
      <c r="L783" s="158" t="e">
        <f t="shared" ref="L783:L791" ca="1" si="248">I783*J783</f>
        <v>#NAME?</v>
      </c>
      <c r="N783" t="s">
        <v>390</v>
      </c>
      <c r="O783" s="172" t="e">
        <f ca="1">2*(L792*B793-I792*J792)</f>
        <v>#NAME?</v>
      </c>
      <c r="Q783" s="156" t="e">
        <f t="array" aca="1" ref="Q783:R791" ca="1">MMULT(F783:G791,N787:O788)</f>
        <v>#NAME?</v>
      </c>
      <c r="R783" s="158" t="e">
        <f ca="1"/>
        <v>#NAME?</v>
      </c>
    </row>
    <row r="784" spans="1:18" x14ac:dyDescent="0.25">
      <c r="A784" s="194" t="e">
        <f ca="1"/>
        <v>#NAME?</v>
      </c>
      <c r="B784" s="195" t="e">
        <f ca="1"/>
        <v>#NAME?</v>
      </c>
      <c r="C784" s="195" t="e">
        <f ca="1"/>
        <v>#NAME?</v>
      </c>
      <c r="D784" s="196" t="e">
        <f ca="1"/>
        <v>#NAME?</v>
      </c>
      <c r="F784" s="123" t="e">
        <f ca="1">INDEX(A784:D792,,F782)</f>
        <v>#NAME?</v>
      </c>
      <c r="G784" s="90" t="e">
        <f ca="1">INDEX(A783:D791,,G782)</f>
        <v>#NAME?</v>
      </c>
      <c r="I784" s="123" t="e">
        <f t="shared" ref="I784:I791" ca="1" si="249">F784^2-G784^2</f>
        <v>#NAME?</v>
      </c>
      <c r="J784" s="37" t="e">
        <f t="shared" ref="J784:J791" ca="1" si="250">2*F784*G784</f>
        <v>#NAME?</v>
      </c>
      <c r="K784" s="37" t="e">
        <f t="shared" ref="K784:K791" ca="1" si="251">I784^2-J784^2</f>
        <v>#NAME?</v>
      </c>
      <c r="L784" s="90" t="e">
        <f t="shared" ca="1" si="248"/>
        <v>#NAME?</v>
      </c>
      <c r="N784" t="s">
        <v>392</v>
      </c>
      <c r="O784" s="173" t="e">
        <f ca="1">K792*B793-(I792^2-J792^2)</f>
        <v>#NAME?</v>
      </c>
      <c r="Q784" s="123" t="e">
        <f ca="1"/>
        <v>#NAME?</v>
      </c>
      <c r="R784" s="90" t="e">
        <f ca="1"/>
        <v>#NAME?</v>
      </c>
    </row>
    <row r="785" spans="1:18" x14ac:dyDescent="0.25">
      <c r="A785" s="194" t="e">
        <f ca="1"/>
        <v>#NAME?</v>
      </c>
      <c r="B785" s="195" t="e">
        <f ca="1"/>
        <v>#NAME?</v>
      </c>
      <c r="C785" s="195" t="e">
        <f ca="1"/>
        <v>#NAME?</v>
      </c>
      <c r="D785" s="196" t="e">
        <f ca="1"/>
        <v>#NAME?</v>
      </c>
      <c r="F785" s="123" t="e">
        <f ca="1">INDEX(A785:D793,,F782)</f>
        <v>#NAME?</v>
      </c>
      <c r="G785" s="90" t="e">
        <f ca="1">INDEX(A783:D791,,G782)</f>
        <v>#NAME?</v>
      </c>
      <c r="I785" s="123" t="e">
        <f t="shared" ca="1" si="249"/>
        <v>#NAME?</v>
      </c>
      <c r="J785" s="37" t="e">
        <f t="shared" ca="1" si="250"/>
        <v>#NAME?</v>
      </c>
      <c r="K785" s="37" t="e">
        <f t="shared" ca="1" si="251"/>
        <v>#NAME?</v>
      </c>
      <c r="L785" s="90" t="e">
        <f t="shared" ca="1" si="248"/>
        <v>#NAME?</v>
      </c>
      <c r="N785" t="s">
        <v>467</v>
      </c>
      <c r="O785" s="174" t="e">
        <f ca="1">0.25*ATAN(O783/O784)</f>
        <v>#NAME?</v>
      </c>
      <c r="Q785" s="123" t="e">
        <f ca="1"/>
        <v>#NAME?</v>
      </c>
      <c r="R785" s="90" t="e">
        <f ca="1"/>
        <v>#NAME?</v>
      </c>
    </row>
    <row r="786" spans="1:18" x14ac:dyDescent="0.25">
      <c r="A786" s="194" t="e">
        <f ca="1"/>
        <v>#NAME?</v>
      </c>
      <c r="B786" s="195" t="e">
        <f ca="1"/>
        <v>#NAME?</v>
      </c>
      <c r="C786" s="195" t="e">
        <f ca="1"/>
        <v>#NAME?</v>
      </c>
      <c r="D786" s="196" t="e">
        <f ca="1"/>
        <v>#NAME?</v>
      </c>
      <c r="F786" s="123" t="e">
        <f ca="1">INDEX(A786:D794,,F782)</f>
        <v>#NAME?</v>
      </c>
      <c r="G786" s="90" t="e">
        <f ca="1">INDEX(A783:D791,,G782)</f>
        <v>#NAME?</v>
      </c>
      <c r="I786" s="123" t="e">
        <f t="shared" ca="1" si="249"/>
        <v>#NAME?</v>
      </c>
      <c r="J786" s="37" t="e">
        <f t="shared" ca="1" si="250"/>
        <v>#NAME?</v>
      </c>
      <c r="K786" s="37" t="e">
        <f t="shared" ca="1" si="251"/>
        <v>#NAME?</v>
      </c>
      <c r="L786" s="90" t="e">
        <f t="shared" ca="1" si="248"/>
        <v>#NAME?</v>
      </c>
      <c r="Q786" s="123" t="e">
        <f ca="1"/>
        <v>#NAME?</v>
      </c>
      <c r="R786" s="90" t="e">
        <f ca="1"/>
        <v>#NAME?</v>
      </c>
    </row>
    <row r="787" spans="1:18" x14ac:dyDescent="0.25">
      <c r="A787" s="194" t="e">
        <f ca="1"/>
        <v>#NAME?</v>
      </c>
      <c r="B787" s="195" t="e">
        <f ca="1"/>
        <v>#NAME?</v>
      </c>
      <c r="C787" s="195" t="e">
        <f ca="1"/>
        <v>#NAME?</v>
      </c>
      <c r="D787" s="196" t="e">
        <f ca="1"/>
        <v>#NAME?</v>
      </c>
      <c r="F787" s="123" t="e">
        <f ca="1">INDEX(A787:D795,,F782)</f>
        <v>#NAME?</v>
      </c>
      <c r="G787" s="90" t="e">
        <f ca="1">INDEX(A783:D791,,G782)</f>
        <v>#NAME?</v>
      </c>
      <c r="I787" s="123" t="e">
        <f t="shared" ca="1" si="249"/>
        <v>#NAME?</v>
      </c>
      <c r="J787" s="37" t="e">
        <f t="shared" ca="1" si="250"/>
        <v>#NAME?</v>
      </c>
      <c r="K787" s="37" t="e">
        <f t="shared" ca="1" si="251"/>
        <v>#NAME?</v>
      </c>
      <c r="L787" s="90" t="e">
        <f t="shared" ca="1" si="248"/>
        <v>#NAME?</v>
      </c>
      <c r="N787" s="156" t="e">
        <f ca="1">COS(O785)</f>
        <v>#NAME?</v>
      </c>
      <c r="O787" s="158" t="e">
        <f ca="1">-N788</f>
        <v>#NAME?</v>
      </c>
      <c r="Q787" s="123" t="e">
        <f ca="1"/>
        <v>#NAME?</v>
      </c>
      <c r="R787" s="90" t="e">
        <f ca="1"/>
        <v>#NAME?</v>
      </c>
    </row>
    <row r="788" spans="1:18" x14ac:dyDescent="0.25">
      <c r="A788" s="194" t="e">
        <f ca="1"/>
        <v>#NAME?</v>
      </c>
      <c r="B788" s="195" t="e">
        <f ca="1"/>
        <v>#NAME?</v>
      </c>
      <c r="C788" s="195" t="e">
        <f ca="1"/>
        <v>#NAME?</v>
      </c>
      <c r="D788" s="196" t="e">
        <f ca="1"/>
        <v>#NAME?</v>
      </c>
      <c r="F788" s="123" t="e">
        <f ca="1">INDEX(A788:D796,,F782)</f>
        <v>#NAME?</v>
      </c>
      <c r="G788" s="90" t="e">
        <f ca="1">INDEX(A783:D791,,G782)</f>
        <v>#NAME?</v>
      </c>
      <c r="I788" s="123" t="e">
        <f t="shared" ca="1" si="249"/>
        <v>#NAME?</v>
      </c>
      <c r="J788" s="37" t="e">
        <f t="shared" ca="1" si="250"/>
        <v>#NAME?</v>
      </c>
      <c r="K788" s="37" t="e">
        <f t="shared" ca="1" si="251"/>
        <v>#NAME?</v>
      </c>
      <c r="L788" s="90" t="e">
        <f t="shared" ca="1" si="248"/>
        <v>#NAME?</v>
      </c>
      <c r="N788" s="91" t="e">
        <f ca="1">SIN(O785)</f>
        <v>#NAME?</v>
      </c>
      <c r="O788" s="93" t="e">
        <f ca="1">N787</f>
        <v>#NAME?</v>
      </c>
      <c r="Q788" s="123" t="e">
        <f ca="1"/>
        <v>#NAME?</v>
      </c>
      <c r="R788" s="90" t="e">
        <f ca="1"/>
        <v>#NAME?</v>
      </c>
    </row>
    <row r="789" spans="1:18" x14ac:dyDescent="0.25">
      <c r="A789" s="194" t="e">
        <f ca="1"/>
        <v>#NAME?</v>
      </c>
      <c r="B789" s="195" t="e">
        <f ca="1"/>
        <v>#NAME?</v>
      </c>
      <c r="C789" s="195" t="e">
        <f ca="1"/>
        <v>#NAME?</v>
      </c>
      <c r="D789" s="196" t="e">
        <f ca="1"/>
        <v>#NAME?</v>
      </c>
      <c r="F789" s="123" t="e">
        <f ca="1">INDEX(A789:D797,,F782)</f>
        <v>#NAME?</v>
      </c>
      <c r="G789" s="90" t="e">
        <f ca="1">INDEX(A783:D791,,G782)</f>
        <v>#NAME?</v>
      </c>
      <c r="I789" s="123" t="e">
        <f t="shared" ca="1" si="249"/>
        <v>#NAME?</v>
      </c>
      <c r="J789" s="37" t="e">
        <f t="shared" ca="1" si="250"/>
        <v>#NAME?</v>
      </c>
      <c r="K789" s="37" t="e">
        <f t="shared" ca="1" si="251"/>
        <v>#NAME?</v>
      </c>
      <c r="L789" s="90" t="e">
        <f t="shared" ca="1" si="248"/>
        <v>#NAME?</v>
      </c>
      <c r="Q789" s="123" t="e">
        <f ca="1"/>
        <v>#NAME?</v>
      </c>
      <c r="R789" s="90" t="e">
        <f ca="1"/>
        <v>#NAME?</v>
      </c>
    </row>
    <row r="790" spans="1:18" x14ac:dyDescent="0.25">
      <c r="A790" s="194" t="e">
        <f ca="1"/>
        <v>#NAME?</v>
      </c>
      <c r="B790" s="195" t="e">
        <f ca="1"/>
        <v>#NAME?</v>
      </c>
      <c r="C790" s="195" t="e">
        <f ca="1"/>
        <v>#NAME?</v>
      </c>
      <c r="D790" s="196" t="e">
        <f ca="1"/>
        <v>#NAME?</v>
      </c>
      <c r="F790" s="123" t="e">
        <f ca="1">INDEX(A790:D798,,F782)</f>
        <v>#NAME?</v>
      </c>
      <c r="G790" s="90" t="e">
        <f ca="1">INDEX(A783:D791,,G782)</f>
        <v>#NAME?</v>
      </c>
      <c r="I790" s="123" t="e">
        <f t="shared" ca="1" si="249"/>
        <v>#NAME?</v>
      </c>
      <c r="J790" s="37" t="e">
        <f t="shared" ca="1" si="250"/>
        <v>#NAME?</v>
      </c>
      <c r="K790" s="37" t="e">
        <f t="shared" ca="1" si="251"/>
        <v>#NAME?</v>
      </c>
      <c r="L790" s="90" t="e">
        <f t="shared" ca="1" si="248"/>
        <v>#NAME?</v>
      </c>
      <c r="Q790" s="123" t="e">
        <f ca="1"/>
        <v>#NAME?</v>
      </c>
      <c r="R790" s="90" t="e">
        <f ca="1"/>
        <v>#NAME?</v>
      </c>
    </row>
    <row r="791" spans="1:18" x14ac:dyDescent="0.25">
      <c r="A791" s="200" t="e">
        <f ca="1"/>
        <v>#NAME?</v>
      </c>
      <c r="B791" s="201" t="e">
        <f ca="1"/>
        <v>#NAME?</v>
      </c>
      <c r="C791" s="201" t="e">
        <f ca="1"/>
        <v>#NAME?</v>
      </c>
      <c r="D791" s="202" t="e">
        <f ca="1"/>
        <v>#NAME?</v>
      </c>
      <c r="F791" s="91" t="e">
        <f ca="1">INDEX(A791:D799,,F782)</f>
        <v>#NAME?</v>
      </c>
      <c r="G791" s="93" t="e">
        <f ca="1">INDEX(A783:D791,,G782)</f>
        <v>#NAME?</v>
      </c>
      <c r="I791" s="91" t="e">
        <f t="shared" ca="1" si="249"/>
        <v>#NAME?</v>
      </c>
      <c r="J791" s="92" t="e">
        <f t="shared" ca="1" si="250"/>
        <v>#NAME?</v>
      </c>
      <c r="K791" s="92" t="e">
        <f t="shared" ca="1" si="251"/>
        <v>#NAME?</v>
      </c>
      <c r="L791" s="93" t="e">
        <f t="shared" ca="1" si="248"/>
        <v>#NAME?</v>
      </c>
      <c r="Q791" s="91" t="e">
        <f ca="1"/>
        <v>#NAME?</v>
      </c>
      <c r="R791" s="93" t="e">
        <f ca="1"/>
        <v>#NAME?</v>
      </c>
    </row>
    <row r="792" spans="1:18" x14ac:dyDescent="0.25">
      <c r="I792" t="e">
        <f ca="1">SUM(I783:I791)</f>
        <v>#NAME?</v>
      </c>
      <c r="J792" t="e">
        <f ca="1">SUM(J783:J791)</f>
        <v>#NAME?</v>
      </c>
      <c r="K792" t="e">
        <f ca="1">SUM(K783:K791)</f>
        <v>#NAME?</v>
      </c>
      <c r="L792" t="e">
        <f ca="1">SUM(L783:L791)</f>
        <v>#NAME?</v>
      </c>
    </row>
    <row r="793" spans="1:18" x14ac:dyDescent="0.25">
      <c r="A793" s="47" t="s">
        <v>53</v>
      </c>
      <c r="B793">
        <f ca="1">COUNT(A783:A791)</f>
        <v>0</v>
      </c>
      <c r="I793" s="47" t="s">
        <v>462</v>
      </c>
      <c r="J793" s="47" t="s">
        <v>389</v>
      </c>
      <c r="K793" s="47" t="s">
        <v>469</v>
      </c>
      <c r="L793" s="47" t="s">
        <v>470</v>
      </c>
      <c r="N793" s="47"/>
    </row>
    <row r="795" spans="1:18" x14ac:dyDescent="0.25">
      <c r="A795">
        <v>1</v>
      </c>
      <c r="B795">
        <v>2</v>
      </c>
      <c r="C795">
        <v>3</v>
      </c>
      <c r="D795">
        <v>4</v>
      </c>
      <c r="F795">
        <v>1</v>
      </c>
      <c r="G795">
        <v>2</v>
      </c>
      <c r="I795" s="47" t="s">
        <v>207</v>
      </c>
      <c r="J795" s="47" t="s">
        <v>464</v>
      </c>
      <c r="K795" s="47" t="s">
        <v>465</v>
      </c>
      <c r="L795" s="47" t="s">
        <v>466</v>
      </c>
      <c r="Q795">
        <f>F795</f>
        <v>1</v>
      </c>
      <c r="R795">
        <f>G795</f>
        <v>2</v>
      </c>
    </row>
    <row r="796" spans="1:18" x14ac:dyDescent="0.25">
      <c r="A796" s="189" t="e">
        <f t="array" aca="1" ref="A796:A804" ca="1">IF(A795=$Q782,$Q783:$Q791,IF(A795=$R782,$R783:$R791,A783:A791))</f>
        <v>#NAME?</v>
      </c>
      <c r="B796" s="190" t="e">
        <f t="array" aca="1" ref="B796:B804" ca="1">IF(B795=$Q782,$Q783:$Q791,IF(B795=$R782,$R783:$R791,B783:B791))</f>
        <v>#NAME?</v>
      </c>
      <c r="C796" s="190" t="e">
        <f t="array" aca="1" ref="C796:C804" ca="1">IF(C795=$Q782,$Q783:$Q791,IF(C795=$R782,$R783:$R791,C783:C791))</f>
        <v>#NAME?</v>
      </c>
      <c r="D796" s="191" t="e">
        <f t="array" aca="1" ref="D796:D804" ca="1">IF(D795=$Q782,$Q783:$Q791,IF(D795=$R782,$R783:$R791,D783:D791))</f>
        <v>#NAME?</v>
      </c>
      <c r="F796" s="156" t="e">
        <f ca="1">INDEX(A796:D804,,F795)</f>
        <v>#NAME?</v>
      </c>
      <c r="G796" s="158" t="e">
        <f ca="1">INDEX(A796:D804,,G795)</f>
        <v>#NAME?</v>
      </c>
      <c r="I796" s="156" t="e">
        <f ca="1">F796^2-G796^2</f>
        <v>#NAME?</v>
      </c>
      <c r="J796" s="157" t="e">
        <f ca="1">2*F796*G796</f>
        <v>#NAME?</v>
      </c>
      <c r="K796" s="157" t="e">
        <f ca="1">I796^2-J796^2</f>
        <v>#NAME?</v>
      </c>
      <c r="L796" s="158" t="e">
        <f t="shared" ref="L796:L804" ca="1" si="252">I796*J796</f>
        <v>#NAME?</v>
      </c>
      <c r="N796" t="s">
        <v>390</v>
      </c>
      <c r="O796" s="172" t="e">
        <f ca="1">2*(L805*B806-I805*J805)</f>
        <v>#NAME?</v>
      </c>
      <c r="Q796" s="156" t="e">
        <f t="array" aca="1" ref="Q796:R804" ca="1">MMULT(F796:G804,N800:O801)</f>
        <v>#NAME?</v>
      </c>
      <c r="R796" s="158" t="e">
        <f ca="1"/>
        <v>#NAME?</v>
      </c>
    </row>
    <row r="797" spans="1:18" x14ac:dyDescent="0.25">
      <c r="A797" s="194" t="e">
        <f ca="1"/>
        <v>#NAME?</v>
      </c>
      <c r="B797" s="195" t="e">
        <f ca="1"/>
        <v>#NAME?</v>
      </c>
      <c r="C797" s="195" t="e">
        <f ca="1"/>
        <v>#NAME?</v>
      </c>
      <c r="D797" s="196" t="e">
        <f ca="1"/>
        <v>#NAME?</v>
      </c>
      <c r="F797" s="123" t="e">
        <f ca="1">INDEX(A797:D805,,F795)</f>
        <v>#NAME?</v>
      </c>
      <c r="G797" s="90" t="e">
        <f ca="1">INDEX(A796:D804,,G795)</f>
        <v>#NAME?</v>
      </c>
      <c r="I797" s="123" t="e">
        <f t="shared" ref="I797:I804" ca="1" si="253">F797^2-G797^2</f>
        <v>#NAME?</v>
      </c>
      <c r="J797" s="37" t="e">
        <f t="shared" ref="J797:J804" ca="1" si="254">2*F797*G797</f>
        <v>#NAME?</v>
      </c>
      <c r="K797" s="37" t="e">
        <f t="shared" ref="K797:K804" ca="1" si="255">I797^2-J797^2</f>
        <v>#NAME?</v>
      </c>
      <c r="L797" s="90" t="e">
        <f t="shared" ca="1" si="252"/>
        <v>#NAME?</v>
      </c>
      <c r="N797" t="s">
        <v>392</v>
      </c>
      <c r="O797" s="173" t="e">
        <f ca="1">K805*B806-(I805^2-J805^2)</f>
        <v>#NAME?</v>
      </c>
      <c r="Q797" s="123" t="e">
        <f ca="1"/>
        <v>#NAME?</v>
      </c>
      <c r="R797" s="90" t="e">
        <f ca="1"/>
        <v>#NAME?</v>
      </c>
    </row>
    <row r="798" spans="1:18" x14ac:dyDescent="0.25">
      <c r="A798" s="194" t="e">
        <f ca="1"/>
        <v>#NAME?</v>
      </c>
      <c r="B798" s="195" t="e">
        <f ca="1"/>
        <v>#NAME?</v>
      </c>
      <c r="C798" s="195" t="e">
        <f ca="1"/>
        <v>#NAME?</v>
      </c>
      <c r="D798" s="196" t="e">
        <f ca="1"/>
        <v>#NAME?</v>
      </c>
      <c r="F798" s="123" t="e">
        <f ca="1">INDEX(A798:D806,,F795)</f>
        <v>#NAME?</v>
      </c>
      <c r="G798" s="90" t="e">
        <f ca="1">INDEX(A796:D804,,G795)</f>
        <v>#NAME?</v>
      </c>
      <c r="I798" s="123" t="e">
        <f t="shared" ca="1" si="253"/>
        <v>#NAME?</v>
      </c>
      <c r="J798" s="37" t="e">
        <f t="shared" ca="1" si="254"/>
        <v>#NAME?</v>
      </c>
      <c r="K798" s="37" t="e">
        <f t="shared" ca="1" si="255"/>
        <v>#NAME?</v>
      </c>
      <c r="L798" s="90" t="e">
        <f t="shared" ca="1" si="252"/>
        <v>#NAME?</v>
      </c>
      <c r="N798" t="s">
        <v>467</v>
      </c>
      <c r="O798" s="174" t="e">
        <f ca="1">0.25*ATAN(O796/O797)</f>
        <v>#NAME?</v>
      </c>
      <c r="Q798" s="123" t="e">
        <f ca="1"/>
        <v>#NAME?</v>
      </c>
      <c r="R798" s="90" t="e">
        <f ca="1"/>
        <v>#NAME?</v>
      </c>
    </row>
    <row r="799" spans="1:18" x14ac:dyDescent="0.25">
      <c r="A799" s="194" t="e">
        <f ca="1"/>
        <v>#NAME?</v>
      </c>
      <c r="B799" s="195" t="e">
        <f ca="1"/>
        <v>#NAME?</v>
      </c>
      <c r="C799" s="195" t="e">
        <f ca="1"/>
        <v>#NAME?</v>
      </c>
      <c r="D799" s="196" t="e">
        <f ca="1"/>
        <v>#NAME?</v>
      </c>
      <c r="F799" s="123" t="e">
        <f ca="1">INDEX(A799:D807,,F795)</f>
        <v>#NAME?</v>
      </c>
      <c r="G799" s="90" t="e">
        <f ca="1">INDEX(A796:D804,,G795)</f>
        <v>#NAME?</v>
      </c>
      <c r="I799" s="123" t="e">
        <f t="shared" ca="1" si="253"/>
        <v>#NAME?</v>
      </c>
      <c r="J799" s="37" t="e">
        <f t="shared" ca="1" si="254"/>
        <v>#NAME?</v>
      </c>
      <c r="K799" s="37" t="e">
        <f t="shared" ca="1" si="255"/>
        <v>#NAME?</v>
      </c>
      <c r="L799" s="90" t="e">
        <f t="shared" ca="1" si="252"/>
        <v>#NAME?</v>
      </c>
      <c r="Q799" s="123" t="e">
        <f ca="1"/>
        <v>#NAME?</v>
      </c>
      <c r="R799" s="90" t="e">
        <f ca="1"/>
        <v>#NAME?</v>
      </c>
    </row>
    <row r="800" spans="1:18" x14ac:dyDescent="0.25">
      <c r="A800" s="194" t="e">
        <f ca="1"/>
        <v>#NAME?</v>
      </c>
      <c r="B800" s="195" t="e">
        <f ca="1"/>
        <v>#NAME?</v>
      </c>
      <c r="C800" s="195" t="e">
        <f ca="1"/>
        <v>#NAME?</v>
      </c>
      <c r="D800" s="196" t="e">
        <f ca="1"/>
        <v>#NAME?</v>
      </c>
      <c r="F800" s="123" t="e">
        <f ca="1">INDEX(A800:D808,,F795)</f>
        <v>#NAME?</v>
      </c>
      <c r="G800" s="90" t="e">
        <f ca="1">INDEX(A796:D804,,G795)</f>
        <v>#NAME?</v>
      </c>
      <c r="I800" s="123" t="e">
        <f t="shared" ca="1" si="253"/>
        <v>#NAME?</v>
      </c>
      <c r="J800" s="37" t="e">
        <f t="shared" ca="1" si="254"/>
        <v>#NAME?</v>
      </c>
      <c r="K800" s="37" t="e">
        <f t="shared" ca="1" si="255"/>
        <v>#NAME?</v>
      </c>
      <c r="L800" s="90" t="e">
        <f t="shared" ca="1" si="252"/>
        <v>#NAME?</v>
      </c>
      <c r="N800" s="156" t="e">
        <f ca="1">COS(O798)</f>
        <v>#NAME?</v>
      </c>
      <c r="O800" s="158" t="e">
        <f ca="1">-N801</f>
        <v>#NAME?</v>
      </c>
      <c r="Q800" s="123" t="e">
        <f ca="1"/>
        <v>#NAME?</v>
      </c>
      <c r="R800" s="90" t="e">
        <f ca="1"/>
        <v>#NAME?</v>
      </c>
    </row>
    <row r="801" spans="1:18" x14ac:dyDescent="0.25">
      <c r="A801" s="194" t="e">
        <f ca="1"/>
        <v>#NAME?</v>
      </c>
      <c r="B801" s="195" t="e">
        <f ca="1"/>
        <v>#NAME?</v>
      </c>
      <c r="C801" s="195" t="e">
        <f ca="1"/>
        <v>#NAME?</v>
      </c>
      <c r="D801" s="196" t="e">
        <f ca="1"/>
        <v>#NAME?</v>
      </c>
      <c r="F801" s="123" t="e">
        <f ca="1">INDEX(A801:D809,,F795)</f>
        <v>#NAME?</v>
      </c>
      <c r="G801" s="90" t="e">
        <f ca="1">INDEX(A796:D804,,G795)</f>
        <v>#NAME?</v>
      </c>
      <c r="I801" s="123" t="e">
        <f t="shared" ca="1" si="253"/>
        <v>#NAME?</v>
      </c>
      <c r="J801" s="37" t="e">
        <f t="shared" ca="1" si="254"/>
        <v>#NAME?</v>
      </c>
      <c r="K801" s="37" t="e">
        <f t="shared" ca="1" si="255"/>
        <v>#NAME?</v>
      </c>
      <c r="L801" s="90" t="e">
        <f t="shared" ca="1" si="252"/>
        <v>#NAME?</v>
      </c>
      <c r="N801" s="91" t="e">
        <f ca="1">SIN(O798)</f>
        <v>#NAME?</v>
      </c>
      <c r="O801" s="93" t="e">
        <f ca="1">N800</f>
        <v>#NAME?</v>
      </c>
      <c r="Q801" s="123" t="e">
        <f ca="1"/>
        <v>#NAME?</v>
      </c>
      <c r="R801" s="90" t="e">
        <f ca="1"/>
        <v>#NAME?</v>
      </c>
    </row>
    <row r="802" spans="1:18" x14ac:dyDescent="0.25">
      <c r="A802" s="194" t="e">
        <f ca="1"/>
        <v>#NAME?</v>
      </c>
      <c r="B802" s="195" t="e">
        <f ca="1"/>
        <v>#NAME?</v>
      </c>
      <c r="C802" s="195" t="e">
        <f ca="1"/>
        <v>#NAME?</v>
      </c>
      <c r="D802" s="196" t="e">
        <f ca="1"/>
        <v>#NAME?</v>
      </c>
      <c r="F802" s="123" t="e">
        <f ca="1">INDEX(A802:D810,,F795)</f>
        <v>#NAME?</v>
      </c>
      <c r="G802" s="90" t="e">
        <f ca="1">INDEX(A796:D804,,G795)</f>
        <v>#NAME?</v>
      </c>
      <c r="I802" s="123" t="e">
        <f t="shared" ca="1" si="253"/>
        <v>#NAME?</v>
      </c>
      <c r="J802" s="37" t="e">
        <f t="shared" ca="1" si="254"/>
        <v>#NAME?</v>
      </c>
      <c r="K802" s="37" t="e">
        <f t="shared" ca="1" si="255"/>
        <v>#NAME?</v>
      </c>
      <c r="L802" s="90" t="e">
        <f t="shared" ca="1" si="252"/>
        <v>#NAME?</v>
      </c>
      <c r="Q802" s="123" t="e">
        <f ca="1"/>
        <v>#NAME?</v>
      </c>
      <c r="R802" s="90" t="e">
        <f ca="1"/>
        <v>#NAME?</v>
      </c>
    </row>
    <row r="803" spans="1:18" x14ac:dyDescent="0.25">
      <c r="A803" s="194" t="e">
        <f ca="1"/>
        <v>#NAME?</v>
      </c>
      <c r="B803" s="195" t="e">
        <f ca="1"/>
        <v>#NAME?</v>
      </c>
      <c r="C803" s="195" t="e">
        <f ca="1"/>
        <v>#NAME?</v>
      </c>
      <c r="D803" s="196" t="e">
        <f ca="1"/>
        <v>#NAME?</v>
      </c>
      <c r="F803" s="123" t="e">
        <f ca="1">INDEX(A803:D811,,F795)</f>
        <v>#NAME?</v>
      </c>
      <c r="G803" s="90" t="e">
        <f ca="1">INDEX(A796:D804,,G795)</f>
        <v>#NAME?</v>
      </c>
      <c r="I803" s="123" t="e">
        <f t="shared" ca="1" si="253"/>
        <v>#NAME?</v>
      </c>
      <c r="J803" s="37" t="e">
        <f t="shared" ca="1" si="254"/>
        <v>#NAME?</v>
      </c>
      <c r="K803" s="37" t="e">
        <f t="shared" ca="1" si="255"/>
        <v>#NAME?</v>
      </c>
      <c r="L803" s="90" t="e">
        <f t="shared" ca="1" si="252"/>
        <v>#NAME?</v>
      </c>
      <c r="Q803" s="123" t="e">
        <f ca="1"/>
        <v>#NAME?</v>
      </c>
      <c r="R803" s="90" t="e">
        <f ca="1"/>
        <v>#NAME?</v>
      </c>
    </row>
    <row r="804" spans="1:18" x14ac:dyDescent="0.25">
      <c r="A804" s="200" t="e">
        <f ca="1"/>
        <v>#NAME?</v>
      </c>
      <c r="B804" s="201" t="e">
        <f ca="1"/>
        <v>#NAME?</v>
      </c>
      <c r="C804" s="201" t="e">
        <f ca="1"/>
        <v>#NAME?</v>
      </c>
      <c r="D804" s="202" t="e">
        <f ca="1"/>
        <v>#NAME?</v>
      </c>
      <c r="F804" s="91" t="e">
        <f ca="1">INDEX(A804:D812,,F795)</f>
        <v>#NAME?</v>
      </c>
      <c r="G804" s="93" t="e">
        <f ca="1">INDEX(A796:D804,,G795)</f>
        <v>#NAME?</v>
      </c>
      <c r="I804" s="91" t="e">
        <f t="shared" ca="1" si="253"/>
        <v>#NAME?</v>
      </c>
      <c r="J804" s="92" t="e">
        <f t="shared" ca="1" si="254"/>
        <v>#NAME?</v>
      </c>
      <c r="K804" s="92" t="e">
        <f t="shared" ca="1" si="255"/>
        <v>#NAME?</v>
      </c>
      <c r="L804" s="93" t="e">
        <f t="shared" ca="1" si="252"/>
        <v>#NAME?</v>
      </c>
      <c r="Q804" s="91" t="e">
        <f ca="1"/>
        <v>#NAME?</v>
      </c>
      <c r="R804" s="93" t="e">
        <f ca="1"/>
        <v>#NAME?</v>
      </c>
    </row>
    <row r="805" spans="1:18" x14ac:dyDescent="0.25">
      <c r="I805" t="e">
        <f ca="1">SUM(I796:I804)</f>
        <v>#NAME?</v>
      </c>
      <c r="J805" t="e">
        <f ca="1">SUM(J796:J804)</f>
        <v>#NAME?</v>
      </c>
      <c r="K805" t="e">
        <f ca="1">SUM(K796:K804)</f>
        <v>#NAME?</v>
      </c>
      <c r="L805" t="e">
        <f ca="1">SUM(L796:L804)</f>
        <v>#NAME?</v>
      </c>
    </row>
    <row r="806" spans="1:18" x14ac:dyDescent="0.25">
      <c r="A806" s="47" t="s">
        <v>53</v>
      </c>
      <c r="B806">
        <f ca="1">COUNT(A796:A804)</f>
        <v>0</v>
      </c>
      <c r="I806" s="47" t="s">
        <v>462</v>
      </c>
      <c r="J806" s="47" t="s">
        <v>389</v>
      </c>
      <c r="K806" s="47" t="s">
        <v>469</v>
      </c>
      <c r="L806" s="47" t="s">
        <v>470</v>
      </c>
      <c r="N806" s="47"/>
    </row>
    <row r="808" spans="1:18" x14ac:dyDescent="0.25">
      <c r="A808">
        <v>1</v>
      </c>
      <c r="B808">
        <v>2</v>
      </c>
      <c r="C808">
        <v>3</v>
      </c>
      <c r="D808">
        <v>4</v>
      </c>
      <c r="F808">
        <v>1</v>
      </c>
      <c r="G808">
        <v>3</v>
      </c>
      <c r="I808" s="47" t="s">
        <v>207</v>
      </c>
      <c r="J808" s="47" t="s">
        <v>464</v>
      </c>
      <c r="K808" s="47" t="s">
        <v>465</v>
      </c>
      <c r="L808" s="47" t="s">
        <v>466</v>
      </c>
      <c r="Q808">
        <f>F808</f>
        <v>1</v>
      </c>
      <c r="R808">
        <f>G808</f>
        <v>3</v>
      </c>
    </row>
    <row r="809" spans="1:18" x14ac:dyDescent="0.25">
      <c r="A809" s="189" t="e">
        <f t="array" aca="1" ref="A809:A817" ca="1">IF(A808=$Q795,$Q796:$Q804,IF(A808=$R795,$R796:$R804,A796:A804))</f>
        <v>#NAME?</v>
      </c>
      <c r="B809" s="190" t="e">
        <f t="array" aca="1" ref="B809:B817" ca="1">IF(B808=$Q795,$Q796:$Q804,IF(B808=$R795,$R796:$R804,B796:B804))</f>
        <v>#NAME?</v>
      </c>
      <c r="C809" s="190" t="e">
        <f t="array" aca="1" ref="C809:C817" ca="1">IF(C808=$Q795,$Q796:$Q804,IF(C808=$R795,$R796:$R804,C796:C804))</f>
        <v>#NAME?</v>
      </c>
      <c r="D809" s="191" t="e">
        <f t="array" aca="1" ref="D809:D817" ca="1">IF(D808=$Q795,$Q796:$Q804,IF(D808=$R795,$R796:$R804,D796:D804))</f>
        <v>#NAME?</v>
      </c>
      <c r="F809" s="156" t="e">
        <f ca="1">INDEX(A809:D817,,F808)</f>
        <v>#NAME?</v>
      </c>
      <c r="G809" s="158" t="e">
        <f ca="1">INDEX(A809:D817,,G808)</f>
        <v>#NAME?</v>
      </c>
      <c r="I809" s="156" t="e">
        <f ca="1">F809^2-G809^2</f>
        <v>#NAME?</v>
      </c>
      <c r="J809" s="157" t="e">
        <f ca="1">2*F809*G809</f>
        <v>#NAME?</v>
      </c>
      <c r="K809" s="157" t="e">
        <f ca="1">I809^2-J809^2</f>
        <v>#NAME?</v>
      </c>
      <c r="L809" s="158" t="e">
        <f t="shared" ref="L809:L817" ca="1" si="256">I809*J809</f>
        <v>#NAME?</v>
      </c>
      <c r="N809" t="s">
        <v>390</v>
      </c>
      <c r="O809" s="172" t="e">
        <f ca="1">2*(L818*B819-I818*J818)</f>
        <v>#NAME?</v>
      </c>
      <c r="Q809" s="156" t="e">
        <f t="array" aca="1" ref="Q809:R817" ca="1">MMULT(F809:G817,N813:O814)</f>
        <v>#NAME?</v>
      </c>
      <c r="R809" s="158" t="e">
        <f ca="1"/>
        <v>#NAME?</v>
      </c>
    </row>
    <row r="810" spans="1:18" x14ac:dyDescent="0.25">
      <c r="A810" s="194" t="e">
        <f ca="1"/>
        <v>#NAME?</v>
      </c>
      <c r="B810" s="195" t="e">
        <f ca="1"/>
        <v>#NAME?</v>
      </c>
      <c r="C810" s="195" t="e">
        <f ca="1"/>
        <v>#NAME?</v>
      </c>
      <c r="D810" s="196" t="e">
        <f ca="1"/>
        <v>#NAME?</v>
      </c>
      <c r="F810" s="123" t="e">
        <f ca="1">INDEX(A810:D818,,F808)</f>
        <v>#NAME?</v>
      </c>
      <c r="G810" s="90" t="e">
        <f ca="1">INDEX(A809:D817,,G808)</f>
        <v>#NAME?</v>
      </c>
      <c r="I810" s="123" t="e">
        <f t="shared" ref="I810:I817" ca="1" si="257">F810^2-G810^2</f>
        <v>#NAME?</v>
      </c>
      <c r="J810" s="37" t="e">
        <f t="shared" ref="J810:J817" ca="1" si="258">2*F810*G810</f>
        <v>#NAME?</v>
      </c>
      <c r="K810" s="37" t="e">
        <f t="shared" ref="K810:K817" ca="1" si="259">I810^2-J810^2</f>
        <v>#NAME?</v>
      </c>
      <c r="L810" s="90" t="e">
        <f t="shared" ca="1" si="256"/>
        <v>#NAME?</v>
      </c>
      <c r="N810" t="s">
        <v>392</v>
      </c>
      <c r="O810" s="173" t="e">
        <f ca="1">K818*B819-(I818^2-J818^2)</f>
        <v>#NAME?</v>
      </c>
      <c r="Q810" s="123" t="e">
        <f ca="1"/>
        <v>#NAME?</v>
      </c>
      <c r="R810" s="90" t="e">
        <f ca="1"/>
        <v>#NAME?</v>
      </c>
    </row>
    <row r="811" spans="1:18" x14ac:dyDescent="0.25">
      <c r="A811" s="194" t="e">
        <f ca="1"/>
        <v>#NAME?</v>
      </c>
      <c r="B811" s="195" t="e">
        <f ca="1"/>
        <v>#NAME?</v>
      </c>
      <c r="C811" s="195" t="e">
        <f ca="1"/>
        <v>#NAME?</v>
      </c>
      <c r="D811" s="196" t="e">
        <f ca="1"/>
        <v>#NAME?</v>
      </c>
      <c r="F811" s="123" t="e">
        <f ca="1">INDEX(A811:D819,,F808)</f>
        <v>#NAME?</v>
      </c>
      <c r="G811" s="90" t="e">
        <f ca="1">INDEX(A809:D817,,G808)</f>
        <v>#NAME?</v>
      </c>
      <c r="I811" s="123" t="e">
        <f t="shared" ca="1" si="257"/>
        <v>#NAME?</v>
      </c>
      <c r="J811" s="37" t="e">
        <f t="shared" ca="1" si="258"/>
        <v>#NAME?</v>
      </c>
      <c r="K811" s="37" t="e">
        <f t="shared" ca="1" si="259"/>
        <v>#NAME?</v>
      </c>
      <c r="L811" s="90" t="e">
        <f t="shared" ca="1" si="256"/>
        <v>#NAME?</v>
      </c>
      <c r="N811" t="s">
        <v>467</v>
      </c>
      <c r="O811" s="174" t="e">
        <f ca="1">0.25*ATAN(O809/O810)</f>
        <v>#NAME?</v>
      </c>
      <c r="Q811" s="123" t="e">
        <f ca="1"/>
        <v>#NAME?</v>
      </c>
      <c r="R811" s="90" t="e">
        <f ca="1"/>
        <v>#NAME?</v>
      </c>
    </row>
    <row r="812" spans="1:18" x14ac:dyDescent="0.25">
      <c r="A812" s="194" t="e">
        <f ca="1"/>
        <v>#NAME?</v>
      </c>
      <c r="B812" s="195" t="e">
        <f ca="1"/>
        <v>#NAME?</v>
      </c>
      <c r="C812" s="195" t="e">
        <f ca="1"/>
        <v>#NAME?</v>
      </c>
      <c r="D812" s="196" t="e">
        <f ca="1"/>
        <v>#NAME?</v>
      </c>
      <c r="F812" s="123" t="e">
        <f ca="1">INDEX(A812:D820,,F808)</f>
        <v>#NAME?</v>
      </c>
      <c r="G812" s="90" t="e">
        <f ca="1">INDEX(A809:D817,,G808)</f>
        <v>#NAME?</v>
      </c>
      <c r="I812" s="123" t="e">
        <f t="shared" ca="1" si="257"/>
        <v>#NAME?</v>
      </c>
      <c r="J812" s="37" t="e">
        <f t="shared" ca="1" si="258"/>
        <v>#NAME?</v>
      </c>
      <c r="K812" s="37" t="e">
        <f t="shared" ca="1" si="259"/>
        <v>#NAME?</v>
      </c>
      <c r="L812" s="90" t="e">
        <f t="shared" ca="1" si="256"/>
        <v>#NAME?</v>
      </c>
      <c r="Q812" s="123" t="e">
        <f ca="1"/>
        <v>#NAME?</v>
      </c>
      <c r="R812" s="90" t="e">
        <f ca="1"/>
        <v>#NAME?</v>
      </c>
    </row>
    <row r="813" spans="1:18" x14ac:dyDescent="0.25">
      <c r="A813" s="194" t="e">
        <f ca="1"/>
        <v>#NAME?</v>
      </c>
      <c r="B813" s="195" t="e">
        <f ca="1"/>
        <v>#NAME?</v>
      </c>
      <c r="C813" s="195" t="e">
        <f ca="1"/>
        <v>#NAME?</v>
      </c>
      <c r="D813" s="196" t="e">
        <f ca="1"/>
        <v>#NAME?</v>
      </c>
      <c r="F813" s="123" t="e">
        <f ca="1">INDEX(A813:D821,,F808)</f>
        <v>#NAME?</v>
      </c>
      <c r="G813" s="90" t="e">
        <f ca="1">INDEX(A809:D817,,G808)</f>
        <v>#NAME?</v>
      </c>
      <c r="I813" s="123" t="e">
        <f t="shared" ca="1" si="257"/>
        <v>#NAME?</v>
      </c>
      <c r="J813" s="37" t="e">
        <f t="shared" ca="1" si="258"/>
        <v>#NAME?</v>
      </c>
      <c r="K813" s="37" t="e">
        <f t="shared" ca="1" si="259"/>
        <v>#NAME?</v>
      </c>
      <c r="L813" s="90" t="e">
        <f t="shared" ca="1" si="256"/>
        <v>#NAME?</v>
      </c>
      <c r="N813" s="156" t="e">
        <f ca="1">COS(O811)</f>
        <v>#NAME?</v>
      </c>
      <c r="O813" s="158" t="e">
        <f ca="1">-N814</f>
        <v>#NAME?</v>
      </c>
      <c r="Q813" s="123" t="e">
        <f ca="1"/>
        <v>#NAME?</v>
      </c>
      <c r="R813" s="90" t="e">
        <f ca="1"/>
        <v>#NAME?</v>
      </c>
    </row>
    <row r="814" spans="1:18" x14ac:dyDescent="0.25">
      <c r="A814" s="194" t="e">
        <f ca="1"/>
        <v>#NAME?</v>
      </c>
      <c r="B814" s="195" t="e">
        <f ca="1"/>
        <v>#NAME?</v>
      </c>
      <c r="C814" s="195" t="e">
        <f ca="1"/>
        <v>#NAME?</v>
      </c>
      <c r="D814" s="196" t="e">
        <f ca="1"/>
        <v>#NAME?</v>
      </c>
      <c r="F814" s="123" t="e">
        <f ca="1">INDEX(A814:D822,,F808)</f>
        <v>#NAME?</v>
      </c>
      <c r="G814" s="90" t="e">
        <f ca="1">INDEX(A809:D817,,G808)</f>
        <v>#NAME?</v>
      </c>
      <c r="I814" s="123" t="e">
        <f t="shared" ca="1" si="257"/>
        <v>#NAME?</v>
      </c>
      <c r="J814" s="37" t="e">
        <f t="shared" ca="1" si="258"/>
        <v>#NAME?</v>
      </c>
      <c r="K814" s="37" t="e">
        <f t="shared" ca="1" si="259"/>
        <v>#NAME?</v>
      </c>
      <c r="L814" s="90" t="e">
        <f t="shared" ca="1" si="256"/>
        <v>#NAME?</v>
      </c>
      <c r="N814" s="91" t="e">
        <f ca="1">SIN(O811)</f>
        <v>#NAME?</v>
      </c>
      <c r="O814" s="93" t="e">
        <f ca="1">N813</f>
        <v>#NAME?</v>
      </c>
      <c r="Q814" s="123" t="e">
        <f ca="1"/>
        <v>#NAME?</v>
      </c>
      <c r="R814" s="90" t="e">
        <f ca="1"/>
        <v>#NAME?</v>
      </c>
    </row>
    <row r="815" spans="1:18" x14ac:dyDescent="0.25">
      <c r="A815" s="194" t="e">
        <f ca="1"/>
        <v>#NAME?</v>
      </c>
      <c r="B815" s="195" t="e">
        <f ca="1"/>
        <v>#NAME?</v>
      </c>
      <c r="C815" s="195" t="e">
        <f ca="1"/>
        <v>#NAME?</v>
      </c>
      <c r="D815" s="196" t="e">
        <f ca="1"/>
        <v>#NAME?</v>
      </c>
      <c r="F815" s="123" t="e">
        <f ca="1">INDEX(A815:D823,,F808)</f>
        <v>#NAME?</v>
      </c>
      <c r="G815" s="90" t="e">
        <f ca="1">INDEX(A809:D817,,G808)</f>
        <v>#NAME?</v>
      </c>
      <c r="I815" s="123" t="e">
        <f t="shared" ca="1" si="257"/>
        <v>#NAME?</v>
      </c>
      <c r="J815" s="37" t="e">
        <f t="shared" ca="1" si="258"/>
        <v>#NAME?</v>
      </c>
      <c r="K815" s="37" t="e">
        <f t="shared" ca="1" si="259"/>
        <v>#NAME?</v>
      </c>
      <c r="L815" s="90" t="e">
        <f t="shared" ca="1" si="256"/>
        <v>#NAME?</v>
      </c>
      <c r="Q815" s="123" t="e">
        <f ca="1"/>
        <v>#NAME?</v>
      </c>
      <c r="R815" s="90" t="e">
        <f ca="1"/>
        <v>#NAME?</v>
      </c>
    </row>
    <row r="816" spans="1:18" x14ac:dyDescent="0.25">
      <c r="A816" s="194" t="e">
        <f ca="1"/>
        <v>#NAME?</v>
      </c>
      <c r="B816" s="195" t="e">
        <f ca="1"/>
        <v>#NAME?</v>
      </c>
      <c r="C816" s="195" t="e">
        <f ca="1"/>
        <v>#NAME?</v>
      </c>
      <c r="D816" s="196" t="e">
        <f ca="1"/>
        <v>#NAME?</v>
      </c>
      <c r="F816" s="123" t="e">
        <f ca="1">INDEX(A816:D824,,F808)</f>
        <v>#NAME?</v>
      </c>
      <c r="G816" s="90" t="e">
        <f ca="1">INDEX(A809:D817,,G808)</f>
        <v>#NAME?</v>
      </c>
      <c r="I816" s="123" t="e">
        <f t="shared" ca="1" si="257"/>
        <v>#NAME?</v>
      </c>
      <c r="J816" s="37" t="e">
        <f t="shared" ca="1" si="258"/>
        <v>#NAME?</v>
      </c>
      <c r="K816" s="37" t="e">
        <f t="shared" ca="1" si="259"/>
        <v>#NAME?</v>
      </c>
      <c r="L816" s="90" t="e">
        <f t="shared" ca="1" si="256"/>
        <v>#NAME?</v>
      </c>
      <c r="Q816" s="123" t="e">
        <f ca="1"/>
        <v>#NAME?</v>
      </c>
      <c r="R816" s="90" t="e">
        <f ca="1"/>
        <v>#NAME?</v>
      </c>
    </row>
    <row r="817" spans="1:18" x14ac:dyDescent="0.25">
      <c r="A817" s="200" t="e">
        <f ca="1"/>
        <v>#NAME?</v>
      </c>
      <c r="B817" s="201" t="e">
        <f ca="1"/>
        <v>#NAME?</v>
      </c>
      <c r="C817" s="201" t="e">
        <f ca="1"/>
        <v>#NAME?</v>
      </c>
      <c r="D817" s="202" t="e">
        <f ca="1"/>
        <v>#NAME?</v>
      </c>
      <c r="F817" s="91" t="e">
        <f ca="1">INDEX(A817:D825,,F808)</f>
        <v>#NAME?</v>
      </c>
      <c r="G817" s="93" t="e">
        <f ca="1">INDEX(A809:D817,,G808)</f>
        <v>#NAME?</v>
      </c>
      <c r="I817" s="91" t="e">
        <f t="shared" ca="1" si="257"/>
        <v>#NAME?</v>
      </c>
      <c r="J817" s="92" t="e">
        <f t="shared" ca="1" si="258"/>
        <v>#NAME?</v>
      </c>
      <c r="K817" s="92" t="e">
        <f t="shared" ca="1" si="259"/>
        <v>#NAME?</v>
      </c>
      <c r="L817" s="93" t="e">
        <f t="shared" ca="1" si="256"/>
        <v>#NAME?</v>
      </c>
      <c r="Q817" s="91" t="e">
        <f ca="1"/>
        <v>#NAME?</v>
      </c>
      <c r="R817" s="93" t="e">
        <f ca="1"/>
        <v>#NAME?</v>
      </c>
    </row>
    <row r="818" spans="1:18" x14ac:dyDescent="0.25">
      <c r="I818" t="e">
        <f ca="1">SUM(I809:I817)</f>
        <v>#NAME?</v>
      </c>
      <c r="J818" t="e">
        <f ca="1">SUM(J809:J817)</f>
        <v>#NAME?</v>
      </c>
      <c r="K818" t="e">
        <f ca="1">SUM(K809:K817)</f>
        <v>#NAME?</v>
      </c>
      <c r="L818" t="e">
        <f ca="1">SUM(L809:L817)</f>
        <v>#NAME?</v>
      </c>
    </row>
    <row r="819" spans="1:18" x14ac:dyDescent="0.25">
      <c r="A819" s="47" t="s">
        <v>53</v>
      </c>
      <c r="B819">
        <f ca="1">COUNT(A809:A817)</f>
        <v>0</v>
      </c>
      <c r="I819" s="47" t="s">
        <v>462</v>
      </c>
      <c r="J819" s="47" t="s">
        <v>389</v>
      </c>
      <c r="K819" s="47" t="s">
        <v>469</v>
      </c>
      <c r="L819" s="47" t="s">
        <v>470</v>
      </c>
      <c r="N819" s="47"/>
    </row>
    <row r="821" spans="1:18" x14ac:dyDescent="0.25">
      <c r="A821">
        <v>1</v>
      </c>
      <c r="B821">
        <v>2</v>
      </c>
      <c r="C821">
        <v>3</v>
      </c>
      <c r="D821">
        <v>4</v>
      </c>
      <c r="F821">
        <v>1</v>
      </c>
      <c r="G821">
        <v>4</v>
      </c>
      <c r="I821" s="47" t="s">
        <v>207</v>
      </c>
      <c r="J821" s="47" t="s">
        <v>464</v>
      </c>
      <c r="K821" s="47" t="s">
        <v>465</v>
      </c>
      <c r="L821" s="47" t="s">
        <v>466</v>
      </c>
      <c r="Q821">
        <f>F821</f>
        <v>1</v>
      </c>
      <c r="R821">
        <f>G821</f>
        <v>4</v>
      </c>
    </row>
    <row r="822" spans="1:18" x14ac:dyDescent="0.25">
      <c r="A822" s="189" t="e">
        <f t="array" aca="1" ref="A822:A830" ca="1">IF(A821=$Q808,$Q809:$Q817,IF(A821=$R808,$R809:$R817,A809:A817))</f>
        <v>#NAME?</v>
      </c>
      <c r="B822" s="190" t="e">
        <f t="array" aca="1" ref="B822:B830" ca="1">IF(B821=$Q808,$Q809:$Q817,IF(B821=$R808,$R809:$R817,B809:B817))</f>
        <v>#NAME?</v>
      </c>
      <c r="C822" s="190" t="e">
        <f t="array" aca="1" ref="C822:C830" ca="1">IF(C821=$Q808,$Q809:$Q817,IF(C821=$R808,$R809:$R817,C809:C817))</f>
        <v>#NAME?</v>
      </c>
      <c r="D822" s="191" t="e">
        <f t="array" aca="1" ref="D822:D830" ca="1">IF(D821=$Q808,$Q809:$Q817,IF(D821=$R808,$R809:$R817,D809:D817))</f>
        <v>#NAME?</v>
      </c>
      <c r="F822" s="156" t="e">
        <f ca="1">INDEX(A822:D830,,F821)</f>
        <v>#NAME?</v>
      </c>
      <c r="G822" s="158" t="e">
        <f ca="1">INDEX(A822:D830,,G821)</f>
        <v>#NAME?</v>
      </c>
      <c r="I822" s="156" t="e">
        <f ca="1">F822^2-G822^2</f>
        <v>#NAME?</v>
      </c>
      <c r="J822" s="157" t="e">
        <f ca="1">2*F822*G822</f>
        <v>#NAME?</v>
      </c>
      <c r="K822" s="157" t="e">
        <f ca="1">I822^2-J822^2</f>
        <v>#NAME?</v>
      </c>
      <c r="L822" s="158" t="e">
        <f t="shared" ref="L822:L830" ca="1" si="260">I822*J822</f>
        <v>#NAME?</v>
      </c>
      <c r="N822" t="s">
        <v>390</v>
      </c>
      <c r="O822" s="172" t="e">
        <f ca="1">2*(L831*B832-I831*J831)</f>
        <v>#NAME?</v>
      </c>
      <c r="Q822" s="156" t="e">
        <f t="array" aca="1" ref="Q822:R830" ca="1">MMULT(F822:G830,N826:O827)</f>
        <v>#NAME?</v>
      </c>
      <c r="R822" s="158" t="e">
        <f ca="1"/>
        <v>#NAME?</v>
      </c>
    </row>
    <row r="823" spans="1:18" x14ac:dyDescent="0.25">
      <c r="A823" s="194" t="e">
        <f ca="1"/>
        <v>#NAME?</v>
      </c>
      <c r="B823" s="195" t="e">
        <f ca="1"/>
        <v>#NAME?</v>
      </c>
      <c r="C823" s="195" t="e">
        <f ca="1"/>
        <v>#NAME?</v>
      </c>
      <c r="D823" s="196" t="e">
        <f ca="1"/>
        <v>#NAME?</v>
      </c>
      <c r="F823" s="123" t="e">
        <f ca="1">INDEX(A823:D831,,F821)</f>
        <v>#NAME?</v>
      </c>
      <c r="G823" s="90" t="e">
        <f ca="1">INDEX(A822:D830,,G821)</f>
        <v>#NAME?</v>
      </c>
      <c r="I823" s="123" t="e">
        <f t="shared" ref="I823:I830" ca="1" si="261">F823^2-G823^2</f>
        <v>#NAME?</v>
      </c>
      <c r="J823" s="37" t="e">
        <f t="shared" ref="J823:J830" ca="1" si="262">2*F823*G823</f>
        <v>#NAME?</v>
      </c>
      <c r="K823" s="37" t="e">
        <f t="shared" ref="K823:K830" ca="1" si="263">I823^2-J823^2</f>
        <v>#NAME?</v>
      </c>
      <c r="L823" s="90" t="e">
        <f t="shared" ca="1" si="260"/>
        <v>#NAME?</v>
      </c>
      <c r="N823" t="s">
        <v>392</v>
      </c>
      <c r="O823" s="173" t="e">
        <f ca="1">K831*B832-(I831^2-J831^2)</f>
        <v>#NAME?</v>
      </c>
      <c r="Q823" s="123" t="e">
        <f ca="1"/>
        <v>#NAME?</v>
      </c>
      <c r="R823" s="90" t="e">
        <f ca="1"/>
        <v>#NAME?</v>
      </c>
    </row>
    <row r="824" spans="1:18" x14ac:dyDescent="0.25">
      <c r="A824" s="194" t="e">
        <f ca="1"/>
        <v>#NAME?</v>
      </c>
      <c r="B824" s="195" t="e">
        <f ca="1"/>
        <v>#NAME?</v>
      </c>
      <c r="C824" s="195" t="e">
        <f ca="1"/>
        <v>#NAME?</v>
      </c>
      <c r="D824" s="196" t="e">
        <f ca="1"/>
        <v>#NAME?</v>
      </c>
      <c r="F824" s="123" t="e">
        <f ca="1">INDEX(A824:D832,,F821)</f>
        <v>#NAME?</v>
      </c>
      <c r="G824" s="90" t="e">
        <f ca="1">INDEX(A822:D830,,G821)</f>
        <v>#NAME?</v>
      </c>
      <c r="I824" s="123" t="e">
        <f t="shared" ca="1" si="261"/>
        <v>#NAME?</v>
      </c>
      <c r="J824" s="37" t="e">
        <f t="shared" ca="1" si="262"/>
        <v>#NAME?</v>
      </c>
      <c r="K824" s="37" t="e">
        <f t="shared" ca="1" si="263"/>
        <v>#NAME?</v>
      </c>
      <c r="L824" s="90" t="e">
        <f t="shared" ca="1" si="260"/>
        <v>#NAME?</v>
      </c>
      <c r="N824" t="s">
        <v>467</v>
      </c>
      <c r="O824" s="174" t="e">
        <f ca="1">0.25*ATAN(O822/O823)</f>
        <v>#NAME?</v>
      </c>
      <c r="Q824" s="123" t="e">
        <f ca="1"/>
        <v>#NAME?</v>
      </c>
      <c r="R824" s="90" t="e">
        <f ca="1"/>
        <v>#NAME?</v>
      </c>
    </row>
    <row r="825" spans="1:18" x14ac:dyDescent="0.25">
      <c r="A825" s="194" t="e">
        <f ca="1"/>
        <v>#NAME?</v>
      </c>
      <c r="B825" s="195" t="e">
        <f ca="1"/>
        <v>#NAME?</v>
      </c>
      <c r="C825" s="195" t="e">
        <f ca="1"/>
        <v>#NAME?</v>
      </c>
      <c r="D825" s="196" t="e">
        <f ca="1"/>
        <v>#NAME?</v>
      </c>
      <c r="F825" s="123" t="e">
        <f ca="1">INDEX(A825:D833,,F821)</f>
        <v>#NAME?</v>
      </c>
      <c r="G825" s="90" t="e">
        <f ca="1">INDEX(A822:D830,,G821)</f>
        <v>#NAME?</v>
      </c>
      <c r="I825" s="123" t="e">
        <f t="shared" ca="1" si="261"/>
        <v>#NAME?</v>
      </c>
      <c r="J825" s="37" t="e">
        <f t="shared" ca="1" si="262"/>
        <v>#NAME?</v>
      </c>
      <c r="K825" s="37" t="e">
        <f t="shared" ca="1" si="263"/>
        <v>#NAME?</v>
      </c>
      <c r="L825" s="90" t="e">
        <f t="shared" ca="1" si="260"/>
        <v>#NAME?</v>
      </c>
      <c r="Q825" s="123" t="e">
        <f ca="1"/>
        <v>#NAME?</v>
      </c>
      <c r="R825" s="90" t="e">
        <f ca="1"/>
        <v>#NAME?</v>
      </c>
    </row>
    <row r="826" spans="1:18" x14ac:dyDescent="0.25">
      <c r="A826" s="194" t="e">
        <f ca="1"/>
        <v>#NAME?</v>
      </c>
      <c r="B826" s="195" t="e">
        <f ca="1"/>
        <v>#NAME?</v>
      </c>
      <c r="C826" s="195" t="e">
        <f ca="1"/>
        <v>#NAME?</v>
      </c>
      <c r="D826" s="196" t="e">
        <f ca="1"/>
        <v>#NAME?</v>
      </c>
      <c r="F826" s="123" t="e">
        <f ca="1">INDEX(A826:D834,,F821)</f>
        <v>#NAME?</v>
      </c>
      <c r="G826" s="90" t="e">
        <f ca="1">INDEX(A822:D830,,G821)</f>
        <v>#NAME?</v>
      </c>
      <c r="I826" s="123" t="e">
        <f t="shared" ca="1" si="261"/>
        <v>#NAME?</v>
      </c>
      <c r="J826" s="37" t="e">
        <f t="shared" ca="1" si="262"/>
        <v>#NAME?</v>
      </c>
      <c r="K826" s="37" t="e">
        <f t="shared" ca="1" si="263"/>
        <v>#NAME?</v>
      </c>
      <c r="L826" s="90" t="e">
        <f t="shared" ca="1" si="260"/>
        <v>#NAME?</v>
      </c>
      <c r="N826" s="156" t="e">
        <f ca="1">COS(O824)</f>
        <v>#NAME?</v>
      </c>
      <c r="O826" s="158" t="e">
        <f ca="1">-N827</f>
        <v>#NAME?</v>
      </c>
      <c r="Q826" s="123" t="e">
        <f ca="1"/>
        <v>#NAME?</v>
      </c>
      <c r="R826" s="90" t="e">
        <f ca="1"/>
        <v>#NAME?</v>
      </c>
    </row>
    <row r="827" spans="1:18" x14ac:dyDescent="0.25">
      <c r="A827" s="194" t="e">
        <f ca="1"/>
        <v>#NAME?</v>
      </c>
      <c r="B827" s="195" t="e">
        <f ca="1"/>
        <v>#NAME?</v>
      </c>
      <c r="C827" s="195" t="e">
        <f ca="1"/>
        <v>#NAME?</v>
      </c>
      <c r="D827" s="196" t="e">
        <f ca="1"/>
        <v>#NAME?</v>
      </c>
      <c r="F827" s="123" t="e">
        <f ca="1">INDEX(A827:D835,,F821)</f>
        <v>#NAME?</v>
      </c>
      <c r="G827" s="90" t="e">
        <f ca="1">INDEX(A822:D830,,G821)</f>
        <v>#NAME?</v>
      </c>
      <c r="I827" s="123" t="e">
        <f t="shared" ca="1" si="261"/>
        <v>#NAME?</v>
      </c>
      <c r="J827" s="37" t="e">
        <f t="shared" ca="1" si="262"/>
        <v>#NAME?</v>
      </c>
      <c r="K827" s="37" t="e">
        <f t="shared" ca="1" si="263"/>
        <v>#NAME?</v>
      </c>
      <c r="L827" s="90" t="e">
        <f t="shared" ca="1" si="260"/>
        <v>#NAME?</v>
      </c>
      <c r="N827" s="91" t="e">
        <f ca="1">SIN(O824)</f>
        <v>#NAME?</v>
      </c>
      <c r="O827" s="93" t="e">
        <f ca="1">N826</f>
        <v>#NAME?</v>
      </c>
      <c r="Q827" s="123" t="e">
        <f ca="1"/>
        <v>#NAME?</v>
      </c>
      <c r="R827" s="90" t="e">
        <f ca="1"/>
        <v>#NAME?</v>
      </c>
    </row>
    <row r="828" spans="1:18" x14ac:dyDescent="0.25">
      <c r="A828" s="194" t="e">
        <f ca="1"/>
        <v>#NAME?</v>
      </c>
      <c r="B828" s="195" t="e">
        <f ca="1"/>
        <v>#NAME?</v>
      </c>
      <c r="C828" s="195" t="e">
        <f ca="1"/>
        <v>#NAME?</v>
      </c>
      <c r="D828" s="196" t="e">
        <f ca="1"/>
        <v>#NAME?</v>
      </c>
      <c r="F828" s="123" t="e">
        <f ca="1">INDEX(A828:D836,,F821)</f>
        <v>#NAME?</v>
      </c>
      <c r="G828" s="90" t="e">
        <f ca="1">INDEX(A822:D830,,G821)</f>
        <v>#NAME?</v>
      </c>
      <c r="I828" s="123" t="e">
        <f t="shared" ca="1" si="261"/>
        <v>#NAME?</v>
      </c>
      <c r="J828" s="37" t="e">
        <f t="shared" ca="1" si="262"/>
        <v>#NAME?</v>
      </c>
      <c r="K828" s="37" t="e">
        <f t="shared" ca="1" si="263"/>
        <v>#NAME?</v>
      </c>
      <c r="L828" s="90" t="e">
        <f t="shared" ca="1" si="260"/>
        <v>#NAME?</v>
      </c>
      <c r="Q828" s="123" t="e">
        <f ca="1"/>
        <v>#NAME?</v>
      </c>
      <c r="R828" s="90" t="e">
        <f ca="1"/>
        <v>#NAME?</v>
      </c>
    </row>
    <row r="829" spans="1:18" x14ac:dyDescent="0.25">
      <c r="A829" s="194" t="e">
        <f ca="1"/>
        <v>#NAME?</v>
      </c>
      <c r="B829" s="195" t="e">
        <f ca="1"/>
        <v>#NAME?</v>
      </c>
      <c r="C829" s="195" t="e">
        <f ca="1"/>
        <v>#NAME?</v>
      </c>
      <c r="D829" s="196" t="e">
        <f ca="1"/>
        <v>#NAME?</v>
      </c>
      <c r="F829" s="123" t="e">
        <f ca="1">INDEX(A829:D837,,F821)</f>
        <v>#NAME?</v>
      </c>
      <c r="G829" s="90" t="e">
        <f ca="1">INDEX(A822:D830,,G821)</f>
        <v>#NAME?</v>
      </c>
      <c r="I829" s="123" t="e">
        <f t="shared" ca="1" si="261"/>
        <v>#NAME?</v>
      </c>
      <c r="J829" s="37" t="e">
        <f t="shared" ca="1" si="262"/>
        <v>#NAME?</v>
      </c>
      <c r="K829" s="37" t="e">
        <f t="shared" ca="1" si="263"/>
        <v>#NAME?</v>
      </c>
      <c r="L829" s="90" t="e">
        <f t="shared" ca="1" si="260"/>
        <v>#NAME?</v>
      </c>
      <c r="Q829" s="123" t="e">
        <f ca="1"/>
        <v>#NAME?</v>
      </c>
      <c r="R829" s="90" t="e">
        <f ca="1"/>
        <v>#NAME?</v>
      </c>
    </row>
    <row r="830" spans="1:18" x14ac:dyDescent="0.25">
      <c r="A830" s="200" t="e">
        <f ca="1"/>
        <v>#NAME?</v>
      </c>
      <c r="B830" s="201" t="e">
        <f ca="1"/>
        <v>#NAME?</v>
      </c>
      <c r="C830" s="201" t="e">
        <f ca="1"/>
        <v>#NAME?</v>
      </c>
      <c r="D830" s="202" t="e">
        <f ca="1"/>
        <v>#NAME?</v>
      </c>
      <c r="F830" s="91" t="e">
        <f ca="1">INDEX(A830:D838,,F821)</f>
        <v>#NAME?</v>
      </c>
      <c r="G830" s="93" t="e">
        <f ca="1">INDEX(A822:D830,,G821)</f>
        <v>#NAME?</v>
      </c>
      <c r="I830" s="91" t="e">
        <f t="shared" ca="1" si="261"/>
        <v>#NAME?</v>
      </c>
      <c r="J830" s="92" t="e">
        <f t="shared" ca="1" si="262"/>
        <v>#NAME?</v>
      </c>
      <c r="K830" s="92" t="e">
        <f t="shared" ca="1" si="263"/>
        <v>#NAME?</v>
      </c>
      <c r="L830" s="93" t="e">
        <f t="shared" ca="1" si="260"/>
        <v>#NAME?</v>
      </c>
      <c r="Q830" s="91" t="e">
        <f ca="1"/>
        <v>#NAME?</v>
      </c>
      <c r="R830" s="93" t="e">
        <f ca="1"/>
        <v>#NAME?</v>
      </c>
    </row>
    <row r="831" spans="1:18" x14ac:dyDescent="0.25">
      <c r="I831" t="e">
        <f ca="1">SUM(I822:I830)</f>
        <v>#NAME?</v>
      </c>
      <c r="J831" t="e">
        <f ca="1">SUM(J822:J830)</f>
        <v>#NAME?</v>
      </c>
      <c r="K831" t="e">
        <f ca="1">SUM(K822:K830)</f>
        <v>#NAME?</v>
      </c>
      <c r="L831" t="e">
        <f ca="1">SUM(L822:L830)</f>
        <v>#NAME?</v>
      </c>
    </row>
    <row r="832" spans="1:18" x14ac:dyDescent="0.25">
      <c r="A832" s="47" t="s">
        <v>53</v>
      </c>
      <c r="B832">
        <f ca="1">COUNT(A822:A830)</f>
        <v>0</v>
      </c>
      <c r="I832" s="47" t="s">
        <v>462</v>
      </c>
      <c r="J832" s="47" t="s">
        <v>389</v>
      </c>
      <c r="K832" s="47" t="s">
        <v>469</v>
      </c>
      <c r="L832" s="47" t="s">
        <v>470</v>
      </c>
      <c r="N832" s="47"/>
    </row>
    <row r="834" spans="1:18" x14ac:dyDescent="0.25">
      <c r="A834">
        <v>1</v>
      </c>
      <c r="B834">
        <v>2</v>
      </c>
      <c r="C834">
        <v>3</v>
      </c>
      <c r="D834">
        <v>4</v>
      </c>
      <c r="F834">
        <v>2</v>
      </c>
      <c r="G834">
        <v>3</v>
      </c>
      <c r="I834" s="47" t="s">
        <v>207</v>
      </c>
      <c r="J834" s="47" t="s">
        <v>464</v>
      </c>
      <c r="K834" s="47" t="s">
        <v>465</v>
      </c>
      <c r="L834" s="47" t="s">
        <v>466</v>
      </c>
      <c r="Q834">
        <f>F834</f>
        <v>2</v>
      </c>
      <c r="R834">
        <f>G834</f>
        <v>3</v>
      </c>
    </row>
    <row r="835" spans="1:18" x14ac:dyDescent="0.25">
      <c r="A835" s="189" t="e">
        <f t="array" aca="1" ref="A835:A843" ca="1">IF(A834=$Q821,$Q822:$Q830,IF(A834=$R821,$R822:$R830,A822:A830))</f>
        <v>#NAME?</v>
      </c>
      <c r="B835" s="190" t="e">
        <f t="array" aca="1" ref="B835:B843" ca="1">IF(B834=$Q821,$Q822:$Q830,IF(B834=$R821,$R822:$R830,B822:B830))</f>
        <v>#NAME?</v>
      </c>
      <c r="C835" s="190" t="e">
        <f t="array" aca="1" ref="C835:C843" ca="1">IF(C834=$Q821,$Q822:$Q830,IF(C834=$R821,$R822:$R830,C822:C830))</f>
        <v>#NAME?</v>
      </c>
      <c r="D835" s="191" t="e">
        <f t="array" aca="1" ref="D835:D843" ca="1">IF(D834=$Q821,$Q822:$Q830,IF(D834=$R821,$R822:$R830,D822:D830))</f>
        <v>#NAME?</v>
      </c>
      <c r="F835" s="156" t="e">
        <f ca="1">INDEX(A835:D843,,F834)</f>
        <v>#NAME?</v>
      </c>
      <c r="G835" s="158" t="e">
        <f ca="1">INDEX(A835:D843,,G834)</f>
        <v>#NAME?</v>
      </c>
      <c r="I835" s="156" t="e">
        <f ca="1">F835^2-G835^2</f>
        <v>#NAME?</v>
      </c>
      <c r="J835" s="157" t="e">
        <f ca="1">2*F835*G835</f>
        <v>#NAME?</v>
      </c>
      <c r="K835" s="157" t="e">
        <f ca="1">I835^2-J835^2</f>
        <v>#NAME?</v>
      </c>
      <c r="L835" s="158" t="e">
        <f t="shared" ref="L835:L843" ca="1" si="264">I835*J835</f>
        <v>#NAME?</v>
      </c>
      <c r="N835" t="s">
        <v>390</v>
      </c>
      <c r="O835" s="172" t="e">
        <f ca="1">2*(L844*B845-I844*J844)</f>
        <v>#NAME?</v>
      </c>
      <c r="Q835" s="156" t="e">
        <f t="array" aca="1" ref="Q835:R843" ca="1">MMULT(F835:G843,N839:O840)</f>
        <v>#NAME?</v>
      </c>
      <c r="R835" s="158" t="e">
        <f ca="1"/>
        <v>#NAME?</v>
      </c>
    </row>
    <row r="836" spans="1:18" x14ac:dyDescent="0.25">
      <c r="A836" s="194" t="e">
        <f ca="1"/>
        <v>#NAME?</v>
      </c>
      <c r="B836" s="195" t="e">
        <f ca="1"/>
        <v>#NAME?</v>
      </c>
      <c r="C836" s="195" t="e">
        <f ca="1"/>
        <v>#NAME?</v>
      </c>
      <c r="D836" s="196" t="e">
        <f ca="1"/>
        <v>#NAME?</v>
      </c>
      <c r="F836" s="123" t="e">
        <f ca="1">INDEX(A836:D844,,F834)</f>
        <v>#NAME?</v>
      </c>
      <c r="G836" s="90" t="e">
        <f ca="1">INDEX(A835:D843,,G834)</f>
        <v>#NAME?</v>
      </c>
      <c r="I836" s="123" t="e">
        <f t="shared" ref="I836:I843" ca="1" si="265">F836^2-G836^2</f>
        <v>#NAME?</v>
      </c>
      <c r="J836" s="37" t="e">
        <f t="shared" ref="J836:J843" ca="1" si="266">2*F836*G836</f>
        <v>#NAME?</v>
      </c>
      <c r="K836" s="37" t="e">
        <f t="shared" ref="K836:K843" ca="1" si="267">I836^2-J836^2</f>
        <v>#NAME?</v>
      </c>
      <c r="L836" s="90" t="e">
        <f t="shared" ca="1" si="264"/>
        <v>#NAME?</v>
      </c>
      <c r="N836" t="s">
        <v>392</v>
      </c>
      <c r="O836" s="173" t="e">
        <f ca="1">K844*B845-(I844^2-J844^2)</f>
        <v>#NAME?</v>
      </c>
      <c r="Q836" s="123" t="e">
        <f ca="1"/>
        <v>#NAME?</v>
      </c>
      <c r="R836" s="90" t="e">
        <f ca="1"/>
        <v>#NAME?</v>
      </c>
    </row>
    <row r="837" spans="1:18" x14ac:dyDescent="0.25">
      <c r="A837" s="194" t="e">
        <f ca="1"/>
        <v>#NAME?</v>
      </c>
      <c r="B837" s="195" t="e">
        <f ca="1"/>
        <v>#NAME?</v>
      </c>
      <c r="C837" s="195" t="e">
        <f ca="1"/>
        <v>#NAME?</v>
      </c>
      <c r="D837" s="196" t="e">
        <f ca="1"/>
        <v>#NAME?</v>
      </c>
      <c r="F837" s="123" t="e">
        <f ca="1">INDEX(A837:D845,,F834)</f>
        <v>#NAME?</v>
      </c>
      <c r="G837" s="90" t="e">
        <f ca="1">INDEX(A835:D843,,G834)</f>
        <v>#NAME?</v>
      </c>
      <c r="I837" s="123" t="e">
        <f t="shared" ca="1" si="265"/>
        <v>#NAME?</v>
      </c>
      <c r="J837" s="37" t="e">
        <f t="shared" ca="1" si="266"/>
        <v>#NAME?</v>
      </c>
      <c r="K837" s="37" t="e">
        <f t="shared" ca="1" si="267"/>
        <v>#NAME?</v>
      </c>
      <c r="L837" s="90" t="e">
        <f t="shared" ca="1" si="264"/>
        <v>#NAME?</v>
      </c>
      <c r="N837" t="s">
        <v>467</v>
      </c>
      <c r="O837" s="174" t="e">
        <f ca="1">0.25*ATAN(O835/O836)</f>
        <v>#NAME?</v>
      </c>
      <c r="Q837" s="123" t="e">
        <f ca="1"/>
        <v>#NAME?</v>
      </c>
      <c r="R837" s="90" t="e">
        <f ca="1"/>
        <v>#NAME?</v>
      </c>
    </row>
    <row r="838" spans="1:18" x14ac:dyDescent="0.25">
      <c r="A838" s="194" t="e">
        <f ca="1"/>
        <v>#NAME?</v>
      </c>
      <c r="B838" s="195" t="e">
        <f ca="1"/>
        <v>#NAME?</v>
      </c>
      <c r="C838" s="195" t="e">
        <f ca="1"/>
        <v>#NAME?</v>
      </c>
      <c r="D838" s="196" t="e">
        <f ca="1"/>
        <v>#NAME?</v>
      </c>
      <c r="F838" s="123" t="e">
        <f ca="1">INDEX(A838:D846,,F834)</f>
        <v>#NAME?</v>
      </c>
      <c r="G838" s="90" t="e">
        <f ca="1">INDEX(A835:D843,,G834)</f>
        <v>#NAME?</v>
      </c>
      <c r="I838" s="123" t="e">
        <f t="shared" ca="1" si="265"/>
        <v>#NAME?</v>
      </c>
      <c r="J838" s="37" t="e">
        <f t="shared" ca="1" si="266"/>
        <v>#NAME?</v>
      </c>
      <c r="K838" s="37" t="e">
        <f t="shared" ca="1" si="267"/>
        <v>#NAME?</v>
      </c>
      <c r="L838" s="90" t="e">
        <f t="shared" ca="1" si="264"/>
        <v>#NAME?</v>
      </c>
      <c r="Q838" s="123" t="e">
        <f ca="1"/>
        <v>#NAME?</v>
      </c>
      <c r="R838" s="90" t="e">
        <f ca="1"/>
        <v>#NAME?</v>
      </c>
    </row>
    <row r="839" spans="1:18" x14ac:dyDescent="0.25">
      <c r="A839" s="194" t="e">
        <f ca="1"/>
        <v>#NAME?</v>
      </c>
      <c r="B839" s="195" t="e">
        <f ca="1"/>
        <v>#NAME?</v>
      </c>
      <c r="C839" s="195" t="e">
        <f ca="1"/>
        <v>#NAME?</v>
      </c>
      <c r="D839" s="196" t="e">
        <f ca="1"/>
        <v>#NAME?</v>
      </c>
      <c r="F839" s="123" t="e">
        <f ca="1">INDEX(A839:D847,,F834)</f>
        <v>#NAME?</v>
      </c>
      <c r="G839" s="90" t="e">
        <f ca="1">INDEX(A835:D843,,G834)</f>
        <v>#NAME?</v>
      </c>
      <c r="I839" s="123" t="e">
        <f t="shared" ca="1" si="265"/>
        <v>#NAME?</v>
      </c>
      <c r="J839" s="37" t="e">
        <f t="shared" ca="1" si="266"/>
        <v>#NAME?</v>
      </c>
      <c r="K839" s="37" t="e">
        <f t="shared" ca="1" si="267"/>
        <v>#NAME?</v>
      </c>
      <c r="L839" s="90" t="e">
        <f t="shared" ca="1" si="264"/>
        <v>#NAME?</v>
      </c>
      <c r="N839" s="156" t="e">
        <f ca="1">COS(O837)</f>
        <v>#NAME?</v>
      </c>
      <c r="O839" s="158" t="e">
        <f ca="1">-N840</f>
        <v>#NAME?</v>
      </c>
      <c r="Q839" s="123" t="e">
        <f ca="1"/>
        <v>#NAME?</v>
      </c>
      <c r="R839" s="90" t="e">
        <f ca="1"/>
        <v>#NAME?</v>
      </c>
    </row>
    <row r="840" spans="1:18" x14ac:dyDescent="0.25">
      <c r="A840" s="194" t="e">
        <f ca="1"/>
        <v>#NAME?</v>
      </c>
      <c r="B840" s="195" t="e">
        <f ca="1"/>
        <v>#NAME?</v>
      </c>
      <c r="C840" s="195" t="e">
        <f ca="1"/>
        <v>#NAME?</v>
      </c>
      <c r="D840" s="196" t="e">
        <f ca="1"/>
        <v>#NAME?</v>
      </c>
      <c r="F840" s="123" t="e">
        <f ca="1">INDEX(A840:D848,,F834)</f>
        <v>#NAME?</v>
      </c>
      <c r="G840" s="90" t="e">
        <f ca="1">INDEX(A835:D843,,G834)</f>
        <v>#NAME?</v>
      </c>
      <c r="I840" s="123" t="e">
        <f t="shared" ca="1" si="265"/>
        <v>#NAME?</v>
      </c>
      <c r="J840" s="37" t="e">
        <f t="shared" ca="1" si="266"/>
        <v>#NAME?</v>
      </c>
      <c r="K840" s="37" t="e">
        <f t="shared" ca="1" si="267"/>
        <v>#NAME?</v>
      </c>
      <c r="L840" s="90" t="e">
        <f t="shared" ca="1" si="264"/>
        <v>#NAME?</v>
      </c>
      <c r="N840" s="91" t="e">
        <f ca="1">SIN(O837)</f>
        <v>#NAME?</v>
      </c>
      <c r="O840" s="93" t="e">
        <f ca="1">N839</f>
        <v>#NAME?</v>
      </c>
      <c r="Q840" s="123" t="e">
        <f ca="1"/>
        <v>#NAME?</v>
      </c>
      <c r="R840" s="90" t="e">
        <f ca="1"/>
        <v>#NAME?</v>
      </c>
    </row>
    <row r="841" spans="1:18" x14ac:dyDescent="0.25">
      <c r="A841" s="194" t="e">
        <f ca="1"/>
        <v>#NAME?</v>
      </c>
      <c r="B841" s="195" t="e">
        <f ca="1"/>
        <v>#NAME?</v>
      </c>
      <c r="C841" s="195" t="e">
        <f ca="1"/>
        <v>#NAME?</v>
      </c>
      <c r="D841" s="196" t="e">
        <f ca="1"/>
        <v>#NAME?</v>
      </c>
      <c r="F841" s="123" t="e">
        <f ca="1">INDEX(A841:D849,,F834)</f>
        <v>#NAME?</v>
      </c>
      <c r="G841" s="90" t="e">
        <f ca="1">INDEX(A835:D843,,G834)</f>
        <v>#NAME?</v>
      </c>
      <c r="I841" s="123" t="e">
        <f t="shared" ca="1" si="265"/>
        <v>#NAME?</v>
      </c>
      <c r="J841" s="37" t="e">
        <f t="shared" ca="1" si="266"/>
        <v>#NAME?</v>
      </c>
      <c r="K841" s="37" t="e">
        <f t="shared" ca="1" si="267"/>
        <v>#NAME?</v>
      </c>
      <c r="L841" s="90" t="e">
        <f t="shared" ca="1" si="264"/>
        <v>#NAME?</v>
      </c>
      <c r="Q841" s="123" t="e">
        <f ca="1"/>
        <v>#NAME?</v>
      </c>
      <c r="R841" s="90" t="e">
        <f ca="1"/>
        <v>#NAME?</v>
      </c>
    </row>
    <row r="842" spans="1:18" x14ac:dyDescent="0.25">
      <c r="A842" s="194" t="e">
        <f ca="1"/>
        <v>#NAME?</v>
      </c>
      <c r="B842" s="195" t="e">
        <f ca="1"/>
        <v>#NAME?</v>
      </c>
      <c r="C842" s="195" t="e">
        <f ca="1"/>
        <v>#NAME?</v>
      </c>
      <c r="D842" s="196" t="e">
        <f ca="1"/>
        <v>#NAME?</v>
      </c>
      <c r="F842" s="123" t="e">
        <f ca="1">INDEX(A842:D850,,F834)</f>
        <v>#NAME?</v>
      </c>
      <c r="G842" s="90" t="e">
        <f ca="1">INDEX(A835:D843,,G834)</f>
        <v>#NAME?</v>
      </c>
      <c r="I842" s="123" t="e">
        <f t="shared" ca="1" si="265"/>
        <v>#NAME?</v>
      </c>
      <c r="J842" s="37" t="e">
        <f t="shared" ca="1" si="266"/>
        <v>#NAME?</v>
      </c>
      <c r="K842" s="37" t="e">
        <f t="shared" ca="1" si="267"/>
        <v>#NAME?</v>
      </c>
      <c r="L842" s="90" t="e">
        <f t="shared" ca="1" si="264"/>
        <v>#NAME?</v>
      </c>
      <c r="Q842" s="123" t="e">
        <f ca="1"/>
        <v>#NAME?</v>
      </c>
      <c r="R842" s="90" t="e">
        <f ca="1"/>
        <v>#NAME?</v>
      </c>
    </row>
    <row r="843" spans="1:18" x14ac:dyDescent="0.25">
      <c r="A843" s="200" t="e">
        <f ca="1"/>
        <v>#NAME?</v>
      </c>
      <c r="B843" s="201" t="e">
        <f ca="1"/>
        <v>#NAME?</v>
      </c>
      <c r="C843" s="201" t="e">
        <f ca="1"/>
        <v>#NAME?</v>
      </c>
      <c r="D843" s="202" t="e">
        <f ca="1"/>
        <v>#NAME?</v>
      </c>
      <c r="F843" s="91" t="e">
        <f ca="1">INDEX(A843:D851,,F834)</f>
        <v>#NAME?</v>
      </c>
      <c r="G843" s="93" t="e">
        <f ca="1">INDEX(A835:D843,,G834)</f>
        <v>#NAME?</v>
      </c>
      <c r="I843" s="91" t="e">
        <f t="shared" ca="1" si="265"/>
        <v>#NAME?</v>
      </c>
      <c r="J843" s="92" t="e">
        <f t="shared" ca="1" si="266"/>
        <v>#NAME?</v>
      </c>
      <c r="K843" s="92" t="e">
        <f t="shared" ca="1" si="267"/>
        <v>#NAME?</v>
      </c>
      <c r="L843" s="93" t="e">
        <f t="shared" ca="1" si="264"/>
        <v>#NAME?</v>
      </c>
      <c r="Q843" s="91" t="e">
        <f ca="1"/>
        <v>#NAME?</v>
      </c>
      <c r="R843" s="93" t="e">
        <f ca="1"/>
        <v>#NAME?</v>
      </c>
    </row>
    <row r="844" spans="1:18" x14ac:dyDescent="0.25">
      <c r="I844" t="e">
        <f ca="1">SUM(I835:I843)</f>
        <v>#NAME?</v>
      </c>
      <c r="J844" t="e">
        <f ca="1">SUM(J835:J843)</f>
        <v>#NAME?</v>
      </c>
      <c r="K844" t="e">
        <f ca="1">SUM(K835:K843)</f>
        <v>#NAME?</v>
      </c>
      <c r="L844" t="e">
        <f ca="1">SUM(L835:L843)</f>
        <v>#NAME?</v>
      </c>
    </row>
    <row r="845" spans="1:18" x14ac:dyDescent="0.25">
      <c r="A845" s="47" t="s">
        <v>53</v>
      </c>
      <c r="B845">
        <f ca="1">COUNT(A835:A843)</f>
        <v>0</v>
      </c>
      <c r="I845" s="47" t="s">
        <v>462</v>
      </c>
      <c r="J845" s="47" t="s">
        <v>389</v>
      </c>
      <c r="K845" s="47" t="s">
        <v>469</v>
      </c>
      <c r="L845" s="47" t="s">
        <v>470</v>
      </c>
      <c r="N845" s="47"/>
    </row>
    <row r="847" spans="1:18" x14ac:dyDescent="0.25">
      <c r="A847">
        <v>1</v>
      </c>
      <c r="B847">
        <v>2</v>
      </c>
      <c r="C847">
        <v>3</v>
      </c>
      <c r="D847">
        <v>4</v>
      </c>
      <c r="F847">
        <v>2</v>
      </c>
      <c r="G847">
        <v>4</v>
      </c>
      <c r="I847" s="47" t="s">
        <v>207</v>
      </c>
      <c r="J847" s="47" t="s">
        <v>464</v>
      </c>
      <c r="K847" s="47" t="s">
        <v>465</v>
      </c>
      <c r="L847" s="47" t="s">
        <v>466</v>
      </c>
      <c r="Q847">
        <f>F847</f>
        <v>2</v>
      </c>
      <c r="R847">
        <f>G847</f>
        <v>4</v>
      </c>
    </row>
    <row r="848" spans="1:18" x14ac:dyDescent="0.25">
      <c r="A848" s="189" t="e">
        <f t="array" aca="1" ref="A848:A856" ca="1">IF(A847=$Q834,$Q835:$Q843,IF(A847=$R834,$R835:$R843,A835:A843))</f>
        <v>#NAME?</v>
      </c>
      <c r="B848" s="190" t="e">
        <f t="array" aca="1" ref="B848:B856" ca="1">IF(B847=$Q834,$Q835:$Q843,IF(B847=$R834,$R835:$R843,B835:B843))</f>
        <v>#NAME?</v>
      </c>
      <c r="C848" s="190" t="e">
        <f t="array" aca="1" ref="C848:C856" ca="1">IF(C847=$Q834,$Q835:$Q843,IF(C847=$R834,$R835:$R843,C835:C843))</f>
        <v>#NAME?</v>
      </c>
      <c r="D848" s="191" t="e">
        <f t="array" aca="1" ref="D848:D856" ca="1">IF(D847=$Q834,$Q835:$Q843,IF(D847=$R834,$R835:$R843,D835:D843))</f>
        <v>#NAME?</v>
      </c>
      <c r="F848" s="156" t="e">
        <f ca="1">INDEX(A848:D856,,F847)</f>
        <v>#NAME?</v>
      </c>
      <c r="G848" s="158" t="e">
        <f ca="1">INDEX(A848:D856,,G847)</f>
        <v>#NAME?</v>
      </c>
      <c r="I848" s="156" t="e">
        <f ca="1">F848^2-G848^2</f>
        <v>#NAME?</v>
      </c>
      <c r="J848" s="157" t="e">
        <f ca="1">2*F848*G848</f>
        <v>#NAME?</v>
      </c>
      <c r="K848" s="157" t="e">
        <f ca="1">I848^2-J848^2</f>
        <v>#NAME?</v>
      </c>
      <c r="L848" s="158" t="e">
        <f t="shared" ref="L848:L856" ca="1" si="268">I848*J848</f>
        <v>#NAME?</v>
      </c>
      <c r="N848" t="s">
        <v>390</v>
      </c>
      <c r="O848" s="172" t="e">
        <f ca="1">2*(L857*B858-I857*J857)</f>
        <v>#NAME?</v>
      </c>
      <c r="Q848" s="156" t="e">
        <f t="array" aca="1" ref="Q848:R856" ca="1">MMULT(F848:G856,N852:O853)</f>
        <v>#NAME?</v>
      </c>
      <c r="R848" s="158" t="e">
        <f ca="1"/>
        <v>#NAME?</v>
      </c>
    </row>
    <row r="849" spans="1:18" x14ac:dyDescent="0.25">
      <c r="A849" s="194" t="e">
        <f ca="1"/>
        <v>#NAME?</v>
      </c>
      <c r="B849" s="195" t="e">
        <f ca="1"/>
        <v>#NAME?</v>
      </c>
      <c r="C849" s="195" t="e">
        <f ca="1"/>
        <v>#NAME?</v>
      </c>
      <c r="D849" s="196" t="e">
        <f ca="1"/>
        <v>#NAME?</v>
      </c>
      <c r="F849" s="123" t="e">
        <f ca="1">INDEX(A849:D857,,F847)</f>
        <v>#NAME?</v>
      </c>
      <c r="G849" s="90" t="e">
        <f ca="1">INDEX(A848:D856,,G847)</f>
        <v>#NAME?</v>
      </c>
      <c r="I849" s="123" t="e">
        <f t="shared" ref="I849:I856" ca="1" si="269">F849^2-G849^2</f>
        <v>#NAME?</v>
      </c>
      <c r="J849" s="37" t="e">
        <f t="shared" ref="J849:J856" ca="1" si="270">2*F849*G849</f>
        <v>#NAME?</v>
      </c>
      <c r="K849" s="37" t="e">
        <f t="shared" ref="K849:K856" ca="1" si="271">I849^2-J849^2</f>
        <v>#NAME?</v>
      </c>
      <c r="L849" s="90" t="e">
        <f t="shared" ca="1" si="268"/>
        <v>#NAME?</v>
      </c>
      <c r="N849" t="s">
        <v>392</v>
      </c>
      <c r="O849" s="173" t="e">
        <f ca="1">K857*B858-(I857^2-J857^2)</f>
        <v>#NAME?</v>
      </c>
      <c r="Q849" s="123" t="e">
        <f ca="1"/>
        <v>#NAME?</v>
      </c>
      <c r="R849" s="90" t="e">
        <f ca="1"/>
        <v>#NAME?</v>
      </c>
    </row>
    <row r="850" spans="1:18" x14ac:dyDescent="0.25">
      <c r="A850" s="194" t="e">
        <f ca="1"/>
        <v>#NAME?</v>
      </c>
      <c r="B850" s="195" t="e">
        <f ca="1"/>
        <v>#NAME?</v>
      </c>
      <c r="C850" s="195" t="e">
        <f ca="1"/>
        <v>#NAME?</v>
      </c>
      <c r="D850" s="196" t="e">
        <f ca="1"/>
        <v>#NAME?</v>
      </c>
      <c r="F850" s="123" t="e">
        <f ca="1">INDEX(A850:D858,,F847)</f>
        <v>#NAME?</v>
      </c>
      <c r="G850" s="90" t="e">
        <f ca="1">INDEX(A848:D856,,G847)</f>
        <v>#NAME?</v>
      </c>
      <c r="I850" s="123" t="e">
        <f t="shared" ca="1" si="269"/>
        <v>#NAME?</v>
      </c>
      <c r="J850" s="37" t="e">
        <f t="shared" ca="1" si="270"/>
        <v>#NAME?</v>
      </c>
      <c r="K850" s="37" t="e">
        <f t="shared" ca="1" si="271"/>
        <v>#NAME?</v>
      </c>
      <c r="L850" s="90" t="e">
        <f t="shared" ca="1" si="268"/>
        <v>#NAME?</v>
      </c>
      <c r="N850" t="s">
        <v>467</v>
      </c>
      <c r="O850" s="174" t="e">
        <f ca="1">0.25*ATAN(O848/O849)</f>
        <v>#NAME?</v>
      </c>
      <c r="Q850" s="123" t="e">
        <f ca="1"/>
        <v>#NAME?</v>
      </c>
      <c r="R850" s="90" t="e">
        <f ca="1"/>
        <v>#NAME?</v>
      </c>
    </row>
    <row r="851" spans="1:18" x14ac:dyDescent="0.25">
      <c r="A851" s="194" t="e">
        <f ca="1"/>
        <v>#NAME?</v>
      </c>
      <c r="B851" s="195" t="e">
        <f ca="1"/>
        <v>#NAME?</v>
      </c>
      <c r="C851" s="195" t="e">
        <f ca="1"/>
        <v>#NAME?</v>
      </c>
      <c r="D851" s="196" t="e">
        <f ca="1"/>
        <v>#NAME?</v>
      </c>
      <c r="F851" s="123" t="e">
        <f ca="1">INDEX(A851:D859,,F847)</f>
        <v>#NAME?</v>
      </c>
      <c r="G851" s="90" t="e">
        <f ca="1">INDEX(A848:D856,,G847)</f>
        <v>#NAME?</v>
      </c>
      <c r="I851" s="123" t="e">
        <f t="shared" ca="1" si="269"/>
        <v>#NAME?</v>
      </c>
      <c r="J851" s="37" t="e">
        <f t="shared" ca="1" si="270"/>
        <v>#NAME?</v>
      </c>
      <c r="K851" s="37" t="e">
        <f t="shared" ca="1" si="271"/>
        <v>#NAME?</v>
      </c>
      <c r="L851" s="90" t="e">
        <f t="shared" ca="1" si="268"/>
        <v>#NAME?</v>
      </c>
      <c r="Q851" s="123" t="e">
        <f ca="1"/>
        <v>#NAME?</v>
      </c>
      <c r="R851" s="90" t="e">
        <f ca="1"/>
        <v>#NAME?</v>
      </c>
    </row>
    <row r="852" spans="1:18" x14ac:dyDescent="0.25">
      <c r="A852" s="194" t="e">
        <f ca="1"/>
        <v>#NAME?</v>
      </c>
      <c r="B852" s="195" t="e">
        <f ca="1"/>
        <v>#NAME?</v>
      </c>
      <c r="C852" s="195" t="e">
        <f ca="1"/>
        <v>#NAME?</v>
      </c>
      <c r="D852" s="196" t="e">
        <f ca="1"/>
        <v>#NAME?</v>
      </c>
      <c r="F852" s="123" t="e">
        <f ca="1">INDEX(A852:D860,,F847)</f>
        <v>#NAME?</v>
      </c>
      <c r="G852" s="90" t="e">
        <f ca="1">INDEX(A848:D856,,G847)</f>
        <v>#NAME?</v>
      </c>
      <c r="I852" s="123" t="e">
        <f t="shared" ca="1" si="269"/>
        <v>#NAME?</v>
      </c>
      <c r="J852" s="37" t="e">
        <f t="shared" ca="1" si="270"/>
        <v>#NAME?</v>
      </c>
      <c r="K852" s="37" t="e">
        <f t="shared" ca="1" si="271"/>
        <v>#NAME?</v>
      </c>
      <c r="L852" s="90" t="e">
        <f t="shared" ca="1" si="268"/>
        <v>#NAME?</v>
      </c>
      <c r="N852" s="156" t="e">
        <f ca="1">COS(O850)</f>
        <v>#NAME?</v>
      </c>
      <c r="O852" s="158" t="e">
        <f ca="1">-N853</f>
        <v>#NAME?</v>
      </c>
      <c r="Q852" s="123" t="e">
        <f ca="1"/>
        <v>#NAME?</v>
      </c>
      <c r="R852" s="90" t="e">
        <f ca="1"/>
        <v>#NAME?</v>
      </c>
    </row>
    <row r="853" spans="1:18" x14ac:dyDescent="0.25">
      <c r="A853" s="194" t="e">
        <f ca="1"/>
        <v>#NAME?</v>
      </c>
      <c r="B853" s="195" t="e">
        <f ca="1"/>
        <v>#NAME?</v>
      </c>
      <c r="C853" s="195" t="e">
        <f ca="1"/>
        <v>#NAME?</v>
      </c>
      <c r="D853" s="196" t="e">
        <f ca="1"/>
        <v>#NAME?</v>
      </c>
      <c r="F853" s="123" t="e">
        <f ca="1">INDEX(A853:D861,,F847)</f>
        <v>#NAME?</v>
      </c>
      <c r="G853" s="90" t="e">
        <f ca="1">INDEX(A848:D856,,G847)</f>
        <v>#NAME?</v>
      </c>
      <c r="I853" s="123" t="e">
        <f t="shared" ca="1" si="269"/>
        <v>#NAME?</v>
      </c>
      <c r="J853" s="37" t="e">
        <f t="shared" ca="1" si="270"/>
        <v>#NAME?</v>
      </c>
      <c r="K853" s="37" t="e">
        <f t="shared" ca="1" si="271"/>
        <v>#NAME?</v>
      </c>
      <c r="L853" s="90" t="e">
        <f t="shared" ca="1" si="268"/>
        <v>#NAME?</v>
      </c>
      <c r="N853" s="91" t="e">
        <f ca="1">SIN(O850)</f>
        <v>#NAME?</v>
      </c>
      <c r="O853" s="93" t="e">
        <f ca="1">N852</f>
        <v>#NAME?</v>
      </c>
      <c r="Q853" s="123" t="e">
        <f ca="1"/>
        <v>#NAME?</v>
      </c>
      <c r="R853" s="90" t="e">
        <f ca="1"/>
        <v>#NAME?</v>
      </c>
    </row>
    <row r="854" spans="1:18" x14ac:dyDescent="0.25">
      <c r="A854" s="194" t="e">
        <f ca="1"/>
        <v>#NAME?</v>
      </c>
      <c r="B854" s="195" t="e">
        <f ca="1"/>
        <v>#NAME?</v>
      </c>
      <c r="C854" s="195" t="e">
        <f ca="1"/>
        <v>#NAME?</v>
      </c>
      <c r="D854" s="196" t="e">
        <f ca="1"/>
        <v>#NAME?</v>
      </c>
      <c r="F854" s="123" t="e">
        <f ca="1">INDEX(A854:D862,,F847)</f>
        <v>#NAME?</v>
      </c>
      <c r="G854" s="90" t="e">
        <f ca="1">INDEX(A848:D856,,G847)</f>
        <v>#NAME?</v>
      </c>
      <c r="I854" s="123" t="e">
        <f t="shared" ca="1" si="269"/>
        <v>#NAME?</v>
      </c>
      <c r="J854" s="37" t="e">
        <f t="shared" ca="1" si="270"/>
        <v>#NAME?</v>
      </c>
      <c r="K854" s="37" t="e">
        <f t="shared" ca="1" si="271"/>
        <v>#NAME?</v>
      </c>
      <c r="L854" s="90" t="e">
        <f t="shared" ca="1" si="268"/>
        <v>#NAME?</v>
      </c>
      <c r="Q854" s="123" t="e">
        <f ca="1"/>
        <v>#NAME?</v>
      </c>
      <c r="R854" s="90" t="e">
        <f ca="1"/>
        <v>#NAME?</v>
      </c>
    </row>
    <row r="855" spans="1:18" x14ac:dyDescent="0.25">
      <c r="A855" s="194" t="e">
        <f ca="1"/>
        <v>#NAME?</v>
      </c>
      <c r="B855" s="195" t="e">
        <f ca="1"/>
        <v>#NAME?</v>
      </c>
      <c r="C855" s="195" t="e">
        <f ca="1"/>
        <v>#NAME?</v>
      </c>
      <c r="D855" s="196" t="e">
        <f ca="1"/>
        <v>#NAME?</v>
      </c>
      <c r="F855" s="123" t="e">
        <f ca="1">INDEX(A855:D863,,F847)</f>
        <v>#NAME?</v>
      </c>
      <c r="G855" s="90" t="e">
        <f ca="1">INDEX(A848:D856,,G847)</f>
        <v>#NAME?</v>
      </c>
      <c r="I855" s="123" t="e">
        <f t="shared" ca="1" si="269"/>
        <v>#NAME?</v>
      </c>
      <c r="J855" s="37" t="e">
        <f t="shared" ca="1" si="270"/>
        <v>#NAME?</v>
      </c>
      <c r="K855" s="37" t="e">
        <f t="shared" ca="1" si="271"/>
        <v>#NAME?</v>
      </c>
      <c r="L855" s="90" t="e">
        <f t="shared" ca="1" si="268"/>
        <v>#NAME?</v>
      </c>
      <c r="Q855" s="123" t="e">
        <f ca="1"/>
        <v>#NAME?</v>
      </c>
      <c r="R855" s="90" t="e">
        <f ca="1"/>
        <v>#NAME?</v>
      </c>
    </row>
    <row r="856" spans="1:18" x14ac:dyDescent="0.25">
      <c r="A856" s="200" t="e">
        <f ca="1"/>
        <v>#NAME?</v>
      </c>
      <c r="B856" s="201" t="e">
        <f ca="1"/>
        <v>#NAME?</v>
      </c>
      <c r="C856" s="201" t="e">
        <f ca="1"/>
        <v>#NAME?</v>
      </c>
      <c r="D856" s="202" t="e">
        <f ca="1"/>
        <v>#NAME?</v>
      </c>
      <c r="F856" s="91" t="e">
        <f ca="1">INDEX(A856:D864,,F847)</f>
        <v>#NAME?</v>
      </c>
      <c r="G856" s="93" t="e">
        <f ca="1">INDEX(A848:D856,,G847)</f>
        <v>#NAME?</v>
      </c>
      <c r="I856" s="91" t="e">
        <f t="shared" ca="1" si="269"/>
        <v>#NAME?</v>
      </c>
      <c r="J856" s="92" t="e">
        <f t="shared" ca="1" si="270"/>
        <v>#NAME?</v>
      </c>
      <c r="K856" s="92" t="e">
        <f t="shared" ca="1" si="271"/>
        <v>#NAME?</v>
      </c>
      <c r="L856" s="93" t="e">
        <f t="shared" ca="1" si="268"/>
        <v>#NAME?</v>
      </c>
      <c r="Q856" s="91" t="e">
        <f ca="1"/>
        <v>#NAME?</v>
      </c>
      <c r="R856" s="93" t="e">
        <f ca="1"/>
        <v>#NAME?</v>
      </c>
    </row>
    <row r="857" spans="1:18" x14ac:dyDescent="0.25">
      <c r="I857" t="e">
        <f ca="1">SUM(I848:I856)</f>
        <v>#NAME?</v>
      </c>
      <c r="J857" t="e">
        <f ca="1">SUM(J848:J856)</f>
        <v>#NAME?</v>
      </c>
      <c r="K857" t="e">
        <f ca="1">SUM(K848:K856)</f>
        <v>#NAME?</v>
      </c>
      <c r="L857" t="e">
        <f ca="1">SUM(L848:L856)</f>
        <v>#NAME?</v>
      </c>
    </row>
    <row r="858" spans="1:18" x14ac:dyDescent="0.25">
      <c r="A858" s="47" t="s">
        <v>53</v>
      </c>
      <c r="B858">
        <f ca="1">COUNT(A848:A856)</f>
        <v>0</v>
      </c>
      <c r="I858" s="47" t="s">
        <v>462</v>
      </c>
      <c r="J858" s="47" t="s">
        <v>389</v>
      </c>
      <c r="K858" s="47" t="s">
        <v>469</v>
      </c>
      <c r="L858" s="47" t="s">
        <v>470</v>
      </c>
      <c r="N858" s="47"/>
    </row>
    <row r="860" spans="1:18" x14ac:dyDescent="0.25">
      <c r="A860">
        <v>1</v>
      </c>
      <c r="B860">
        <v>2</v>
      </c>
      <c r="C860">
        <v>3</v>
      </c>
      <c r="D860">
        <v>4</v>
      </c>
      <c r="F860">
        <v>3</v>
      </c>
      <c r="G860">
        <v>4</v>
      </c>
      <c r="I860" s="47" t="s">
        <v>207</v>
      </c>
      <c r="J860" s="47" t="s">
        <v>464</v>
      </c>
      <c r="K860" s="47" t="s">
        <v>465</v>
      </c>
      <c r="L860" s="47" t="s">
        <v>466</v>
      </c>
      <c r="Q860">
        <f>F860</f>
        <v>3</v>
      </c>
      <c r="R860">
        <f>G860</f>
        <v>4</v>
      </c>
    </row>
    <row r="861" spans="1:18" x14ac:dyDescent="0.25">
      <c r="A861" s="189" t="e">
        <f t="array" aca="1" ref="A861:A869" ca="1">IF(A860=$Q847,$Q848:$Q856,IF(A860=$R847,$R848:$R856,A848:A856))</f>
        <v>#NAME?</v>
      </c>
      <c r="B861" s="190" t="e">
        <f t="array" aca="1" ref="B861:B869" ca="1">IF(B860=$Q847,$Q848:$Q856,IF(B860=$R847,$R848:$R856,B848:B856))</f>
        <v>#NAME?</v>
      </c>
      <c r="C861" s="190" t="e">
        <f t="array" aca="1" ref="C861:C869" ca="1">IF(C860=$Q847,$Q848:$Q856,IF(C860=$R847,$R848:$R856,C848:C856))</f>
        <v>#NAME?</v>
      </c>
      <c r="D861" s="191" t="e">
        <f t="array" aca="1" ref="D861:D869" ca="1">IF(D860=$Q847,$Q848:$Q856,IF(D860=$R847,$R848:$R856,D848:D856))</f>
        <v>#NAME?</v>
      </c>
      <c r="F861" s="156" t="e">
        <f ca="1">INDEX(A861:D869,,F860)</f>
        <v>#NAME?</v>
      </c>
      <c r="G861" s="158" t="e">
        <f ca="1">INDEX(A861:D869,,G860)</f>
        <v>#NAME?</v>
      </c>
      <c r="I861" s="156" t="e">
        <f ca="1">F861^2-G861^2</f>
        <v>#NAME?</v>
      </c>
      <c r="J861" s="157" t="e">
        <f ca="1">2*F861*G861</f>
        <v>#NAME?</v>
      </c>
      <c r="K861" s="157" t="e">
        <f ca="1">I861^2-J861^2</f>
        <v>#NAME?</v>
      </c>
      <c r="L861" s="158" t="e">
        <f t="shared" ref="L861:L869" ca="1" si="272">I861*J861</f>
        <v>#NAME?</v>
      </c>
      <c r="N861" t="s">
        <v>390</v>
      </c>
      <c r="O861" s="172" t="e">
        <f ca="1">2*(L870*B871-I870*J870)</f>
        <v>#NAME?</v>
      </c>
      <c r="Q861" s="156" t="e">
        <f t="array" aca="1" ref="Q861:R869" ca="1">MMULT(F861:G869,N865:O866)</f>
        <v>#NAME?</v>
      </c>
      <c r="R861" s="158" t="e">
        <f ca="1"/>
        <v>#NAME?</v>
      </c>
    </row>
    <row r="862" spans="1:18" x14ac:dyDescent="0.25">
      <c r="A862" s="194" t="e">
        <f ca="1"/>
        <v>#NAME?</v>
      </c>
      <c r="B862" s="195" t="e">
        <f ca="1"/>
        <v>#NAME?</v>
      </c>
      <c r="C862" s="195" t="e">
        <f ca="1"/>
        <v>#NAME?</v>
      </c>
      <c r="D862" s="196" t="e">
        <f ca="1"/>
        <v>#NAME?</v>
      </c>
      <c r="F862" s="123" t="e">
        <f ca="1">INDEX(A862:D870,,F860)</f>
        <v>#NAME?</v>
      </c>
      <c r="G862" s="90" t="e">
        <f ca="1">INDEX(A861:D869,,G860)</f>
        <v>#NAME?</v>
      </c>
      <c r="I862" s="123" t="e">
        <f t="shared" ref="I862:I869" ca="1" si="273">F862^2-G862^2</f>
        <v>#NAME?</v>
      </c>
      <c r="J862" s="37" t="e">
        <f t="shared" ref="J862:J869" ca="1" si="274">2*F862*G862</f>
        <v>#NAME?</v>
      </c>
      <c r="K862" s="37" t="e">
        <f t="shared" ref="K862:K869" ca="1" si="275">I862^2-J862^2</f>
        <v>#NAME?</v>
      </c>
      <c r="L862" s="90" t="e">
        <f t="shared" ca="1" si="272"/>
        <v>#NAME?</v>
      </c>
      <c r="N862" t="s">
        <v>392</v>
      </c>
      <c r="O862" s="173" t="e">
        <f ca="1">K870*B871-(I870^2-J870^2)</f>
        <v>#NAME?</v>
      </c>
      <c r="Q862" s="123" t="e">
        <f ca="1"/>
        <v>#NAME?</v>
      </c>
      <c r="R862" s="90" t="e">
        <f ca="1"/>
        <v>#NAME?</v>
      </c>
    </row>
    <row r="863" spans="1:18" x14ac:dyDescent="0.25">
      <c r="A863" s="194" t="e">
        <f ca="1"/>
        <v>#NAME?</v>
      </c>
      <c r="B863" s="195" t="e">
        <f ca="1"/>
        <v>#NAME?</v>
      </c>
      <c r="C863" s="195" t="e">
        <f ca="1"/>
        <v>#NAME?</v>
      </c>
      <c r="D863" s="196" t="e">
        <f ca="1"/>
        <v>#NAME?</v>
      </c>
      <c r="F863" s="123" t="e">
        <f ca="1">INDEX(A863:D871,,F860)</f>
        <v>#NAME?</v>
      </c>
      <c r="G863" s="90" t="e">
        <f ca="1">INDEX(A861:D869,,G860)</f>
        <v>#NAME?</v>
      </c>
      <c r="I863" s="123" t="e">
        <f t="shared" ca="1" si="273"/>
        <v>#NAME?</v>
      </c>
      <c r="J863" s="37" t="e">
        <f t="shared" ca="1" si="274"/>
        <v>#NAME?</v>
      </c>
      <c r="K863" s="37" t="e">
        <f t="shared" ca="1" si="275"/>
        <v>#NAME?</v>
      </c>
      <c r="L863" s="90" t="e">
        <f t="shared" ca="1" si="272"/>
        <v>#NAME?</v>
      </c>
      <c r="N863" t="s">
        <v>467</v>
      </c>
      <c r="O863" s="174" t="e">
        <f ca="1">0.25*ATAN(O861/O862)</f>
        <v>#NAME?</v>
      </c>
      <c r="Q863" s="123" t="e">
        <f ca="1"/>
        <v>#NAME?</v>
      </c>
      <c r="R863" s="90" t="e">
        <f ca="1"/>
        <v>#NAME?</v>
      </c>
    </row>
    <row r="864" spans="1:18" x14ac:dyDescent="0.25">
      <c r="A864" s="194" t="e">
        <f ca="1"/>
        <v>#NAME?</v>
      </c>
      <c r="B864" s="195" t="e">
        <f ca="1"/>
        <v>#NAME?</v>
      </c>
      <c r="C864" s="195" t="e">
        <f ca="1"/>
        <v>#NAME?</v>
      </c>
      <c r="D864" s="196" t="e">
        <f ca="1"/>
        <v>#NAME?</v>
      </c>
      <c r="F864" s="123" t="e">
        <f ca="1">INDEX(A864:D872,,F860)</f>
        <v>#NAME?</v>
      </c>
      <c r="G864" s="90" t="e">
        <f ca="1">INDEX(A861:D869,,G860)</f>
        <v>#NAME?</v>
      </c>
      <c r="I864" s="123" t="e">
        <f t="shared" ca="1" si="273"/>
        <v>#NAME?</v>
      </c>
      <c r="J864" s="37" t="e">
        <f t="shared" ca="1" si="274"/>
        <v>#NAME?</v>
      </c>
      <c r="K864" s="37" t="e">
        <f t="shared" ca="1" si="275"/>
        <v>#NAME?</v>
      </c>
      <c r="L864" s="90" t="e">
        <f t="shared" ca="1" si="272"/>
        <v>#NAME?</v>
      </c>
      <c r="Q864" s="123" t="e">
        <f ca="1"/>
        <v>#NAME?</v>
      </c>
      <c r="R864" s="90" t="e">
        <f ca="1"/>
        <v>#NAME?</v>
      </c>
    </row>
    <row r="865" spans="1:18" x14ac:dyDescent="0.25">
      <c r="A865" s="194" t="e">
        <f ca="1"/>
        <v>#NAME?</v>
      </c>
      <c r="B865" s="195" t="e">
        <f ca="1"/>
        <v>#NAME?</v>
      </c>
      <c r="C865" s="195" t="e">
        <f ca="1"/>
        <v>#NAME?</v>
      </c>
      <c r="D865" s="196" t="e">
        <f ca="1"/>
        <v>#NAME?</v>
      </c>
      <c r="F865" s="123" t="e">
        <f ca="1">INDEX(A865:D873,,F860)</f>
        <v>#NAME?</v>
      </c>
      <c r="G865" s="90" t="e">
        <f ca="1">INDEX(A861:D869,,G860)</f>
        <v>#NAME?</v>
      </c>
      <c r="I865" s="123" t="e">
        <f t="shared" ca="1" si="273"/>
        <v>#NAME?</v>
      </c>
      <c r="J865" s="37" t="e">
        <f t="shared" ca="1" si="274"/>
        <v>#NAME?</v>
      </c>
      <c r="K865" s="37" t="e">
        <f t="shared" ca="1" si="275"/>
        <v>#NAME?</v>
      </c>
      <c r="L865" s="90" t="e">
        <f t="shared" ca="1" si="272"/>
        <v>#NAME?</v>
      </c>
      <c r="N865" s="156" t="e">
        <f ca="1">COS(O863)</f>
        <v>#NAME?</v>
      </c>
      <c r="O865" s="158" t="e">
        <f ca="1">-N866</f>
        <v>#NAME?</v>
      </c>
      <c r="Q865" s="123" t="e">
        <f ca="1"/>
        <v>#NAME?</v>
      </c>
      <c r="R865" s="90" t="e">
        <f ca="1"/>
        <v>#NAME?</v>
      </c>
    </row>
    <row r="866" spans="1:18" x14ac:dyDescent="0.25">
      <c r="A866" s="194" t="e">
        <f ca="1"/>
        <v>#NAME?</v>
      </c>
      <c r="B866" s="195" t="e">
        <f ca="1"/>
        <v>#NAME?</v>
      </c>
      <c r="C866" s="195" t="e">
        <f ca="1"/>
        <v>#NAME?</v>
      </c>
      <c r="D866" s="196" t="e">
        <f ca="1"/>
        <v>#NAME?</v>
      </c>
      <c r="F866" s="123" t="e">
        <f ca="1">INDEX(A866:D874,,F860)</f>
        <v>#NAME?</v>
      </c>
      <c r="G866" s="90" t="e">
        <f ca="1">INDEX(A861:D869,,G860)</f>
        <v>#NAME?</v>
      </c>
      <c r="I866" s="123" t="e">
        <f t="shared" ca="1" si="273"/>
        <v>#NAME?</v>
      </c>
      <c r="J866" s="37" t="e">
        <f t="shared" ca="1" si="274"/>
        <v>#NAME?</v>
      </c>
      <c r="K866" s="37" t="e">
        <f t="shared" ca="1" si="275"/>
        <v>#NAME?</v>
      </c>
      <c r="L866" s="90" t="e">
        <f t="shared" ca="1" si="272"/>
        <v>#NAME?</v>
      </c>
      <c r="N866" s="91" t="e">
        <f ca="1">SIN(O863)</f>
        <v>#NAME?</v>
      </c>
      <c r="O866" s="93" t="e">
        <f ca="1">N865</f>
        <v>#NAME?</v>
      </c>
      <c r="Q866" s="123" t="e">
        <f ca="1"/>
        <v>#NAME?</v>
      </c>
      <c r="R866" s="90" t="e">
        <f ca="1"/>
        <v>#NAME?</v>
      </c>
    </row>
    <row r="867" spans="1:18" x14ac:dyDescent="0.25">
      <c r="A867" s="194" t="e">
        <f ca="1"/>
        <v>#NAME?</v>
      </c>
      <c r="B867" s="195" t="e">
        <f ca="1"/>
        <v>#NAME?</v>
      </c>
      <c r="C867" s="195" t="e">
        <f ca="1"/>
        <v>#NAME?</v>
      </c>
      <c r="D867" s="196" t="e">
        <f ca="1"/>
        <v>#NAME?</v>
      </c>
      <c r="F867" s="123" t="e">
        <f ca="1">INDEX(A867:D875,,F860)</f>
        <v>#NAME?</v>
      </c>
      <c r="G867" s="90" t="e">
        <f ca="1">INDEX(A861:D869,,G860)</f>
        <v>#NAME?</v>
      </c>
      <c r="I867" s="123" t="e">
        <f t="shared" ca="1" si="273"/>
        <v>#NAME?</v>
      </c>
      <c r="J867" s="37" t="e">
        <f t="shared" ca="1" si="274"/>
        <v>#NAME?</v>
      </c>
      <c r="K867" s="37" t="e">
        <f t="shared" ca="1" si="275"/>
        <v>#NAME?</v>
      </c>
      <c r="L867" s="90" t="e">
        <f t="shared" ca="1" si="272"/>
        <v>#NAME?</v>
      </c>
      <c r="Q867" s="123" t="e">
        <f ca="1"/>
        <v>#NAME?</v>
      </c>
      <c r="R867" s="90" t="e">
        <f ca="1"/>
        <v>#NAME?</v>
      </c>
    </row>
    <row r="868" spans="1:18" x14ac:dyDescent="0.25">
      <c r="A868" s="194" t="e">
        <f ca="1"/>
        <v>#NAME?</v>
      </c>
      <c r="B868" s="195" t="e">
        <f ca="1"/>
        <v>#NAME?</v>
      </c>
      <c r="C868" s="195" t="e">
        <f ca="1"/>
        <v>#NAME?</v>
      </c>
      <c r="D868" s="196" t="e">
        <f ca="1"/>
        <v>#NAME?</v>
      </c>
      <c r="F868" s="123" t="e">
        <f ca="1">INDEX(A868:D876,,F860)</f>
        <v>#NAME?</v>
      </c>
      <c r="G868" s="90" t="e">
        <f ca="1">INDEX(A861:D869,,G860)</f>
        <v>#NAME?</v>
      </c>
      <c r="I868" s="123" t="e">
        <f t="shared" ca="1" si="273"/>
        <v>#NAME?</v>
      </c>
      <c r="J868" s="37" t="e">
        <f t="shared" ca="1" si="274"/>
        <v>#NAME?</v>
      </c>
      <c r="K868" s="37" t="e">
        <f t="shared" ca="1" si="275"/>
        <v>#NAME?</v>
      </c>
      <c r="L868" s="90" t="e">
        <f t="shared" ca="1" si="272"/>
        <v>#NAME?</v>
      </c>
      <c r="Q868" s="123" t="e">
        <f ca="1"/>
        <v>#NAME?</v>
      </c>
      <c r="R868" s="90" t="e">
        <f ca="1"/>
        <v>#NAME?</v>
      </c>
    </row>
    <row r="869" spans="1:18" x14ac:dyDescent="0.25">
      <c r="A869" s="200" t="e">
        <f ca="1"/>
        <v>#NAME?</v>
      </c>
      <c r="B869" s="201" t="e">
        <f ca="1"/>
        <v>#NAME?</v>
      </c>
      <c r="C869" s="201" t="e">
        <f ca="1"/>
        <v>#NAME?</v>
      </c>
      <c r="D869" s="202" t="e">
        <f ca="1"/>
        <v>#NAME?</v>
      </c>
      <c r="F869" s="91" t="e">
        <f ca="1">INDEX(A869:D877,,F860)</f>
        <v>#NAME?</v>
      </c>
      <c r="G869" s="93" t="e">
        <f ca="1">INDEX(A861:D869,,G860)</f>
        <v>#NAME?</v>
      </c>
      <c r="I869" s="91" t="e">
        <f t="shared" ca="1" si="273"/>
        <v>#NAME?</v>
      </c>
      <c r="J869" s="92" t="e">
        <f t="shared" ca="1" si="274"/>
        <v>#NAME?</v>
      </c>
      <c r="K869" s="92" t="e">
        <f t="shared" ca="1" si="275"/>
        <v>#NAME?</v>
      </c>
      <c r="L869" s="93" t="e">
        <f t="shared" ca="1" si="272"/>
        <v>#NAME?</v>
      </c>
      <c r="Q869" s="91" t="e">
        <f ca="1"/>
        <v>#NAME?</v>
      </c>
      <c r="R869" s="93" t="e">
        <f ca="1"/>
        <v>#NAME?</v>
      </c>
    </row>
    <row r="870" spans="1:18" x14ac:dyDescent="0.25">
      <c r="I870" t="e">
        <f ca="1">SUM(I861:I869)</f>
        <v>#NAME?</v>
      </c>
      <c r="J870" t="e">
        <f ca="1">SUM(J861:J869)</f>
        <v>#NAME?</v>
      </c>
      <c r="K870" t="e">
        <f ca="1">SUM(K861:K869)</f>
        <v>#NAME?</v>
      </c>
      <c r="L870" t="e">
        <f ca="1">SUM(L861:L869)</f>
        <v>#NAME?</v>
      </c>
    </row>
    <row r="871" spans="1:18" x14ac:dyDescent="0.25">
      <c r="A871" s="47" t="s">
        <v>53</v>
      </c>
      <c r="B871">
        <f ca="1">COUNT(A861:A869)</f>
        <v>0</v>
      </c>
      <c r="I871" s="47" t="s">
        <v>462</v>
      </c>
      <c r="J871" s="47" t="s">
        <v>389</v>
      </c>
      <c r="K871" s="47" t="s">
        <v>469</v>
      </c>
      <c r="L871" s="47" t="s">
        <v>470</v>
      </c>
      <c r="N871" s="47"/>
    </row>
    <row r="873" spans="1:18" x14ac:dyDescent="0.25">
      <c r="A873">
        <v>1</v>
      </c>
      <c r="B873">
        <v>2</v>
      </c>
      <c r="C873">
        <v>3</v>
      </c>
      <c r="D873">
        <v>4</v>
      </c>
      <c r="F873">
        <v>1</v>
      </c>
      <c r="G873">
        <v>2</v>
      </c>
      <c r="I873" s="47" t="s">
        <v>207</v>
      </c>
      <c r="J873" s="47" t="s">
        <v>464</v>
      </c>
      <c r="K873" s="47" t="s">
        <v>465</v>
      </c>
      <c r="L873" s="47" t="s">
        <v>466</v>
      </c>
      <c r="Q873">
        <f>F873</f>
        <v>1</v>
      </c>
      <c r="R873">
        <f>G873</f>
        <v>2</v>
      </c>
    </row>
    <row r="874" spans="1:18" x14ac:dyDescent="0.25">
      <c r="A874" s="189" t="e">
        <f t="array" aca="1" ref="A874:A882" ca="1">IF(A873=$Q860,$Q861:$Q869,IF(A873=$R860,$R861:$R869,A861:A869))</f>
        <v>#NAME?</v>
      </c>
      <c r="B874" s="190" t="e">
        <f t="array" aca="1" ref="B874:B882" ca="1">IF(B873=$Q860,$Q861:$Q869,IF(B873=$R860,$R861:$R869,B861:B869))</f>
        <v>#NAME?</v>
      </c>
      <c r="C874" s="190" t="e">
        <f t="array" aca="1" ref="C874:C882" ca="1">IF(C873=$Q860,$Q861:$Q869,IF(C873=$R860,$R861:$R869,C861:C869))</f>
        <v>#NAME?</v>
      </c>
      <c r="D874" s="191" t="e">
        <f t="array" aca="1" ref="D874:D882" ca="1">IF(D873=$Q860,$Q861:$Q869,IF(D873=$R860,$R861:$R869,D861:D869))</f>
        <v>#NAME?</v>
      </c>
      <c r="F874" s="156" t="e">
        <f ca="1">INDEX(A874:D882,,F873)</f>
        <v>#NAME?</v>
      </c>
      <c r="G874" s="158" t="e">
        <f ca="1">INDEX(A874:D882,,G873)</f>
        <v>#NAME?</v>
      </c>
      <c r="I874" s="156" t="e">
        <f ca="1">F874^2-G874^2</f>
        <v>#NAME?</v>
      </c>
      <c r="J874" s="157" t="e">
        <f ca="1">2*F874*G874</f>
        <v>#NAME?</v>
      </c>
      <c r="K874" s="157" t="e">
        <f ca="1">I874^2-J874^2</f>
        <v>#NAME?</v>
      </c>
      <c r="L874" s="158" t="e">
        <f t="shared" ref="L874:L882" ca="1" si="276">I874*J874</f>
        <v>#NAME?</v>
      </c>
      <c r="N874" t="s">
        <v>390</v>
      </c>
      <c r="O874" s="172" t="e">
        <f ca="1">2*(L883*B884-I883*J883)</f>
        <v>#NAME?</v>
      </c>
      <c r="Q874" s="156" t="e">
        <f t="array" aca="1" ref="Q874:R882" ca="1">MMULT(F874:G882,N878:O879)</f>
        <v>#NAME?</v>
      </c>
      <c r="R874" s="158" t="e">
        <f ca="1"/>
        <v>#NAME?</v>
      </c>
    </row>
    <row r="875" spans="1:18" x14ac:dyDescent="0.25">
      <c r="A875" s="194" t="e">
        <f ca="1"/>
        <v>#NAME?</v>
      </c>
      <c r="B875" s="195" t="e">
        <f ca="1"/>
        <v>#NAME?</v>
      </c>
      <c r="C875" s="195" t="e">
        <f ca="1"/>
        <v>#NAME?</v>
      </c>
      <c r="D875" s="196" t="e">
        <f ca="1"/>
        <v>#NAME?</v>
      </c>
      <c r="F875" s="123" t="e">
        <f ca="1">INDEX(A875:D883,,F873)</f>
        <v>#NAME?</v>
      </c>
      <c r="G875" s="90" t="e">
        <f ca="1">INDEX(A874:D882,,G873)</f>
        <v>#NAME?</v>
      </c>
      <c r="I875" s="123" t="e">
        <f t="shared" ref="I875:I882" ca="1" si="277">F875^2-G875^2</f>
        <v>#NAME?</v>
      </c>
      <c r="J875" s="37" t="e">
        <f t="shared" ref="J875:J882" ca="1" si="278">2*F875*G875</f>
        <v>#NAME?</v>
      </c>
      <c r="K875" s="37" t="e">
        <f t="shared" ref="K875:K882" ca="1" si="279">I875^2-J875^2</f>
        <v>#NAME?</v>
      </c>
      <c r="L875" s="90" t="e">
        <f t="shared" ca="1" si="276"/>
        <v>#NAME?</v>
      </c>
      <c r="N875" t="s">
        <v>392</v>
      </c>
      <c r="O875" s="173" t="e">
        <f ca="1">K883*B884-(I883^2-J883^2)</f>
        <v>#NAME?</v>
      </c>
      <c r="Q875" s="123" t="e">
        <f ca="1"/>
        <v>#NAME?</v>
      </c>
      <c r="R875" s="90" t="e">
        <f ca="1"/>
        <v>#NAME?</v>
      </c>
    </row>
    <row r="876" spans="1:18" x14ac:dyDescent="0.25">
      <c r="A876" s="194" t="e">
        <f ca="1"/>
        <v>#NAME?</v>
      </c>
      <c r="B876" s="195" t="e">
        <f ca="1"/>
        <v>#NAME?</v>
      </c>
      <c r="C876" s="195" t="e">
        <f ca="1"/>
        <v>#NAME?</v>
      </c>
      <c r="D876" s="196" t="e">
        <f ca="1"/>
        <v>#NAME?</v>
      </c>
      <c r="F876" s="123" t="e">
        <f ca="1">INDEX(A876:D884,,F873)</f>
        <v>#NAME?</v>
      </c>
      <c r="G876" s="90" t="e">
        <f ca="1">INDEX(A874:D882,,G873)</f>
        <v>#NAME?</v>
      </c>
      <c r="I876" s="123" t="e">
        <f t="shared" ca="1" si="277"/>
        <v>#NAME?</v>
      </c>
      <c r="J876" s="37" t="e">
        <f t="shared" ca="1" si="278"/>
        <v>#NAME?</v>
      </c>
      <c r="K876" s="37" t="e">
        <f t="shared" ca="1" si="279"/>
        <v>#NAME?</v>
      </c>
      <c r="L876" s="90" t="e">
        <f t="shared" ca="1" si="276"/>
        <v>#NAME?</v>
      </c>
      <c r="N876" t="s">
        <v>467</v>
      </c>
      <c r="O876" s="174" t="e">
        <f ca="1">0.25*ATAN(O874/O875)</f>
        <v>#NAME?</v>
      </c>
      <c r="Q876" s="123" t="e">
        <f ca="1"/>
        <v>#NAME?</v>
      </c>
      <c r="R876" s="90" t="e">
        <f ca="1"/>
        <v>#NAME?</v>
      </c>
    </row>
    <row r="877" spans="1:18" x14ac:dyDescent="0.25">
      <c r="A877" s="194" t="e">
        <f ca="1"/>
        <v>#NAME?</v>
      </c>
      <c r="B877" s="195" t="e">
        <f ca="1"/>
        <v>#NAME?</v>
      </c>
      <c r="C877" s="195" t="e">
        <f ca="1"/>
        <v>#NAME?</v>
      </c>
      <c r="D877" s="196" t="e">
        <f ca="1"/>
        <v>#NAME?</v>
      </c>
      <c r="F877" s="123" t="e">
        <f ca="1">INDEX(A877:D885,,F873)</f>
        <v>#NAME?</v>
      </c>
      <c r="G877" s="90" t="e">
        <f ca="1">INDEX(A874:D882,,G873)</f>
        <v>#NAME?</v>
      </c>
      <c r="I877" s="123" t="e">
        <f t="shared" ca="1" si="277"/>
        <v>#NAME?</v>
      </c>
      <c r="J877" s="37" t="e">
        <f t="shared" ca="1" si="278"/>
        <v>#NAME?</v>
      </c>
      <c r="K877" s="37" t="e">
        <f t="shared" ca="1" si="279"/>
        <v>#NAME?</v>
      </c>
      <c r="L877" s="90" t="e">
        <f t="shared" ca="1" si="276"/>
        <v>#NAME?</v>
      </c>
      <c r="Q877" s="123" t="e">
        <f ca="1"/>
        <v>#NAME?</v>
      </c>
      <c r="R877" s="90" t="e">
        <f ca="1"/>
        <v>#NAME?</v>
      </c>
    </row>
    <row r="878" spans="1:18" x14ac:dyDescent="0.25">
      <c r="A878" s="194" t="e">
        <f ca="1"/>
        <v>#NAME?</v>
      </c>
      <c r="B878" s="195" t="e">
        <f ca="1"/>
        <v>#NAME?</v>
      </c>
      <c r="C878" s="195" t="e">
        <f ca="1"/>
        <v>#NAME?</v>
      </c>
      <c r="D878" s="196" t="e">
        <f ca="1"/>
        <v>#NAME?</v>
      </c>
      <c r="F878" s="123" t="e">
        <f ca="1">INDEX(A878:D886,,F873)</f>
        <v>#NAME?</v>
      </c>
      <c r="G878" s="90" t="e">
        <f ca="1">INDEX(A874:D882,,G873)</f>
        <v>#NAME?</v>
      </c>
      <c r="I878" s="123" t="e">
        <f t="shared" ca="1" si="277"/>
        <v>#NAME?</v>
      </c>
      <c r="J878" s="37" t="e">
        <f t="shared" ca="1" si="278"/>
        <v>#NAME?</v>
      </c>
      <c r="K878" s="37" t="e">
        <f t="shared" ca="1" si="279"/>
        <v>#NAME?</v>
      </c>
      <c r="L878" s="90" t="e">
        <f t="shared" ca="1" si="276"/>
        <v>#NAME?</v>
      </c>
      <c r="N878" s="156" t="e">
        <f ca="1">COS(O876)</f>
        <v>#NAME?</v>
      </c>
      <c r="O878" s="158" t="e">
        <f ca="1">-N879</f>
        <v>#NAME?</v>
      </c>
      <c r="Q878" s="123" t="e">
        <f ca="1"/>
        <v>#NAME?</v>
      </c>
      <c r="R878" s="90" t="e">
        <f ca="1"/>
        <v>#NAME?</v>
      </c>
    </row>
    <row r="879" spans="1:18" x14ac:dyDescent="0.25">
      <c r="A879" s="194" t="e">
        <f ca="1"/>
        <v>#NAME?</v>
      </c>
      <c r="B879" s="195" t="e">
        <f ca="1"/>
        <v>#NAME?</v>
      </c>
      <c r="C879" s="195" t="e">
        <f ca="1"/>
        <v>#NAME?</v>
      </c>
      <c r="D879" s="196" t="e">
        <f ca="1"/>
        <v>#NAME?</v>
      </c>
      <c r="F879" s="123" t="e">
        <f ca="1">INDEX(A879:D887,,F873)</f>
        <v>#NAME?</v>
      </c>
      <c r="G879" s="90" t="e">
        <f ca="1">INDEX(A874:D882,,G873)</f>
        <v>#NAME?</v>
      </c>
      <c r="I879" s="123" t="e">
        <f t="shared" ca="1" si="277"/>
        <v>#NAME?</v>
      </c>
      <c r="J879" s="37" t="e">
        <f t="shared" ca="1" si="278"/>
        <v>#NAME?</v>
      </c>
      <c r="K879" s="37" t="e">
        <f t="shared" ca="1" si="279"/>
        <v>#NAME?</v>
      </c>
      <c r="L879" s="90" t="e">
        <f t="shared" ca="1" si="276"/>
        <v>#NAME?</v>
      </c>
      <c r="N879" s="91" t="e">
        <f ca="1">SIN(O876)</f>
        <v>#NAME?</v>
      </c>
      <c r="O879" s="93" t="e">
        <f ca="1">N878</f>
        <v>#NAME?</v>
      </c>
      <c r="Q879" s="123" t="e">
        <f ca="1"/>
        <v>#NAME?</v>
      </c>
      <c r="R879" s="90" t="e">
        <f ca="1"/>
        <v>#NAME?</v>
      </c>
    </row>
    <row r="880" spans="1:18" x14ac:dyDescent="0.25">
      <c r="A880" s="194" t="e">
        <f ca="1"/>
        <v>#NAME?</v>
      </c>
      <c r="B880" s="195" t="e">
        <f ca="1"/>
        <v>#NAME?</v>
      </c>
      <c r="C880" s="195" t="e">
        <f ca="1"/>
        <v>#NAME?</v>
      </c>
      <c r="D880" s="196" t="e">
        <f ca="1"/>
        <v>#NAME?</v>
      </c>
      <c r="F880" s="123" t="e">
        <f ca="1">INDEX(A880:D888,,F873)</f>
        <v>#NAME?</v>
      </c>
      <c r="G880" s="90" t="e">
        <f ca="1">INDEX(A874:D882,,G873)</f>
        <v>#NAME?</v>
      </c>
      <c r="I880" s="123" t="e">
        <f t="shared" ca="1" si="277"/>
        <v>#NAME?</v>
      </c>
      <c r="J880" s="37" t="e">
        <f t="shared" ca="1" si="278"/>
        <v>#NAME?</v>
      </c>
      <c r="K880" s="37" t="e">
        <f t="shared" ca="1" si="279"/>
        <v>#NAME?</v>
      </c>
      <c r="L880" s="90" t="e">
        <f t="shared" ca="1" si="276"/>
        <v>#NAME?</v>
      </c>
      <c r="Q880" s="123" t="e">
        <f ca="1"/>
        <v>#NAME?</v>
      </c>
      <c r="R880" s="90" t="e">
        <f ca="1"/>
        <v>#NAME?</v>
      </c>
    </row>
    <row r="881" spans="1:18" x14ac:dyDescent="0.25">
      <c r="A881" s="194" t="e">
        <f ca="1"/>
        <v>#NAME?</v>
      </c>
      <c r="B881" s="195" t="e">
        <f ca="1"/>
        <v>#NAME?</v>
      </c>
      <c r="C881" s="195" t="e">
        <f ca="1"/>
        <v>#NAME?</v>
      </c>
      <c r="D881" s="196" t="e">
        <f ca="1"/>
        <v>#NAME?</v>
      </c>
      <c r="F881" s="123" t="e">
        <f ca="1">INDEX(A881:D889,,F873)</f>
        <v>#NAME?</v>
      </c>
      <c r="G881" s="90" t="e">
        <f ca="1">INDEX(A874:D882,,G873)</f>
        <v>#NAME?</v>
      </c>
      <c r="I881" s="123" t="e">
        <f t="shared" ca="1" si="277"/>
        <v>#NAME?</v>
      </c>
      <c r="J881" s="37" t="e">
        <f t="shared" ca="1" si="278"/>
        <v>#NAME?</v>
      </c>
      <c r="K881" s="37" t="e">
        <f t="shared" ca="1" si="279"/>
        <v>#NAME?</v>
      </c>
      <c r="L881" s="90" t="e">
        <f t="shared" ca="1" si="276"/>
        <v>#NAME?</v>
      </c>
      <c r="Q881" s="123" t="e">
        <f ca="1"/>
        <v>#NAME?</v>
      </c>
      <c r="R881" s="90" t="e">
        <f ca="1"/>
        <v>#NAME?</v>
      </c>
    </row>
    <row r="882" spans="1:18" x14ac:dyDescent="0.25">
      <c r="A882" s="200" t="e">
        <f ca="1"/>
        <v>#NAME?</v>
      </c>
      <c r="B882" s="201" t="e">
        <f ca="1"/>
        <v>#NAME?</v>
      </c>
      <c r="C882" s="201" t="e">
        <f ca="1"/>
        <v>#NAME?</v>
      </c>
      <c r="D882" s="202" t="e">
        <f ca="1"/>
        <v>#NAME?</v>
      </c>
      <c r="F882" s="91" t="e">
        <f ca="1">INDEX(A882:D890,,F873)</f>
        <v>#NAME?</v>
      </c>
      <c r="G882" s="93" t="e">
        <f ca="1">INDEX(A874:D882,,G873)</f>
        <v>#NAME?</v>
      </c>
      <c r="I882" s="91" t="e">
        <f t="shared" ca="1" si="277"/>
        <v>#NAME?</v>
      </c>
      <c r="J882" s="92" t="e">
        <f t="shared" ca="1" si="278"/>
        <v>#NAME?</v>
      </c>
      <c r="K882" s="92" t="e">
        <f t="shared" ca="1" si="279"/>
        <v>#NAME?</v>
      </c>
      <c r="L882" s="93" t="e">
        <f t="shared" ca="1" si="276"/>
        <v>#NAME?</v>
      </c>
      <c r="Q882" s="91" t="e">
        <f ca="1"/>
        <v>#NAME?</v>
      </c>
      <c r="R882" s="93" t="e">
        <f ca="1"/>
        <v>#NAME?</v>
      </c>
    </row>
    <row r="883" spans="1:18" x14ac:dyDescent="0.25">
      <c r="I883" t="e">
        <f ca="1">SUM(I874:I882)</f>
        <v>#NAME?</v>
      </c>
      <c r="J883" t="e">
        <f ca="1">SUM(J874:J882)</f>
        <v>#NAME?</v>
      </c>
      <c r="K883" t="e">
        <f ca="1">SUM(K874:K882)</f>
        <v>#NAME?</v>
      </c>
      <c r="L883" t="e">
        <f ca="1">SUM(L874:L882)</f>
        <v>#NAME?</v>
      </c>
    </row>
    <row r="884" spans="1:18" x14ac:dyDescent="0.25">
      <c r="A884" s="47" t="s">
        <v>53</v>
      </c>
      <c r="B884">
        <f ca="1">COUNT(A874:A882)</f>
        <v>0</v>
      </c>
      <c r="I884" s="47" t="s">
        <v>462</v>
      </c>
      <c r="J884" s="47" t="s">
        <v>389</v>
      </c>
      <c r="K884" s="47" t="s">
        <v>469</v>
      </c>
      <c r="L884" s="47" t="s">
        <v>470</v>
      </c>
      <c r="N884" s="47"/>
    </row>
    <row r="886" spans="1:18" x14ac:dyDescent="0.25">
      <c r="A886">
        <v>1</v>
      </c>
      <c r="B886">
        <v>2</v>
      </c>
      <c r="C886">
        <v>3</v>
      </c>
      <c r="D886">
        <v>4</v>
      </c>
      <c r="F886">
        <v>1</v>
      </c>
      <c r="G886">
        <v>3</v>
      </c>
      <c r="I886" s="47" t="s">
        <v>207</v>
      </c>
      <c r="J886" s="47" t="s">
        <v>464</v>
      </c>
      <c r="K886" s="47" t="s">
        <v>465</v>
      </c>
      <c r="L886" s="47" t="s">
        <v>466</v>
      </c>
      <c r="Q886">
        <f>F886</f>
        <v>1</v>
      </c>
      <c r="R886">
        <f>G886</f>
        <v>3</v>
      </c>
    </row>
    <row r="887" spans="1:18" x14ac:dyDescent="0.25">
      <c r="A887" s="189" t="e">
        <f t="array" aca="1" ref="A887:A895" ca="1">IF(A886=$Q873,$Q874:$Q882,IF(A886=$R873,$R874:$R882,A874:A882))</f>
        <v>#NAME?</v>
      </c>
      <c r="B887" s="190" t="e">
        <f t="array" aca="1" ref="B887:B895" ca="1">IF(B886=$Q873,$Q874:$Q882,IF(B886=$R873,$R874:$R882,B874:B882))</f>
        <v>#NAME?</v>
      </c>
      <c r="C887" s="190" t="e">
        <f t="array" aca="1" ref="C887:C895" ca="1">IF(C886=$Q873,$Q874:$Q882,IF(C886=$R873,$R874:$R882,C874:C882))</f>
        <v>#NAME?</v>
      </c>
      <c r="D887" s="191" t="e">
        <f t="array" aca="1" ref="D887:D895" ca="1">IF(D886=$Q873,$Q874:$Q882,IF(D886=$R873,$R874:$R882,D874:D882))</f>
        <v>#NAME?</v>
      </c>
      <c r="F887" s="156" t="e">
        <f ca="1">INDEX(A887:D895,,F886)</f>
        <v>#NAME?</v>
      </c>
      <c r="G887" s="158" t="e">
        <f ca="1">INDEX(A887:D895,,G886)</f>
        <v>#NAME?</v>
      </c>
      <c r="I887" s="156" t="e">
        <f ca="1">F887^2-G887^2</f>
        <v>#NAME?</v>
      </c>
      <c r="J887" s="157" t="e">
        <f ca="1">2*F887*G887</f>
        <v>#NAME?</v>
      </c>
      <c r="K887" s="157" t="e">
        <f ca="1">I887^2-J887^2</f>
        <v>#NAME?</v>
      </c>
      <c r="L887" s="158" t="e">
        <f t="shared" ref="L887:L895" ca="1" si="280">I887*J887</f>
        <v>#NAME?</v>
      </c>
      <c r="N887" t="s">
        <v>390</v>
      </c>
      <c r="O887" s="172" t="e">
        <f ca="1">2*(L896*B897-I896*J896)</f>
        <v>#NAME?</v>
      </c>
      <c r="Q887" s="156" t="e">
        <f t="array" aca="1" ref="Q887:R895" ca="1">MMULT(F887:G895,N891:O892)</f>
        <v>#NAME?</v>
      </c>
      <c r="R887" s="158" t="e">
        <f ca="1"/>
        <v>#NAME?</v>
      </c>
    </row>
    <row r="888" spans="1:18" x14ac:dyDescent="0.25">
      <c r="A888" s="194" t="e">
        <f ca="1"/>
        <v>#NAME?</v>
      </c>
      <c r="B888" s="195" t="e">
        <f ca="1"/>
        <v>#NAME?</v>
      </c>
      <c r="C888" s="195" t="e">
        <f ca="1"/>
        <v>#NAME?</v>
      </c>
      <c r="D888" s="196" t="e">
        <f ca="1"/>
        <v>#NAME?</v>
      </c>
      <c r="F888" s="123" t="e">
        <f ca="1">INDEX(A888:D896,,F886)</f>
        <v>#NAME?</v>
      </c>
      <c r="G888" s="90" t="e">
        <f ca="1">INDEX(A887:D895,,G886)</f>
        <v>#NAME?</v>
      </c>
      <c r="I888" s="123" t="e">
        <f t="shared" ref="I888:I895" ca="1" si="281">F888^2-G888^2</f>
        <v>#NAME?</v>
      </c>
      <c r="J888" s="37" t="e">
        <f t="shared" ref="J888:J895" ca="1" si="282">2*F888*G888</f>
        <v>#NAME?</v>
      </c>
      <c r="K888" s="37" t="e">
        <f t="shared" ref="K888:K895" ca="1" si="283">I888^2-J888^2</f>
        <v>#NAME?</v>
      </c>
      <c r="L888" s="90" t="e">
        <f t="shared" ca="1" si="280"/>
        <v>#NAME?</v>
      </c>
      <c r="N888" t="s">
        <v>392</v>
      </c>
      <c r="O888" s="173" t="e">
        <f ca="1">K896*B897-(I896^2-J896^2)</f>
        <v>#NAME?</v>
      </c>
      <c r="Q888" s="123" t="e">
        <f ca="1"/>
        <v>#NAME?</v>
      </c>
      <c r="R888" s="90" t="e">
        <f ca="1"/>
        <v>#NAME?</v>
      </c>
    </row>
    <row r="889" spans="1:18" x14ac:dyDescent="0.25">
      <c r="A889" s="194" t="e">
        <f ca="1"/>
        <v>#NAME?</v>
      </c>
      <c r="B889" s="195" t="e">
        <f ca="1"/>
        <v>#NAME?</v>
      </c>
      <c r="C889" s="195" t="e">
        <f ca="1"/>
        <v>#NAME?</v>
      </c>
      <c r="D889" s="196" t="e">
        <f ca="1"/>
        <v>#NAME?</v>
      </c>
      <c r="F889" s="123" t="e">
        <f ca="1">INDEX(A889:D897,,F886)</f>
        <v>#NAME?</v>
      </c>
      <c r="G889" s="90" t="e">
        <f ca="1">INDEX(A887:D895,,G886)</f>
        <v>#NAME?</v>
      </c>
      <c r="I889" s="123" t="e">
        <f t="shared" ca="1" si="281"/>
        <v>#NAME?</v>
      </c>
      <c r="J889" s="37" t="e">
        <f t="shared" ca="1" si="282"/>
        <v>#NAME?</v>
      </c>
      <c r="K889" s="37" t="e">
        <f t="shared" ca="1" si="283"/>
        <v>#NAME?</v>
      </c>
      <c r="L889" s="90" t="e">
        <f t="shared" ca="1" si="280"/>
        <v>#NAME?</v>
      </c>
      <c r="N889" t="s">
        <v>467</v>
      </c>
      <c r="O889" s="174" t="e">
        <f ca="1">0.25*ATAN(O887/O888)</f>
        <v>#NAME?</v>
      </c>
      <c r="Q889" s="123" t="e">
        <f ca="1"/>
        <v>#NAME?</v>
      </c>
      <c r="R889" s="90" t="e">
        <f ca="1"/>
        <v>#NAME?</v>
      </c>
    </row>
    <row r="890" spans="1:18" x14ac:dyDescent="0.25">
      <c r="A890" s="194" t="e">
        <f ca="1"/>
        <v>#NAME?</v>
      </c>
      <c r="B890" s="195" t="e">
        <f ca="1"/>
        <v>#NAME?</v>
      </c>
      <c r="C890" s="195" t="e">
        <f ca="1"/>
        <v>#NAME?</v>
      </c>
      <c r="D890" s="196" t="e">
        <f ca="1"/>
        <v>#NAME?</v>
      </c>
      <c r="F890" s="123" t="e">
        <f ca="1">INDEX(A890:D898,,F886)</f>
        <v>#NAME?</v>
      </c>
      <c r="G890" s="90" t="e">
        <f ca="1">INDEX(A887:D895,,G886)</f>
        <v>#NAME?</v>
      </c>
      <c r="I890" s="123" t="e">
        <f t="shared" ca="1" si="281"/>
        <v>#NAME?</v>
      </c>
      <c r="J890" s="37" t="e">
        <f t="shared" ca="1" si="282"/>
        <v>#NAME?</v>
      </c>
      <c r="K890" s="37" t="e">
        <f t="shared" ca="1" si="283"/>
        <v>#NAME?</v>
      </c>
      <c r="L890" s="90" t="e">
        <f t="shared" ca="1" si="280"/>
        <v>#NAME?</v>
      </c>
      <c r="Q890" s="123" t="e">
        <f ca="1"/>
        <v>#NAME?</v>
      </c>
      <c r="R890" s="90" t="e">
        <f ca="1"/>
        <v>#NAME?</v>
      </c>
    </row>
    <row r="891" spans="1:18" x14ac:dyDescent="0.25">
      <c r="A891" s="194" t="e">
        <f ca="1"/>
        <v>#NAME?</v>
      </c>
      <c r="B891" s="195" t="e">
        <f ca="1"/>
        <v>#NAME?</v>
      </c>
      <c r="C891" s="195" t="e">
        <f ca="1"/>
        <v>#NAME?</v>
      </c>
      <c r="D891" s="196" t="e">
        <f ca="1"/>
        <v>#NAME?</v>
      </c>
      <c r="F891" s="123" t="e">
        <f ca="1">INDEX(A891:D899,,F886)</f>
        <v>#NAME?</v>
      </c>
      <c r="G891" s="90" t="e">
        <f ca="1">INDEX(A887:D895,,G886)</f>
        <v>#NAME?</v>
      </c>
      <c r="I891" s="123" t="e">
        <f t="shared" ca="1" si="281"/>
        <v>#NAME?</v>
      </c>
      <c r="J891" s="37" t="e">
        <f t="shared" ca="1" si="282"/>
        <v>#NAME?</v>
      </c>
      <c r="K891" s="37" t="e">
        <f t="shared" ca="1" si="283"/>
        <v>#NAME?</v>
      </c>
      <c r="L891" s="90" t="e">
        <f t="shared" ca="1" si="280"/>
        <v>#NAME?</v>
      </c>
      <c r="N891" s="156" t="e">
        <f ca="1">COS(O889)</f>
        <v>#NAME?</v>
      </c>
      <c r="O891" s="158" t="e">
        <f ca="1">-N892</f>
        <v>#NAME?</v>
      </c>
      <c r="Q891" s="123" t="e">
        <f ca="1"/>
        <v>#NAME?</v>
      </c>
      <c r="R891" s="90" t="e">
        <f ca="1"/>
        <v>#NAME?</v>
      </c>
    </row>
    <row r="892" spans="1:18" x14ac:dyDescent="0.25">
      <c r="A892" s="194" t="e">
        <f ca="1"/>
        <v>#NAME?</v>
      </c>
      <c r="B892" s="195" t="e">
        <f ca="1"/>
        <v>#NAME?</v>
      </c>
      <c r="C892" s="195" t="e">
        <f ca="1"/>
        <v>#NAME?</v>
      </c>
      <c r="D892" s="196" t="e">
        <f ca="1"/>
        <v>#NAME?</v>
      </c>
      <c r="F892" s="123" t="e">
        <f ca="1">INDEX(A892:D900,,F886)</f>
        <v>#NAME?</v>
      </c>
      <c r="G892" s="90" t="e">
        <f ca="1">INDEX(A887:D895,,G886)</f>
        <v>#NAME?</v>
      </c>
      <c r="I892" s="123" t="e">
        <f t="shared" ca="1" si="281"/>
        <v>#NAME?</v>
      </c>
      <c r="J892" s="37" t="e">
        <f t="shared" ca="1" si="282"/>
        <v>#NAME?</v>
      </c>
      <c r="K892" s="37" t="e">
        <f t="shared" ca="1" si="283"/>
        <v>#NAME?</v>
      </c>
      <c r="L892" s="90" t="e">
        <f t="shared" ca="1" si="280"/>
        <v>#NAME?</v>
      </c>
      <c r="N892" s="91" t="e">
        <f ca="1">SIN(O889)</f>
        <v>#NAME?</v>
      </c>
      <c r="O892" s="93" t="e">
        <f ca="1">N891</f>
        <v>#NAME?</v>
      </c>
      <c r="Q892" s="123" t="e">
        <f ca="1"/>
        <v>#NAME?</v>
      </c>
      <c r="R892" s="90" t="e">
        <f ca="1"/>
        <v>#NAME?</v>
      </c>
    </row>
    <row r="893" spans="1:18" x14ac:dyDescent="0.25">
      <c r="A893" s="194" t="e">
        <f ca="1"/>
        <v>#NAME?</v>
      </c>
      <c r="B893" s="195" t="e">
        <f ca="1"/>
        <v>#NAME?</v>
      </c>
      <c r="C893" s="195" t="e">
        <f ca="1"/>
        <v>#NAME?</v>
      </c>
      <c r="D893" s="196" t="e">
        <f ca="1"/>
        <v>#NAME?</v>
      </c>
      <c r="F893" s="123" t="e">
        <f ca="1">INDEX(A893:D901,,F886)</f>
        <v>#NAME?</v>
      </c>
      <c r="G893" s="90" t="e">
        <f ca="1">INDEX(A887:D895,,G886)</f>
        <v>#NAME?</v>
      </c>
      <c r="I893" s="123" t="e">
        <f t="shared" ca="1" si="281"/>
        <v>#NAME?</v>
      </c>
      <c r="J893" s="37" t="e">
        <f t="shared" ca="1" si="282"/>
        <v>#NAME?</v>
      </c>
      <c r="K893" s="37" t="e">
        <f t="shared" ca="1" si="283"/>
        <v>#NAME?</v>
      </c>
      <c r="L893" s="90" t="e">
        <f t="shared" ca="1" si="280"/>
        <v>#NAME?</v>
      </c>
      <c r="Q893" s="123" t="e">
        <f ca="1"/>
        <v>#NAME?</v>
      </c>
      <c r="R893" s="90" t="e">
        <f ca="1"/>
        <v>#NAME?</v>
      </c>
    </row>
    <row r="894" spans="1:18" x14ac:dyDescent="0.25">
      <c r="A894" s="194" t="e">
        <f ca="1"/>
        <v>#NAME?</v>
      </c>
      <c r="B894" s="195" t="e">
        <f ca="1"/>
        <v>#NAME?</v>
      </c>
      <c r="C894" s="195" t="e">
        <f ca="1"/>
        <v>#NAME?</v>
      </c>
      <c r="D894" s="196" t="e">
        <f ca="1"/>
        <v>#NAME?</v>
      </c>
      <c r="F894" s="123" t="e">
        <f ca="1">INDEX(A894:D902,,F886)</f>
        <v>#NAME?</v>
      </c>
      <c r="G894" s="90" t="e">
        <f ca="1">INDEX(A887:D895,,G886)</f>
        <v>#NAME?</v>
      </c>
      <c r="I894" s="123" t="e">
        <f t="shared" ca="1" si="281"/>
        <v>#NAME?</v>
      </c>
      <c r="J894" s="37" t="e">
        <f t="shared" ca="1" si="282"/>
        <v>#NAME?</v>
      </c>
      <c r="K894" s="37" t="e">
        <f t="shared" ca="1" si="283"/>
        <v>#NAME?</v>
      </c>
      <c r="L894" s="90" t="e">
        <f t="shared" ca="1" si="280"/>
        <v>#NAME?</v>
      </c>
      <c r="Q894" s="123" t="e">
        <f ca="1"/>
        <v>#NAME?</v>
      </c>
      <c r="R894" s="90" t="e">
        <f ca="1"/>
        <v>#NAME?</v>
      </c>
    </row>
    <row r="895" spans="1:18" x14ac:dyDescent="0.25">
      <c r="A895" s="200" t="e">
        <f ca="1"/>
        <v>#NAME?</v>
      </c>
      <c r="B895" s="201" t="e">
        <f ca="1"/>
        <v>#NAME?</v>
      </c>
      <c r="C895" s="201" t="e">
        <f ca="1"/>
        <v>#NAME?</v>
      </c>
      <c r="D895" s="202" t="e">
        <f ca="1"/>
        <v>#NAME?</v>
      </c>
      <c r="F895" s="91" t="e">
        <f ca="1">INDEX(A895:D903,,F886)</f>
        <v>#NAME?</v>
      </c>
      <c r="G895" s="93" t="e">
        <f ca="1">INDEX(A887:D895,,G886)</f>
        <v>#NAME?</v>
      </c>
      <c r="I895" s="91" t="e">
        <f t="shared" ca="1" si="281"/>
        <v>#NAME?</v>
      </c>
      <c r="J895" s="92" t="e">
        <f t="shared" ca="1" si="282"/>
        <v>#NAME?</v>
      </c>
      <c r="K895" s="92" t="e">
        <f t="shared" ca="1" si="283"/>
        <v>#NAME?</v>
      </c>
      <c r="L895" s="93" t="e">
        <f t="shared" ca="1" si="280"/>
        <v>#NAME?</v>
      </c>
      <c r="Q895" s="91" t="e">
        <f ca="1"/>
        <v>#NAME?</v>
      </c>
      <c r="R895" s="93" t="e">
        <f ca="1"/>
        <v>#NAME?</v>
      </c>
    </row>
    <row r="896" spans="1:18" x14ac:dyDescent="0.25">
      <c r="I896" t="e">
        <f ca="1">SUM(I887:I895)</f>
        <v>#NAME?</v>
      </c>
      <c r="J896" t="e">
        <f ca="1">SUM(J887:J895)</f>
        <v>#NAME?</v>
      </c>
      <c r="K896" t="e">
        <f ca="1">SUM(K887:K895)</f>
        <v>#NAME?</v>
      </c>
      <c r="L896" t="e">
        <f ca="1">SUM(L887:L895)</f>
        <v>#NAME?</v>
      </c>
    </row>
    <row r="897" spans="1:18" x14ac:dyDescent="0.25">
      <c r="A897" s="47" t="s">
        <v>53</v>
      </c>
      <c r="B897">
        <f ca="1">COUNT(A887:A895)</f>
        <v>0</v>
      </c>
      <c r="I897" s="47" t="s">
        <v>462</v>
      </c>
      <c r="J897" s="47" t="s">
        <v>389</v>
      </c>
      <c r="K897" s="47" t="s">
        <v>469</v>
      </c>
      <c r="L897" s="47" t="s">
        <v>470</v>
      </c>
      <c r="N897" s="47"/>
    </row>
    <row r="899" spans="1:18" x14ac:dyDescent="0.25">
      <c r="A899">
        <v>1</v>
      </c>
      <c r="B899">
        <v>2</v>
      </c>
      <c r="C899">
        <v>3</v>
      </c>
      <c r="D899">
        <v>4</v>
      </c>
      <c r="F899">
        <v>1</v>
      </c>
      <c r="G899">
        <v>4</v>
      </c>
      <c r="I899" s="47" t="s">
        <v>207</v>
      </c>
      <c r="J899" s="47" t="s">
        <v>464</v>
      </c>
      <c r="K899" s="47" t="s">
        <v>465</v>
      </c>
      <c r="L899" s="47" t="s">
        <v>466</v>
      </c>
      <c r="Q899">
        <f>F899</f>
        <v>1</v>
      </c>
      <c r="R899">
        <f>G899</f>
        <v>4</v>
      </c>
    </row>
    <row r="900" spans="1:18" x14ac:dyDescent="0.25">
      <c r="A900" s="189" t="e">
        <f t="array" aca="1" ref="A900:A908" ca="1">IF(A899=$Q886,$Q887:$Q895,IF(A899=$R886,$R887:$R895,A887:A895))</f>
        <v>#NAME?</v>
      </c>
      <c r="B900" s="190" t="e">
        <f t="array" aca="1" ref="B900:B908" ca="1">IF(B899=$Q886,$Q887:$Q895,IF(B899=$R886,$R887:$R895,B887:B895))</f>
        <v>#NAME?</v>
      </c>
      <c r="C900" s="190" t="e">
        <f t="array" aca="1" ref="C900:C908" ca="1">IF(C899=$Q886,$Q887:$Q895,IF(C899=$R886,$R887:$R895,C887:C895))</f>
        <v>#NAME?</v>
      </c>
      <c r="D900" s="191" t="e">
        <f t="array" aca="1" ref="D900:D908" ca="1">IF(D899=$Q886,$Q887:$Q895,IF(D899=$R886,$R887:$R895,D887:D895))</f>
        <v>#NAME?</v>
      </c>
      <c r="F900" s="156" t="e">
        <f ca="1">INDEX(A900:D908,,F899)</f>
        <v>#NAME?</v>
      </c>
      <c r="G900" s="158" t="e">
        <f ca="1">INDEX(A900:D908,,G899)</f>
        <v>#NAME?</v>
      </c>
      <c r="I900" s="156" t="e">
        <f ca="1">F900^2-G900^2</f>
        <v>#NAME?</v>
      </c>
      <c r="J900" s="157" t="e">
        <f ca="1">2*F900*G900</f>
        <v>#NAME?</v>
      </c>
      <c r="K900" s="157" t="e">
        <f ca="1">I900^2-J900^2</f>
        <v>#NAME?</v>
      </c>
      <c r="L900" s="158" t="e">
        <f t="shared" ref="L900:L908" ca="1" si="284">I900*J900</f>
        <v>#NAME?</v>
      </c>
      <c r="N900" t="s">
        <v>390</v>
      </c>
      <c r="O900" s="172" t="e">
        <f ca="1">2*(L909*B910-I909*J909)</f>
        <v>#NAME?</v>
      </c>
      <c r="Q900" s="156" t="e">
        <f t="array" aca="1" ref="Q900:R908" ca="1">MMULT(F900:G908,N904:O905)</f>
        <v>#NAME?</v>
      </c>
      <c r="R900" s="158" t="e">
        <f ca="1"/>
        <v>#NAME?</v>
      </c>
    </row>
    <row r="901" spans="1:18" x14ac:dyDescent="0.25">
      <c r="A901" s="194" t="e">
        <f ca="1"/>
        <v>#NAME?</v>
      </c>
      <c r="B901" s="195" t="e">
        <f ca="1"/>
        <v>#NAME?</v>
      </c>
      <c r="C901" s="195" t="e">
        <f ca="1"/>
        <v>#NAME?</v>
      </c>
      <c r="D901" s="196" t="e">
        <f ca="1"/>
        <v>#NAME?</v>
      </c>
      <c r="F901" s="123" t="e">
        <f ca="1">INDEX(A901:D909,,F899)</f>
        <v>#NAME?</v>
      </c>
      <c r="G901" s="90" t="e">
        <f ca="1">INDEX(A900:D908,,G899)</f>
        <v>#NAME?</v>
      </c>
      <c r="I901" s="123" t="e">
        <f t="shared" ref="I901:I908" ca="1" si="285">F901^2-G901^2</f>
        <v>#NAME?</v>
      </c>
      <c r="J901" s="37" t="e">
        <f t="shared" ref="J901:J908" ca="1" si="286">2*F901*G901</f>
        <v>#NAME?</v>
      </c>
      <c r="K901" s="37" t="e">
        <f t="shared" ref="K901:K908" ca="1" si="287">I901^2-J901^2</f>
        <v>#NAME?</v>
      </c>
      <c r="L901" s="90" t="e">
        <f t="shared" ca="1" si="284"/>
        <v>#NAME?</v>
      </c>
      <c r="N901" t="s">
        <v>392</v>
      </c>
      <c r="O901" s="173" t="e">
        <f ca="1">K909*B910-(I909^2-J909^2)</f>
        <v>#NAME?</v>
      </c>
      <c r="Q901" s="123" t="e">
        <f ca="1"/>
        <v>#NAME?</v>
      </c>
      <c r="R901" s="90" t="e">
        <f ca="1"/>
        <v>#NAME?</v>
      </c>
    </row>
    <row r="902" spans="1:18" x14ac:dyDescent="0.25">
      <c r="A902" s="194" t="e">
        <f ca="1"/>
        <v>#NAME?</v>
      </c>
      <c r="B902" s="195" t="e">
        <f ca="1"/>
        <v>#NAME?</v>
      </c>
      <c r="C902" s="195" t="e">
        <f ca="1"/>
        <v>#NAME?</v>
      </c>
      <c r="D902" s="196" t="e">
        <f ca="1"/>
        <v>#NAME?</v>
      </c>
      <c r="F902" s="123" t="e">
        <f ca="1">INDEX(A902:D910,,F899)</f>
        <v>#NAME?</v>
      </c>
      <c r="G902" s="90" t="e">
        <f ca="1">INDEX(A900:D908,,G899)</f>
        <v>#NAME?</v>
      </c>
      <c r="I902" s="123" t="e">
        <f t="shared" ca="1" si="285"/>
        <v>#NAME?</v>
      </c>
      <c r="J902" s="37" t="e">
        <f t="shared" ca="1" si="286"/>
        <v>#NAME?</v>
      </c>
      <c r="K902" s="37" t="e">
        <f t="shared" ca="1" si="287"/>
        <v>#NAME?</v>
      </c>
      <c r="L902" s="90" t="e">
        <f t="shared" ca="1" si="284"/>
        <v>#NAME?</v>
      </c>
      <c r="N902" t="s">
        <v>467</v>
      </c>
      <c r="O902" s="174" t="e">
        <f ca="1">0.25*ATAN(O900/O901)</f>
        <v>#NAME?</v>
      </c>
      <c r="Q902" s="123" t="e">
        <f ca="1"/>
        <v>#NAME?</v>
      </c>
      <c r="R902" s="90" t="e">
        <f ca="1"/>
        <v>#NAME?</v>
      </c>
    </row>
    <row r="903" spans="1:18" x14ac:dyDescent="0.25">
      <c r="A903" s="194" t="e">
        <f ca="1"/>
        <v>#NAME?</v>
      </c>
      <c r="B903" s="195" t="e">
        <f ca="1"/>
        <v>#NAME?</v>
      </c>
      <c r="C903" s="195" t="e">
        <f ca="1"/>
        <v>#NAME?</v>
      </c>
      <c r="D903" s="196" t="e">
        <f ca="1"/>
        <v>#NAME?</v>
      </c>
      <c r="F903" s="123" t="e">
        <f ca="1">INDEX(A903:D911,,F899)</f>
        <v>#NAME?</v>
      </c>
      <c r="G903" s="90" t="e">
        <f ca="1">INDEX(A900:D908,,G899)</f>
        <v>#NAME?</v>
      </c>
      <c r="I903" s="123" t="e">
        <f t="shared" ca="1" si="285"/>
        <v>#NAME?</v>
      </c>
      <c r="J903" s="37" t="e">
        <f t="shared" ca="1" si="286"/>
        <v>#NAME?</v>
      </c>
      <c r="K903" s="37" t="e">
        <f t="shared" ca="1" si="287"/>
        <v>#NAME?</v>
      </c>
      <c r="L903" s="90" t="e">
        <f t="shared" ca="1" si="284"/>
        <v>#NAME?</v>
      </c>
      <c r="Q903" s="123" t="e">
        <f ca="1"/>
        <v>#NAME?</v>
      </c>
      <c r="R903" s="90" t="e">
        <f ca="1"/>
        <v>#NAME?</v>
      </c>
    </row>
    <row r="904" spans="1:18" x14ac:dyDescent="0.25">
      <c r="A904" s="194" t="e">
        <f ca="1"/>
        <v>#NAME?</v>
      </c>
      <c r="B904" s="195" t="e">
        <f ca="1"/>
        <v>#NAME?</v>
      </c>
      <c r="C904" s="195" t="e">
        <f ca="1"/>
        <v>#NAME?</v>
      </c>
      <c r="D904" s="196" t="e">
        <f ca="1"/>
        <v>#NAME?</v>
      </c>
      <c r="F904" s="123" t="e">
        <f ca="1">INDEX(A904:D912,,F899)</f>
        <v>#NAME?</v>
      </c>
      <c r="G904" s="90" t="e">
        <f ca="1">INDEX(A900:D908,,G899)</f>
        <v>#NAME?</v>
      </c>
      <c r="I904" s="123" t="e">
        <f t="shared" ca="1" si="285"/>
        <v>#NAME?</v>
      </c>
      <c r="J904" s="37" t="e">
        <f t="shared" ca="1" si="286"/>
        <v>#NAME?</v>
      </c>
      <c r="K904" s="37" t="e">
        <f t="shared" ca="1" si="287"/>
        <v>#NAME?</v>
      </c>
      <c r="L904" s="90" t="e">
        <f t="shared" ca="1" si="284"/>
        <v>#NAME?</v>
      </c>
      <c r="N904" s="156" t="e">
        <f ca="1">COS(O902)</f>
        <v>#NAME?</v>
      </c>
      <c r="O904" s="158" t="e">
        <f ca="1">-N905</f>
        <v>#NAME?</v>
      </c>
      <c r="Q904" s="123" t="e">
        <f ca="1"/>
        <v>#NAME?</v>
      </c>
      <c r="R904" s="90" t="e">
        <f ca="1"/>
        <v>#NAME?</v>
      </c>
    </row>
    <row r="905" spans="1:18" x14ac:dyDescent="0.25">
      <c r="A905" s="194" t="e">
        <f ca="1"/>
        <v>#NAME?</v>
      </c>
      <c r="B905" s="195" t="e">
        <f ca="1"/>
        <v>#NAME?</v>
      </c>
      <c r="C905" s="195" t="e">
        <f ca="1"/>
        <v>#NAME?</v>
      </c>
      <c r="D905" s="196" t="e">
        <f ca="1"/>
        <v>#NAME?</v>
      </c>
      <c r="F905" s="123" t="e">
        <f ca="1">INDEX(A905:D913,,F899)</f>
        <v>#NAME?</v>
      </c>
      <c r="G905" s="90" t="e">
        <f ca="1">INDEX(A900:D908,,G899)</f>
        <v>#NAME?</v>
      </c>
      <c r="I905" s="123" t="e">
        <f t="shared" ca="1" si="285"/>
        <v>#NAME?</v>
      </c>
      <c r="J905" s="37" t="e">
        <f t="shared" ca="1" si="286"/>
        <v>#NAME?</v>
      </c>
      <c r="K905" s="37" t="e">
        <f t="shared" ca="1" si="287"/>
        <v>#NAME?</v>
      </c>
      <c r="L905" s="90" t="e">
        <f t="shared" ca="1" si="284"/>
        <v>#NAME?</v>
      </c>
      <c r="N905" s="91" t="e">
        <f ca="1">SIN(O902)</f>
        <v>#NAME?</v>
      </c>
      <c r="O905" s="93" t="e">
        <f ca="1">N904</f>
        <v>#NAME?</v>
      </c>
      <c r="Q905" s="123" t="e">
        <f ca="1"/>
        <v>#NAME?</v>
      </c>
      <c r="R905" s="90" t="e">
        <f ca="1"/>
        <v>#NAME?</v>
      </c>
    </row>
    <row r="906" spans="1:18" x14ac:dyDescent="0.25">
      <c r="A906" s="194" t="e">
        <f ca="1"/>
        <v>#NAME?</v>
      </c>
      <c r="B906" s="195" t="e">
        <f ca="1"/>
        <v>#NAME?</v>
      </c>
      <c r="C906" s="195" t="e">
        <f ca="1"/>
        <v>#NAME?</v>
      </c>
      <c r="D906" s="196" t="e">
        <f ca="1"/>
        <v>#NAME?</v>
      </c>
      <c r="F906" s="123" t="e">
        <f ca="1">INDEX(A906:D914,,F899)</f>
        <v>#NAME?</v>
      </c>
      <c r="G906" s="90" t="e">
        <f ca="1">INDEX(A900:D908,,G899)</f>
        <v>#NAME?</v>
      </c>
      <c r="I906" s="123" t="e">
        <f t="shared" ca="1" si="285"/>
        <v>#NAME?</v>
      </c>
      <c r="J906" s="37" t="e">
        <f t="shared" ca="1" si="286"/>
        <v>#NAME?</v>
      </c>
      <c r="K906" s="37" t="e">
        <f t="shared" ca="1" si="287"/>
        <v>#NAME?</v>
      </c>
      <c r="L906" s="90" t="e">
        <f t="shared" ca="1" si="284"/>
        <v>#NAME?</v>
      </c>
      <c r="Q906" s="123" t="e">
        <f ca="1"/>
        <v>#NAME?</v>
      </c>
      <c r="R906" s="90" t="e">
        <f ca="1"/>
        <v>#NAME?</v>
      </c>
    </row>
    <row r="907" spans="1:18" x14ac:dyDescent="0.25">
      <c r="A907" s="194" t="e">
        <f ca="1"/>
        <v>#NAME?</v>
      </c>
      <c r="B907" s="195" t="e">
        <f ca="1"/>
        <v>#NAME?</v>
      </c>
      <c r="C907" s="195" t="e">
        <f ca="1"/>
        <v>#NAME?</v>
      </c>
      <c r="D907" s="196" t="e">
        <f ca="1"/>
        <v>#NAME?</v>
      </c>
      <c r="F907" s="123" t="e">
        <f ca="1">INDEX(A907:D915,,F899)</f>
        <v>#NAME?</v>
      </c>
      <c r="G907" s="90" t="e">
        <f ca="1">INDEX(A900:D908,,G899)</f>
        <v>#NAME?</v>
      </c>
      <c r="I907" s="123" t="e">
        <f t="shared" ca="1" si="285"/>
        <v>#NAME?</v>
      </c>
      <c r="J907" s="37" t="e">
        <f t="shared" ca="1" si="286"/>
        <v>#NAME?</v>
      </c>
      <c r="K907" s="37" t="e">
        <f t="shared" ca="1" si="287"/>
        <v>#NAME?</v>
      </c>
      <c r="L907" s="90" t="e">
        <f t="shared" ca="1" si="284"/>
        <v>#NAME?</v>
      </c>
      <c r="Q907" s="123" t="e">
        <f ca="1"/>
        <v>#NAME?</v>
      </c>
      <c r="R907" s="90" t="e">
        <f ca="1"/>
        <v>#NAME?</v>
      </c>
    </row>
    <row r="908" spans="1:18" x14ac:dyDescent="0.25">
      <c r="A908" s="200" t="e">
        <f ca="1"/>
        <v>#NAME?</v>
      </c>
      <c r="B908" s="201" t="e">
        <f ca="1"/>
        <v>#NAME?</v>
      </c>
      <c r="C908" s="201" t="e">
        <f ca="1"/>
        <v>#NAME?</v>
      </c>
      <c r="D908" s="202" t="e">
        <f ca="1"/>
        <v>#NAME?</v>
      </c>
      <c r="F908" s="91" t="e">
        <f ca="1">INDEX(A908:D916,,F899)</f>
        <v>#NAME?</v>
      </c>
      <c r="G908" s="93" t="e">
        <f ca="1">INDEX(A900:D908,,G899)</f>
        <v>#NAME?</v>
      </c>
      <c r="I908" s="91" t="e">
        <f t="shared" ca="1" si="285"/>
        <v>#NAME?</v>
      </c>
      <c r="J908" s="92" t="e">
        <f t="shared" ca="1" si="286"/>
        <v>#NAME?</v>
      </c>
      <c r="K908" s="92" t="e">
        <f t="shared" ca="1" si="287"/>
        <v>#NAME?</v>
      </c>
      <c r="L908" s="93" t="e">
        <f t="shared" ca="1" si="284"/>
        <v>#NAME?</v>
      </c>
      <c r="Q908" s="91" t="e">
        <f ca="1"/>
        <v>#NAME?</v>
      </c>
      <c r="R908" s="93" t="e">
        <f ca="1"/>
        <v>#NAME?</v>
      </c>
    </row>
    <row r="909" spans="1:18" x14ac:dyDescent="0.25">
      <c r="I909" t="e">
        <f ca="1">SUM(I900:I908)</f>
        <v>#NAME?</v>
      </c>
      <c r="J909" t="e">
        <f ca="1">SUM(J900:J908)</f>
        <v>#NAME?</v>
      </c>
      <c r="K909" t="e">
        <f ca="1">SUM(K900:K908)</f>
        <v>#NAME?</v>
      </c>
      <c r="L909" t="e">
        <f ca="1">SUM(L900:L908)</f>
        <v>#NAME?</v>
      </c>
    </row>
    <row r="910" spans="1:18" x14ac:dyDescent="0.25">
      <c r="A910" s="47" t="s">
        <v>53</v>
      </c>
      <c r="B910">
        <f ca="1">COUNT(A900:A908)</f>
        <v>0</v>
      </c>
      <c r="I910" s="47" t="s">
        <v>462</v>
      </c>
      <c r="J910" s="47" t="s">
        <v>389</v>
      </c>
      <c r="K910" s="47" t="s">
        <v>469</v>
      </c>
      <c r="L910" s="47" t="s">
        <v>470</v>
      </c>
      <c r="N910" s="47"/>
    </row>
    <row r="912" spans="1:18" x14ac:dyDescent="0.25">
      <c r="A912">
        <v>1</v>
      </c>
      <c r="B912">
        <v>2</v>
      </c>
      <c r="C912">
        <v>3</v>
      </c>
      <c r="D912">
        <v>4</v>
      </c>
      <c r="F912">
        <v>2</v>
      </c>
      <c r="G912">
        <v>3</v>
      </c>
      <c r="I912" s="47" t="s">
        <v>207</v>
      </c>
      <c r="J912" s="47" t="s">
        <v>464</v>
      </c>
      <c r="K912" s="47" t="s">
        <v>465</v>
      </c>
      <c r="L912" s="47" t="s">
        <v>466</v>
      </c>
      <c r="Q912">
        <f>F912</f>
        <v>2</v>
      </c>
      <c r="R912">
        <f>G912</f>
        <v>3</v>
      </c>
    </row>
    <row r="913" spans="1:18" x14ac:dyDescent="0.25">
      <c r="A913" s="189" t="e">
        <f t="array" aca="1" ref="A913:A921" ca="1">IF(A912=$Q899,$Q900:$Q908,IF(A912=$R899,$R900:$R908,A900:A908))</f>
        <v>#NAME?</v>
      </c>
      <c r="B913" s="190" t="e">
        <f t="array" aca="1" ref="B913:B921" ca="1">IF(B912=$Q899,$Q900:$Q908,IF(B912=$R899,$R900:$R908,B900:B908))</f>
        <v>#NAME?</v>
      </c>
      <c r="C913" s="190" t="e">
        <f t="array" aca="1" ref="C913:C921" ca="1">IF(C912=$Q899,$Q900:$Q908,IF(C912=$R899,$R900:$R908,C900:C908))</f>
        <v>#NAME?</v>
      </c>
      <c r="D913" s="191" t="e">
        <f t="array" aca="1" ref="D913:D921" ca="1">IF(D912=$Q899,$Q900:$Q908,IF(D912=$R899,$R900:$R908,D900:D908))</f>
        <v>#NAME?</v>
      </c>
      <c r="F913" s="156" t="e">
        <f ca="1">INDEX(A913:D921,,F912)</f>
        <v>#NAME?</v>
      </c>
      <c r="G913" s="158" t="e">
        <f ca="1">INDEX(A913:D921,,G912)</f>
        <v>#NAME?</v>
      </c>
      <c r="I913" s="156" t="e">
        <f ca="1">F913^2-G913^2</f>
        <v>#NAME?</v>
      </c>
      <c r="J913" s="157" t="e">
        <f ca="1">2*F913*G913</f>
        <v>#NAME?</v>
      </c>
      <c r="K913" s="157" t="e">
        <f ca="1">I913^2-J913^2</f>
        <v>#NAME?</v>
      </c>
      <c r="L913" s="158" t="e">
        <f t="shared" ref="L913:L921" ca="1" si="288">I913*J913</f>
        <v>#NAME?</v>
      </c>
      <c r="N913" t="s">
        <v>390</v>
      </c>
      <c r="O913" s="172" t="e">
        <f ca="1">2*(L922*B923-I922*J922)</f>
        <v>#NAME?</v>
      </c>
      <c r="Q913" s="156" t="e">
        <f t="array" aca="1" ref="Q913:R921" ca="1">MMULT(F913:G921,N917:O918)</f>
        <v>#NAME?</v>
      </c>
      <c r="R913" s="158" t="e">
        <f ca="1"/>
        <v>#NAME?</v>
      </c>
    </row>
    <row r="914" spans="1:18" x14ac:dyDescent="0.25">
      <c r="A914" s="194" t="e">
        <f ca="1"/>
        <v>#NAME?</v>
      </c>
      <c r="B914" s="195" t="e">
        <f ca="1"/>
        <v>#NAME?</v>
      </c>
      <c r="C914" s="195" t="e">
        <f ca="1"/>
        <v>#NAME?</v>
      </c>
      <c r="D914" s="196" t="e">
        <f ca="1"/>
        <v>#NAME?</v>
      </c>
      <c r="F914" s="123" t="e">
        <f ca="1">INDEX(A914:D922,,F912)</f>
        <v>#NAME?</v>
      </c>
      <c r="G914" s="90" t="e">
        <f ca="1">INDEX(A913:D921,,G912)</f>
        <v>#NAME?</v>
      </c>
      <c r="I914" s="123" t="e">
        <f t="shared" ref="I914:I921" ca="1" si="289">F914^2-G914^2</f>
        <v>#NAME?</v>
      </c>
      <c r="J914" s="37" t="e">
        <f t="shared" ref="J914:J921" ca="1" si="290">2*F914*G914</f>
        <v>#NAME?</v>
      </c>
      <c r="K914" s="37" t="e">
        <f t="shared" ref="K914:K921" ca="1" si="291">I914^2-J914^2</f>
        <v>#NAME?</v>
      </c>
      <c r="L914" s="90" t="e">
        <f t="shared" ca="1" si="288"/>
        <v>#NAME?</v>
      </c>
      <c r="N914" t="s">
        <v>392</v>
      </c>
      <c r="O914" s="173" t="e">
        <f ca="1">K922*B923-(I922^2-J922^2)</f>
        <v>#NAME?</v>
      </c>
      <c r="Q914" s="123" t="e">
        <f ca="1"/>
        <v>#NAME?</v>
      </c>
      <c r="R914" s="90" t="e">
        <f ca="1"/>
        <v>#NAME?</v>
      </c>
    </row>
    <row r="915" spans="1:18" x14ac:dyDescent="0.25">
      <c r="A915" s="194" t="e">
        <f ca="1"/>
        <v>#NAME?</v>
      </c>
      <c r="B915" s="195" t="e">
        <f ca="1"/>
        <v>#NAME?</v>
      </c>
      <c r="C915" s="195" t="e">
        <f ca="1"/>
        <v>#NAME?</v>
      </c>
      <c r="D915" s="196" t="e">
        <f ca="1"/>
        <v>#NAME?</v>
      </c>
      <c r="F915" s="123" t="e">
        <f ca="1">INDEX(A915:D923,,F912)</f>
        <v>#NAME?</v>
      </c>
      <c r="G915" s="90" t="e">
        <f ca="1">INDEX(A913:D921,,G912)</f>
        <v>#NAME?</v>
      </c>
      <c r="I915" s="123" t="e">
        <f t="shared" ca="1" si="289"/>
        <v>#NAME?</v>
      </c>
      <c r="J915" s="37" t="e">
        <f t="shared" ca="1" si="290"/>
        <v>#NAME?</v>
      </c>
      <c r="K915" s="37" t="e">
        <f t="shared" ca="1" si="291"/>
        <v>#NAME?</v>
      </c>
      <c r="L915" s="90" t="e">
        <f t="shared" ca="1" si="288"/>
        <v>#NAME?</v>
      </c>
      <c r="N915" t="s">
        <v>467</v>
      </c>
      <c r="O915" s="174" t="e">
        <f ca="1">0.25*ATAN(O913/O914)</f>
        <v>#NAME?</v>
      </c>
      <c r="Q915" s="123" t="e">
        <f ca="1"/>
        <v>#NAME?</v>
      </c>
      <c r="R915" s="90" t="e">
        <f ca="1"/>
        <v>#NAME?</v>
      </c>
    </row>
    <row r="916" spans="1:18" x14ac:dyDescent="0.25">
      <c r="A916" s="194" t="e">
        <f ca="1"/>
        <v>#NAME?</v>
      </c>
      <c r="B916" s="195" t="e">
        <f ca="1"/>
        <v>#NAME?</v>
      </c>
      <c r="C916" s="195" t="e">
        <f ca="1"/>
        <v>#NAME?</v>
      </c>
      <c r="D916" s="196" t="e">
        <f ca="1"/>
        <v>#NAME?</v>
      </c>
      <c r="F916" s="123" t="e">
        <f ca="1">INDEX(A916:D924,,F912)</f>
        <v>#NAME?</v>
      </c>
      <c r="G916" s="90" t="e">
        <f ca="1">INDEX(A913:D921,,G912)</f>
        <v>#NAME?</v>
      </c>
      <c r="I916" s="123" t="e">
        <f t="shared" ca="1" si="289"/>
        <v>#NAME?</v>
      </c>
      <c r="J916" s="37" t="e">
        <f t="shared" ca="1" si="290"/>
        <v>#NAME?</v>
      </c>
      <c r="K916" s="37" t="e">
        <f t="shared" ca="1" si="291"/>
        <v>#NAME?</v>
      </c>
      <c r="L916" s="90" t="e">
        <f t="shared" ca="1" si="288"/>
        <v>#NAME?</v>
      </c>
      <c r="Q916" s="123" t="e">
        <f ca="1"/>
        <v>#NAME?</v>
      </c>
      <c r="R916" s="90" t="e">
        <f ca="1"/>
        <v>#NAME?</v>
      </c>
    </row>
    <row r="917" spans="1:18" x14ac:dyDescent="0.25">
      <c r="A917" s="194" t="e">
        <f ca="1"/>
        <v>#NAME?</v>
      </c>
      <c r="B917" s="195" t="e">
        <f ca="1"/>
        <v>#NAME?</v>
      </c>
      <c r="C917" s="195" t="e">
        <f ca="1"/>
        <v>#NAME?</v>
      </c>
      <c r="D917" s="196" t="e">
        <f ca="1"/>
        <v>#NAME?</v>
      </c>
      <c r="F917" s="123" t="e">
        <f ca="1">INDEX(A917:D925,,F912)</f>
        <v>#NAME?</v>
      </c>
      <c r="G917" s="90" t="e">
        <f ca="1">INDEX(A913:D921,,G912)</f>
        <v>#NAME?</v>
      </c>
      <c r="I917" s="123" t="e">
        <f t="shared" ca="1" si="289"/>
        <v>#NAME?</v>
      </c>
      <c r="J917" s="37" t="e">
        <f t="shared" ca="1" si="290"/>
        <v>#NAME?</v>
      </c>
      <c r="K917" s="37" t="e">
        <f t="shared" ca="1" si="291"/>
        <v>#NAME?</v>
      </c>
      <c r="L917" s="90" t="e">
        <f t="shared" ca="1" si="288"/>
        <v>#NAME?</v>
      </c>
      <c r="N917" s="156" t="e">
        <f ca="1">COS(O915)</f>
        <v>#NAME?</v>
      </c>
      <c r="O917" s="158" t="e">
        <f ca="1">-N918</f>
        <v>#NAME?</v>
      </c>
      <c r="Q917" s="123" t="e">
        <f ca="1"/>
        <v>#NAME?</v>
      </c>
      <c r="R917" s="90" t="e">
        <f ca="1"/>
        <v>#NAME?</v>
      </c>
    </row>
    <row r="918" spans="1:18" x14ac:dyDescent="0.25">
      <c r="A918" s="194" t="e">
        <f ca="1"/>
        <v>#NAME?</v>
      </c>
      <c r="B918" s="195" t="e">
        <f ca="1"/>
        <v>#NAME?</v>
      </c>
      <c r="C918" s="195" t="e">
        <f ca="1"/>
        <v>#NAME?</v>
      </c>
      <c r="D918" s="196" t="e">
        <f ca="1"/>
        <v>#NAME?</v>
      </c>
      <c r="F918" s="123" t="e">
        <f ca="1">INDEX(A918:D926,,F912)</f>
        <v>#NAME?</v>
      </c>
      <c r="G918" s="90" t="e">
        <f ca="1">INDEX(A913:D921,,G912)</f>
        <v>#NAME?</v>
      </c>
      <c r="I918" s="123" t="e">
        <f t="shared" ca="1" si="289"/>
        <v>#NAME?</v>
      </c>
      <c r="J918" s="37" t="e">
        <f t="shared" ca="1" si="290"/>
        <v>#NAME?</v>
      </c>
      <c r="K918" s="37" t="e">
        <f t="shared" ca="1" si="291"/>
        <v>#NAME?</v>
      </c>
      <c r="L918" s="90" t="e">
        <f t="shared" ca="1" si="288"/>
        <v>#NAME?</v>
      </c>
      <c r="N918" s="91" t="e">
        <f ca="1">SIN(O915)</f>
        <v>#NAME?</v>
      </c>
      <c r="O918" s="93" t="e">
        <f ca="1">N917</f>
        <v>#NAME?</v>
      </c>
      <c r="Q918" s="123" t="e">
        <f ca="1"/>
        <v>#NAME?</v>
      </c>
      <c r="R918" s="90" t="e">
        <f ca="1"/>
        <v>#NAME?</v>
      </c>
    </row>
    <row r="919" spans="1:18" x14ac:dyDescent="0.25">
      <c r="A919" s="194" t="e">
        <f ca="1"/>
        <v>#NAME?</v>
      </c>
      <c r="B919" s="195" t="e">
        <f ca="1"/>
        <v>#NAME?</v>
      </c>
      <c r="C919" s="195" t="e">
        <f ca="1"/>
        <v>#NAME?</v>
      </c>
      <c r="D919" s="196" t="e">
        <f ca="1"/>
        <v>#NAME?</v>
      </c>
      <c r="F919" s="123" t="e">
        <f ca="1">INDEX(A919:D927,,F912)</f>
        <v>#NAME?</v>
      </c>
      <c r="G919" s="90" t="e">
        <f ca="1">INDEX(A913:D921,,G912)</f>
        <v>#NAME?</v>
      </c>
      <c r="I919" s="123" t="e">
        <f t="shared" ca="1" si="289"/>
        <v>#NAME?</v>
      </c>
      <c r="J919" s="37" t="e">
        <f t="shared" ca="1" si="290"/>
        <v>#NAME?</v>
      </c>
      <c r="K919" s="37" t="e">
        <f t="shared" ca="1" si="291"/>
        <v>#NAME?</v>
      </c>
      <c r="L919" s="90" t="e">
        <f t="shared" ca="1" si="288"/>
        <v>#NAME?</v>
      </c>
      <c r="Q919" s="123" t="e">
        <f ca="1"/>
        <v>#NAME?</v>
      </c>
      <c r="R919" s="90" t="e">
        <f ca="1"/>
        <v>#NAME?</v>
      </c>
    </row>
    <row r="920" spans="1:18" x14ac:dyDescent="0.25">
      <c r="A920" s="194" t="e">
        <f ca="1"/>
        <v>#NAME?</v>
      </c>
      <c r="B920" s="195" t="e">
        <f ca="1"/>
        <v>#NAME?</v>
      </c>
      <c r="C920" s="195" t="e">
        <f ca="1"/>
        <v>#NAME?</v>
      </c>
      <c r="D920" s="196" t="e">
        <f ca="1"/>
        <v>#NAME?</v>
      </c>
      <c r="F920" s="123" t="e">
        <f ca="1">INDEX(A920:D928,,F912)</f>
        <v>#NAME?</v>
      </c>
      <c r="G920" s="90" t="e">
        <f ca="1">INDEX(A913:D921,,G912)</f>
        <v>#NAME?</v>
      </c>
      <c r="I920" s="123" t="e">
        <f t="shared" ca="1" si="289"/>
        <v>#NAME?</v>
      </c>
      <c r="J920" s="37" t="e">
        <f t="shared" ca="1" si="290"/>
        <v>#NAME?</v>
      </c>
      <c r="K920" s="37" t="e">
        <f t="shared" ca="1" si="291"/>
        <v>#NAME?</v>
      </c>
      <c r="L920" s="90" t="e">
        <f t="shared" ca="1" si="288"/>
        <v>#NAME?</v>
      </c>
      <c r="Q920" s="123" t="e">
        <f ca="1"/>
        <v>#NAME?</v>
      </c>
      <c r="R920" s="90" t="e">
        <f ca="1"/>
        <v>#NAME?</v>
      </c>
    </row>
    <row r="921" spans="1:18" x14ac:dyDescent="0.25">
      <c r="A921" s="200" t="e">
        <f ca="1"/>
        <v>#NAME?</v>
      </c>
      <c r="B921" s="201" t="e">
        <f ca="1"/>
        <v>#NAME?</v>
      </c>
      <c r="C921" s="201" t="e">
        <f ca="1"/>
        <v>#NAME?</v>
      </c>
      <c r="D921" s="202" t="e">
        <f ca="1"/>
        <v>#NAME?</v>
      </c>
      <c r="F921" s="91" t="e">
        <f ca="1">INDEX(A921:D929,,F912)</f>
        <v>#NAME?</v>
      </c>
      <c r="G921" s="93" t="e">
        <f ca="1">INDEX(A913:D921,,G912)</f>
        <v>#NAME?</v>
      </c>
      <c r="I921" s="91" t="e">
        <f t="shared" ca="1" si="289"/>
        <v>#NAME?</v>
      </c>
      <c r="J921" s="92" t="e">
        <f t="shared" ca="1" si="290"/>
        <v>#NAME?</v>
      </c>
      <c r="K921" s="92" t="e">
        <f t="shared" ca="1" si="291"/>
        <v>#NAME?</v>
      </c>
      <c r="L921" s="93" t="e">
        <f t="shared" ca="1" si="288"/>
        <v>#NAME?</v>
      </c>
      <c r="Q921" s="91" t="e">
        <f ca="1"/>
        <v>#NAME?</v>
      </c>
      <c r="R921" s="93" t="e">
        <f ca="1"/>
        <v>#NAME?</v>
      </c>
    </row>
    <row r="922" spans="1:18" x14ac:dyDescent="0.25">
      <c r="I922" t="e">
        <f ca="1">SUM(I913:I921)</f>
        <v>#NAME?</v>
      </c>
      <c r="J922" t="e">
        <f ca="1">SUM(J913:J921)</f>
        <v>#NAME?</v>
      </c>
      <c r="K922" t="e">
        <f ca="1">SUM(K913:K921)</f>
        <v>#NAME?</v>
      </c>
      <c r="L922" t="e">
        <f ca="1">SUM(L913:L921)</f>
        <v>#NAME?</v>
      </c>
    </row>
    <row r="923" spans="1:18" x14ac:dyDescent="0.25">
      <c r="A923" s="47" t="s">
        <v>53</v>
      </c>
      <c r="B923">
        <f ca="1">COUNT(A913:A921)</f>
        <v>0</v>
      </c>
      <c r="I923" s="47" t="s">
        <v>462</v>
      </c>
      <c r="J923" s="47" t="s">
        <v>389</v>
      </c>
      <c r="K923" s="47" t="s">
        <v>469</v>
      </c>
      <c r="L923" s="47" t="s">
        <v>470</v>
      </c>
      <c r="N923" s="47"/>
    </row>
    <row r="925" spans="1:18" x14ac:dyDescent="0.25">
      <c r="A925">
        <v>1</v>
      </c>
      <c r="B925">
        <v>2</v>
      </c>
      <c r="C925">
        <v>3</v>
      </c>
      <c r="D925">
        <v>4</v>
      </c>
      <c r="F925">
        <v>2</v>
      </c>
      <c r="G925">
        <v>4</v>
      </c>
      <c r="I925" s="47" t="s">
        <v>207</v>
      </c>
      <c r="J925" s="47" t="s">
        <v>464</v>
      </c>
      <c r="K925" s="47" t="s">
        <v>465</v>
      </c>
      <c r="L925" s="47" t="s">
        <v>466</v>
      </c>
      <c r="Q925">
        <f>F925</f>
        <v>2</v>
      </c>
      <c r="R925">
        <f>G925</f>
        <v>4</v>
      </c>
    </row>
    <row r="926" spans="1:18" x14ac:dyDescent="0.25">
      <c r="A926" s="189" t="e">
        <f t="array" aca="1" ref="A926:A934" ca="1">IF(A925=$Q912,$Q913:$Q921,IF(A925=$R912,$R913:$R921,A913:A921))</f>
        <v>#NAME?</v>
      </c>
      <c r="B926" s="190" t="e">
        <f t="array" aca="1" ref="B926:B934" ca="1">IF(B925=$Q912,$Q913:$Q921,IF(B925=$R912,$R913:$R921,B913:B921))</f>
        <v>#NAME?</v>
      </c>
      <c r="C926" s="190" t="e">
        <f t="array" aca="1" ref="C926:C934" ca="1">IF(C925=$Q912,$Q913:$Q921,IF(C925=$R912,$R913:$R921,C913:C921))</f>
        <v>#NAME?</v>
      </c>
      <c r="D926" s="191" t="e">
        <f t="array" aca="1" ref="D926:D934" ca="1">IF(D925=$Q912,$Q913:$Q921,IF(D925=$R912,$R913:$R921,D913:D921))</f>
        <v>#NAME?</v>
      </c>
      <c r="F926" s="156" t="e">
        <f ca="1">INDEX(A926:D934,,F925)</f>
        <v>#NAME?</v>
      </c>
      <c r="G926" s="158" t="e">
        <f ca="1">INDEX(A926:D934,,G925)</f>
        <v>#NAME?</v>
      </c>
      <c r="I926" s="156" t="e">
        <f ca="1">F926^2-G926^2</f>
        <v>#NAME?</v>
      </c>
      <c r="J926" s="157" t="e">
        <f ca="1">2*F926*G926</f>
        <v>#NAME?</v>
      </c>
      <c r="K926" s="157" t="e">
        <f ca="1">I926^2-J926^2</f>
        <v>#NAME?</v>
      </c>
      <c r="L926" s="158" t="e">
        <f t="shared" ref="L926:L934" ca="1" si="292">I926*J926</f>
        <v>#NAME?</v>
      </c>
      <c r="N926" t="s">
        <v>390</v>
      </c>
      <c r="O926" s="172" t="e">
        <f ca="1">2*(L935*B936-I935*J935)</f>
        <v>#NAME?</v>
      </c>
      <c r="Q926" s="156" t="e">
        <f t="array" aca="1" ref="Q926:R934" ca="1">MMULT(F926:G934,N930:O931)</f>
        <v>#NAME?</v>
      </c>
      <c r="R926" s="158" t="e">
        <f ca="1"/>
        <v>#NAME?</v>
      </c>
    </row>
    <row r="927" spans="1:18" x14ac:dyDescent="0.25">
      <c r="A927" s="194" t="e">
        <f ca="1"/>
        <v>#NAME?</v>
      </c>
      <c r="B927" s="195" t="e">
        <f ca="1"/>
        <v>#NAME?</v>
      </c>
      <c r="C927" s="195" t="e">
        <f ca="1"/>
        <v>#NAME?</v>
      </c>
      <c r="D927" s="196" t="e">
        <f ca="1"/>
        <v>#NAME?</v>
      </c>
      <c r="F927" s="123" t="e">
        <f ca="1">INDEX(A927:D935,,F925)</f>
        <v>#NAME?</v>
      </c>
      <c r="G927" s="90" t="e">
        <f ca="1">INDEX(A926:D934,,G925)</f>
        <v>#NAME?</v>
      </c>
      <c r="I927" s="123" t="e">
        <f t="shared" ref="I927:I934" ca="1" si="293">F927^2-G927^2</f>
        <v>#NAME?</v>
      </c>
      <c r="J927" s="37" t="e">
        <f t="shared" ref="J927:J934" ca="1" si="294">2*F927*G927</f>
        <v>#NAME?</v>
      </c>
      <c r="K927" s="37" t="e">
        <f t="shared" ref="K927:K934" ca="1" si="295">I927^2-J927^2</f>
        <v>#NAME?</v>
      </c>
      <c r="L927" s="90" t="e">
        <f t="shared" ca="1" si="292"/>
        <v>#NAME?</v>
      </c>
      <c r="N927" t="s">
        <v>392</v>
      </c>
      <c r="O927" s="173" t="e">
        <f ca="1">K935*B936-(I935^2-J935^2)</f>
        <v>#NAME?</v>
      </c>
      <c r="Q927" s="123" t="e">
        <f ca="1"/>
        <v>#NAME?</v>
      </c>
      <c r="R927" s="90" t="e">
        <f ca="1"/>
        <v>#NAME?</v>
      </c>
    </row>
    <row r="928" spans="1:18" x14ac:dyDescent="0.25">
      <c r="A928" s="194" t="e">
        <f ca="1"/>
        <v>#NAME?</v>
      </c>
      <c r="B928" s="195" t="e">
        <f ca="1"/>
        <v>#NAME?</v>
      </c>
      <c r="C928" s="195" t="e">
        <f ca="1"/>
        <v>#NAME?</v>
      </c>
      <c r="D928" s="196" t="e">
        <f ca="1"/>
        <v>#NAME?</v>
      </c>
      <c r="F928" s="123" t="e">
        <f ca="1">INDEX(A928:D936,,F925)</f>
        <v>#NAME?</v>
      </c>
      <c r="G928" s="90" t="e">
        <f ca="1">INDEX(A926:D934,,G925)</f>
        <v>#NAME?</v>
      </c>
      <c r="I928" s="123" t="e">
        <f t="shared" ca="1" si="293"/>
        <v>#NAME?</v>
      </c>
      <c r="J928" s="37" t="e">
        <f t="shared" ca="1" si="294"/>
        <v>#NAME?</v>
      </c>
      <c r="K928" s="37" t="e">
        <f t="shared" ca="1" si="295"/>
        <v>#NAME?</v>
      </c>
      <c r="L928" s="90" t="e">
        <f t="shared" ca="1" si="292"/>
        <v>#NAME?</v>
      </c>
      <c r="N928" t="s">
        <v>467</v>
      </c>
      <c r="O928" s="174" t="e">
        <f ca="1">0.25*ATAN(O926/O927)</f>
        <v>#NAME?</v>
      </c>
      <c r="Q928" s="123" t="e">
        <f ca="1"/>
        <v>#NAME?</v>
      </c>
      <c r="R928" s="90" t="e">
        <f ca="1"/>
        <v>#NAME?</v>
      </c>
    </row>
    <row r="929" spans="1:18" x14ac:dyDescent="0.25">
      <c r="A929" s="194" t="e">
        <f ca="1"/>
        <v>#NAME?</v>
      </c>
      <c r="B929" s="195" t="e">
        <f ca="1"/>
        <v>#NAME?</v>
      </c>
      <c r="C929" s="195" t="e">
        <f ca="1"/>
        <v>#NAME?</v>
      </c>
      <c r="D929" s="196" t="e">
        <f ca="1"/>
        <v>#NAME?</v>
      </c>
      <c r="F929" s="123" t="e">
        <f ca="1">INDEX(A929:D937,,F925)</f>
        <v>#NAME?</v>
      </c>
      <c r="G929" s="90" t="e">
        <f ca="1">INDEX(A926:D934,,G925)</f>
        <v>#NAME?</v>
      </c>
      <c r="I929" s="123" t="e">
        <f t="shared" ca="1" si="293"/>
        <v>#NAME?</v>
      </c>
      <c r="J929" s="37" t="e">
        <f t="shared" ca="1" si="294"/>
        <v>#NAME?</v>
      </c>
      <c r="K929" s="37" t="e">
        <f t="shared" ca="1" si="295"/>
        <v>#NAME?</v>
      </c>
      <c r="L929" s="90" t="e">
        <f t="shared" ca="1" si="292"/>
        <v>#NAME?</v>
      </c>
      <c r="Q929" s="123" t="e">
        <f ca="1"/>
        <v>#NAME?</v>
      </c>
      <c r="R929" s="90" t="e">
        <f ca="1"/>
        <v>#NAME?</v>
      </c>
    </row>
    <row r="930" spans="1:18" x14ac:dyDescent="0.25">
      <c r="A930" s="194" t="e">
        <f ca="1"/>
        <v>#NAME?</v>
      </c>
      <c r="B930" s="195" t="e">
        <f ca="1"/>
        <v>#NAME?</v>
      </c>
      <c r="C930" s="195" t="e">
        <f ca="1"/>
        <v>#NAME?</v>
      </c>
      <c r="D930" s="196" t="e">
        <f ca="1"/>
        <v>#NAME?</v>
      </c>
      <c r="F930" s="123" t="e">
        <f ca="1">INDEX(A930:D938,,F925)</f>
        <v>#NAME?</v>
      </c>
      <c r="G930" s="90" t="e">
        <f ca="1">INDEX(A926:D934,,G925)</f>
        <v>#NAME?</v>
      </c>
      <c r="I930" s="123" t="e">
        <f t="shared" ca="1" si="293"/>
        <v>#NAME?</v>
      </c>
      <c r="J930" s="37" t="e">
        <f t="shared" ca="1" si="294"/>
        <v>#NAME?</v>
      </c>
      <c r="K930" s="37" t="e">
        <f t="shared" ca="1" si="295"/>
        <v>#NAME?</v>
      </c>
      <c r="L930" s="90" t="e">
        <f t="shared" ca="1" si="292"/>
        <v>#NAME?</v>
      </c>
      <c r="N930" s="156" t="e">
        <f ca="1">COS(O928)</f>
        <v>#NAME?</v>
      </c>
      <c r="O930" s="158" t="e">
        <f ca="1">-N931</f>
        <v>#NAME?</v>
      </c>
      <c r="Q930" s="123" t="e">
        <f ca="1"/>
        <v>#NAME?</v>
      </c>
      <c r="R930" s="90" t="e">
        <f ca="1"/>
        <v>#NAME?</v>
      </c>
    </row>
    <row r="931" spans="1:18" x14ac:dyDescent="0.25">
      <c r="A931" s="194" t="e">
        <f ca="1"/>
        <v>#NAME?</v>
      </c>
      <c r="B931" s="195" t="e">
        <f ca="1"/>
        <v>#NAME?</v>
      </c>
      <c r="C931" s="195" t="e">
        <f ca="1"/>
        <v>#NAME?</v>
      </c>
      <c r="D931" s="196" t="e">
        <f ca="1"/>
        <v>#NAME?</v>
      </c>
      <c r="F931" s="123" t="e">
        <f ca="1">INDEX(A931:D939,,F925)</f>
        <v>#NAME?</v>
      </c>
      <c r="G931" s="90" t="e">
        <f ca="1">INDEX(A926:D934,,G925)</f>
        <v>#NAME?</v>
      </c>
      <c r="I931" s="123" t="e">
        <f t="shared" ca="1" si="293"/>
        <v>#NAME?</v>
      </c>
      <c r="J931" s="37" t="e">
        <f t="shared" ca="1" si="294"/>
        <v>#NAME?</v>
      </c>
      <c r="K931" s="37" t="e">
        <f t="shared" ca="1" si="295"/>
        <v>#NAME?</v>
      </c>
      <c r="L931" s="90" t="e">
        <f t="shared" ca="1" si="292"/>
        <v>#NAME?</v>
      </c>
      <c r="N931" s="91" t="e">
        <f ca="1">SIN(O928)</f>
        <v>#NAME?</v>
      </c>
      <c r="O931" s="93" t="e">
        <f ca="1">N930</f>
        <v>#NAME?</v>
      </c>
      <c r="Q931" s="123" t="e">
        <f ca="1"/>
        <v>#NAME?</v>
      </c>
      <c r="R931" s="90" t="e">
        <f ca="1"/>
        <v>#NAME?</v>
      </c>
    </row>
    <row r="932" spans="1:18" x14ac:dyDescent="0.25">
      <c r="A932" s="194" t="e">
        <f ca="1"/>
        <v>#NAME?</v>
      </c>
      <c r="B932" s="195" t="e">
        <f ca="1"/>
        <v>#NAME?</v>
      </c>
      <c r="C932" s="195" t="e">
        <f ca="1"/>
        <v>#NAME?</v>
      </c>
      <c r="D932" s="196" t="e">
        <f ca="1"/>
        <v>#NAME?</v>
      </c>
      <c r="F932" s="123" t="e">
        <f ca="1">INDEX(A932:D940,,F925)</f>
        <v>#NAME?</v>
      </c>
      <c r="G932" s="90" t="e">
        <f ca="1">INDEX(A926:D934,,G925)</f>
        <v>#NAME?</v>
      </c>
      <c r="I932" s="123" t="e">
        <f t="shared" ca="1" si="293"/>
        <v>#NAME?</v>
      </c>
      <c r="J932" s="37" t="e">
        <f t="shared" ca="1" si="294"/>
        <v>#NAME?</v>
      </c>
      <c r="K932" s="37" t="e">
        <f t="shared" ca="1" si="295"/>
        <v>#NAME?</v>
      </c>
      <c r="L932" s="90" t="e">
        <f t="shared" ca="1" si="292"/>
        <v>#NAME?</v>
      </c>
      <c r="Q932" s="123" t="e">
        <f ca="1"/>
        <v>#NAME?</v>
      </c>
      <c r="R932" s="90" t="e">
        <f ca="1"/>
        <v>#NAME?</v>
      </c>
    </row>
    <row r="933" spans="1:18" x14ac:dyDescent="0.25">
      <c r="A933" s="194" t="e">
        <f ca="1"/>
        <v>#NAME?</v>
      </c>
      <c r="B933" s="195" t="e">
        <f ca="1"/>
        <v>#NAME?</v>
      </c>
      <c r="C933" s="195" t="e">
        <f ca="1"/>
        <v>#NAME?</v>
      </c>
      <c r="D933" s="196" t="e">
        <f ca="1"/>
        <v>#NAME?</v>
      </c>
      <c r="F933" s="123" t="e">
        <f ca="1">INDEX(A933:D941,,F925)</f>
        <v>#NAME?</v>
      </c>
      <c r="G933" s="90" t="e">
        <f ca="1">INDEX(A926:D934,,G925)</f>
        <v>#NAME?</v>
      </c>
      <c r="I933" s="123" t="e">
        <f t="shared" ca="1" si="293"/>
        <v>#NAME?</v>
      </c>
      <c r="J933" s="37" t="e">
        <f t="shared" ca="1" si="294"/>
        <v>#NAME?</v>
      </c>
      <c r="K933" s="37" t="e">
        <f t="shared" ca="1" si="295"/>
        <v>#NAME?</v>
      </c>
      <c r="L933" s="90" t="e">
        <f t="shared" ca="1" si="292"/>
        <v>#NAME?</v>
      </c>
      <c r="Q933" s="123" t="e">
        <f ca="1"/>
        <v>#NAME?</v>
      </c>
      <c r="R933" s="90" t="e">
        <f ca="1"/>
        <v>#NAME?</v>
      </c>
    </row>
    <row r="934" spans="1:18" x14ac:dyDescent="0.25">
      <c r="A934" s="200" t="e">
        <f ca="1"/>
        <v>#NAME?</v>
      </c>
      <c r="B934" s="201" t="e">
        <f ca="1"/>
        <v>#NAME?</v>
      </c>
      <c r="C934" s="201" t="e">
        <f ca="1"/>
        <v>#NAME?</v>
      </c>
      <c r="D934" s="202" t="e">
        <f ca="1"/>
        <v>#NAME?</v>
      </c>
      <c r="F934" s="91" t="e">
        <f ca="1">INDEX(A934:D942,,F925)</f>
        <v>#NAME?</v>
      </c>
      <c r="G934" s="93" t="e">
        <f ca="1">INDEX(A926:D934,,G925)</f>
        <v>#NAME?</v>
      </c>
      <c r="I934" s="91" t="e">
        <f t="shared" ca="1" si="293"/>
        <v>#NAME?</v>
      </c>
      <c r="J934" s="92" t="e">
        <f t="shared" ca="1" si="294"/>
        <v>#NAME?</v>
      </c>
      <c r="K934" s="92" t="e">
        <f t="shared" ca="1" si="295"/>
        <v>#NAME?</v>
      </c>
      <c r="L934" s="93" t="e">
        <f t="shared" ca="1" si="292"/>
        <v>#NAME?</v>
      </c>
      <c r="Q934" s="91" t="e">
        <f ca="1"/>
        <v>#NAME?</v>
      </c>
      <c r="R934" s="93" t="e">
        <f ca="1"/>
        <v>#NAME?</v>
      </c>
    </row>
    <row r="935" spans="1:18" x14ac:dyDescent="0.25">
      <c r="I935" t="e">
        <f ca="1">SUM(I926:I934)</f>
        <v>#NAME?</v>
      </c>
      <c r="J935" t="e">
        <f ca="1">SUM(J926:J934)</f>
        <v>#NAME?</v>
      </c>
      <c r="K935" t="e">
        <f ca="1">SUM(K926:K934)</f>
        <v>#NAME?</v>
      </c>
      <c r="L935" t="e">
        <f ca="1">SUM(L926:L934)</f>
        <v>#NAME?</v>
      </c>
    </row>
    <row r="936" spans="1:18" x14ac:dyDescent="0.25">
      <c r="A936" s="47" t="s">
        <v>53</v>
      </c>
      <c r="B936">
        <f ca="1">COUNT(A926:A934)</f>
        <v>0</v>
      </c>
      <c r="I936" s="47" t="s">
        <v>462</v>
      </c>
      <c r="J936" s="47" t="s">
        <v>389</v>
      </c>
      <c r="K936" s="47" t="s">
        <v>469</v>
      </c>
      <c r="L936" s="47" t="s">
        <v>470</v>
      </c>
      <c r="N936" s="47"/>
    </row>
    <row r="938" spans="1:18" x14ac:dyDescent="0.25">
      <c r="A938">
        <v>1</v>
      </c>
      <c r="B938">
        <v>2</v>
      </c>
      <c r="C938">
        <v>3</v>
      </c>
      <c r="D938">
        <v>4</v>
      </c>
      <c r="F938">
        <v>3</v>
      </c>
      <c r="G938">
        <v>4</v>
      </c>
      <c r="I938" s="47" t="s">
        <v>207</v>
      </c>
      <c r="J938" s="47" t="s">
        <v>464</v>
      </c>
      <c r="K938" s="47" t="s">
        <v>465</v>
      </c>
      <c r="L938" s="47" t="s">
        <v>466</v>
      </c>
      <c r="Q938">
        <f>F938</f>
        <v>3</v>
      </c>
      <c r="R938">
        <f>G938</f>
        <v>4</v>
      </c>
    </row>
    <row r="939" spans="1:18" x14ac:dyDescent="0.25">
      <c r="A939" s="189" t="e">
        <f t="array" aca="1" ref="A939:A947" ca="1">IF(A938=$Q925,$Q926:$Q934,IF(A938=$R925,$R926:$R934,A926:A934))</f>
        <v>#NAME?</v>
      </c>
      <c r="B939" s="190" t="e">
        <f t="array" aca="1" ref="B939:B947" ca="1">IF(B938=$Q925,$Q926:$Q934,IF(B938=$R925,$R926:$R934,B926:B934))</f>
        <v>#NAME?</v>
      </c>
      <c r="C939" s="190" t="e">
        <f t="array" aca="1" ref="C939:C947" ca="1">IF(C938=$Q925,$Q926:$Q934,IF(C938=$R925,$R926:$R934,C926:C934))</f>
        <v>#NAME?</v>
      </c>
      <c r="D939" s="191" t="e">
        <f t="array" aca="1" ref="D939:D947" ca="1">IF(D938=$Q925,$Q926:$Q934,IF(D938=$R925,$R926:$R934,D926:D934))</f>
        <v>#NAME?</v>
      </c>
      <c r="F939" s="156" t="e">
        <f ca="1">INDEX(A939:D947,,F938)</f>
        <v>#NAME?</v>
      </c>
      <c r="G939" s="158" t="e">
        <f ca="1">INDEX(A939:D947,,G938)</f>
        <v>#NAME?</v>
      </c>
      <c r="I939" s="156" t="e">
        <f ca="1">F939^2-G939^2</f>
        <v>#NAME?</v>
      </c>
      <c r="J939" s="157" t="e">
        <f ca="1">2*F939*G939</f>
        <v>#NAME?</v>
      </c>
      <c r="K939" s="157" t="e">
        <f ca="1">I939^2-J939^2</f>
        <v>#NAME?</v>
      </c>
      <c r="L939" s="158" t="e">
        <f t="shared" ref="L939:L947" ca="1" si="296">I939*J939</f>
        <v>#NAME?</v>
      </c>
      <c r="N939" t="s">
        <v>390</v>
      </c>
      <c r="O939" s="172" t="e">
        <f ca="1">2*(L948*B949-I948*J948)</f>
        <v>#NAME?</v>
      </c>
      <c r="Q939" s="156" t="e">
        <f t="array" aca="1" ref="Q939:R947" ca="1">MMULT(F939:G947,N943:O944)</f>
        <v>#NAME?</v>
      </c>
      <c r="R939" s="158" t="e">
        <f ca="1"/>
        <v>#NAME?</v>
      </c>
    </row>
    <row r="940" spans="1:18" x14ac:dyDescent="0.25">
      <c r="A940" s="194" t="e">
        <f ca="1"/>
        <v>#NAME?</v>
      </c>
      <c r="B940" s="195" t="e">
        <f ca="1"/>
        <v>#NAME?</v>
      </c>
      <c r="C940" s="195" t="e">
        <f ca="1"/>
        <v>#NAME?</v>
      </c>
      <c r="D940" s="196" t="e">
        <f ca="1"/>
        <v>#NAME?</v>
      </c>
      <c r="F940" s="123" t="e">
        <f ca="1">INDEX(A940:D948,,F938)</f>
        <v>#NAME?</v>
      </c>
      <c r="G940" s="90" t="e">
        <f ca="1">INDEX(A939:D947,,G938)</f>
        <v>#NAME?</v>
      </c>
      <c r="I940" s="123" t="e">
        <f t="shared" ref="I940:I947" ca="1" si="297">F940^2-G940^2</f>
        <v>#NAME?</v>
      </c>
      <c r="J940" s="37" t="e">
        <f t="shared" ref="J940:J947" ca="1" si="298">2*F940*G940</f>
        <v>#NAME?</v>
      </c>
      <c r="K940" s="37" t="e">
        <f t="shared" ref="K940:K947" ca="1" si="299">I940^2-J940^2</f>
        <v>#NAME?</v>
      </c>
      <c r="L940" s="90" t="e">
        <f t="shared" ca="1" si="296"/>
        <v>#NAME?</v>
      </c>
      <c r="N940" t="s">
        <v>392</v>
      </c>
      <c r="O940" s="173" t="e">
        <f ca="1">K948*B949-(I948^2-J948^2)</f>
        <v>#NAME?</v>
      </c>
      <c r="Q940" s="123" t="e">
        <f ca="1"/>
        <v>#NAME?</v>
      </c>
      <c r="R940" s="90" t="e">
        <f ca="1"/>
        <v>#NAME?</v>
      </c>
    </row>
    <row r="941" spans="1:18" x14ac:dyDescent="0.25">
      <c r="A941" s="194" t="e">
        <f ca="1"/>
        <v>#NAME?</v>
      </c>
      <c r="B941" s="195" t="e">
        <f ca="1"/>
        <v>#NAME?</v>
      </c>
      <c r="C941" s="195" t="e">
        <f ca="1"/>
        <v>#NAME?</v>
      </c>
      <c r="D941" s="196" t="e">
        <f ca="1"/>
        <v>#NAME?</v>
      </c>
      <c r="F941" s="123" t="e">
        <f ca="1">INDEX(A941:D949,,F938)</f>
        <v>#NAME?</v>
      </c>
      <c r="G941" s="90" t="e">
        <f ca="1">INDEX(A939:D947,,G938)</f>
        <v>#NAME?</v>
      </c>
      <c r="I941" s="123" t="e">
        <f t="shared" ca="1" si="297"/>
        <v>#NAME?</v>
      </c>
      <c r="J941" s="37" t="e">
        <f t="shared" ca="1" si="298"/>
        <v>#NAME?</v>
      </c>
      <c r="K941" s="37" t="e">
        <f t="shared" ca="1" si="299"/>
        <v>#NAME?</v>
      </c>
      <c r="L941" s="90" t="e">
        <f t="shared" ca="1" si="296"/>
        <v>#NAME?</v>
      </c>
      <c r="N941" t="s">
        <v>467</v>
      </c>
      <c r="O941" s="174" t="e">
        <f ca="1">0.25*ATAN(O939/O940)</f>
        <v>#NAME?</v>
      </c>
      <c r="Q941" s="123" t="e">
        <f ca="1"/>
        <v>#NAME?</v>
      </c>
      <c r="R941" s="90" t="e">
        <f ca="1"/>
        <v>#NAME?</v>
      </c>
    </row>
    <row r="942" spans="1:18" x14ac:dyDescent="0.25">
      <c r="A942" s="194" t="e">
        <f ca="1"/>
        <v>#NAME?</v>
      </c>
      <c r="B942" s="195" t="e">
        <f ca="1"/>
        <v>#NAME?</v>
      </c>
      <c r="C942" s="195" t="e">
        <f ca="1"/>
        <v>#NAME?</v>
      </c>
      <c r="D942" s="196" t="e">
        <f ca="1"/>
        <v>#NAME?</v>
      </c>
      <c r="F942" s="123" t="e">
        <f ca="1">INDEX(A942:D950,,F938)</f>
        <v>#NAME?</v>
      </c>
      <c r="G942" s="90" t="e">
        <f ca="1">INDEX(A939:D947,,G938)</f>
        <v>#NAME?</v>
      </c>
      <c r="I942" s="123" t="e">
        <f t="shared" ca="1" si="297"/>
        <v>#NAME?</v>
      </c>
      <c r="J942" s="37" t="e">
        <f t="shared" ca="1" si="298"/>
        <v>#NAME?</v>
      </c>
      <c r="K942" s="37" t="e">
        <f t="shared" ca="1" si="299"/>
        <v>#NAME?</v>
      </c>
      <c r="L942" s="90" t="e">
        <f t="shared" ca="1" si="296"/>
        <v>#NAME?</v>
      </c>
      <c r="Q942" s="123" t="e">
        <f ca="1"/>
        <v>#NAME?</v>
      </c>
      <c r="R942" s="90" t="e">
        <f ca="1"/>
        <v>#NAME?</v>
      </c>
    </row>
    <row r="943" spans="1:18" x14ac:dyDescent="0.25">
      <c r="A943" s="194" t="e">
        <f ca="1"/>
        <v>#NAME?</v>
      </c>
      <c r="B943" s="195" t="e">
        <f ca="1"/>
        <v>#NAME?</v>
      </c>
      <c r="C943" s="195" t="e">
        <f ca="1"/>
        <v>#NAME?</v>
      </c>
      <c r="D943" s="196" t="e">
        <f ca="1"/>
        <v>#NAME?</v>
      </c>
      <c r="F943" s="123" t="e">
        <f ca="1">INDEX(A943:D951,,F938)</f>
        <v>#NAME?</v>
      </c>
      <c r="G943" s="90" t="e">
        <f ca="1">INDEX(A939:D947,,G938)</f>
        <v>#NAME?</v>
      </c>
      <c r="I943" s="123" t="e">
        <f t="shared" ca="1" si="297"/>
        <v>#NAME?</v>
      </c>
      <c r="J943" s="37" t="e">
        <f t="shared" ca="1" si="298"/>
        <v>#NAME?</v>
      </c>
      <c r="K943" s="37" t="e">
        <f t="shared" ca="1" si="299"/>
        <v>#NAME?</v>
      </c>
      <c r="L943" s="90" t="e">
        <f t="shared" ca="1" si="296"/>
        <v>#NAME?</v>
      </c>
      <c r="N943" s="156" t="e">
        <f ca="1">COS(O941)</f>
        <v>#NAME?</v>
      </c>
      <c r="O943" s="158" t="e">
        <f ca="1">-N944</f>
        <v>#NAME?</v>
      </c>
      <c r="Q943" s="123" t="e">
        <f ca="1"/>
        <v>#NAME?</v>
      </c>
      <c r="R943" s="90" t="e">
        <f ca="1"/>
        <v>#NAME?</v>
      </c>
    </row>
    <row r="944" spans="1:18" x14ac:dyDescent="0.25">
      <c r="A944" s="194" t="e">
        <f ca="1"/>
        <v>#NAME?</v>
      </c>
      <c r="B944" s="195" t="e">
        <f ca="1"/>
        <v>#NAME?</v>
      </c>
      <c r="C944" s="195" t="e">
        <f ca="1"/>
        <v>#NAME?</v>
      </c>
      <c r="D944" s="196" t="e">
        <f ca="1"/>
        <v>#NAME?</v>
      </c>
      <c r="F944" s="123" t="e">
        <f ca="1">INDEX(A944:D952,,F938)</f>
        <v>#NAME?</v>
      </c>
      <c r="G944" s="90" t="e">
        <f ca="1">INDEX(A939:D947,,G938)</f>
        <v>#NAME?</v>
      </c>
      <c r="I944" s="123" t="e">
        <f t="shared" ca="1" si="297"/>
        <v>#NAME?</v>
      </c>
      <c r="J944" s="37" t="e">
        <f t="shared" ca="1" si="298"/>
        <v>#NAME?</v>
      </c>
      <c r="K944" s="37" t="e">
        <f t="shared" ca="1" si="299"/>
        <v>#NAME?</v>
      </c>
      <c r="L944" s="90" t="e">
        <f t="shared" ca="1" si="296"/>
        <v>#NAME?</v>
      </c>
      <c r="N944" s="91" t="e">
        <f ca="1">SIN(O941)</f>
        <v>#NAME?</v>
      </c>
      <c r="O944" s="93" t="e">
        <f ca="1">N943</f>
        <v>#NAME?</v>
      </c>
      <c r="Q944" s="123" t="e">
        <f ca="1"/>
        <v>#NAME?</v>
      </c>
      <c r="R944" s="90" t="e">
        <f ca="1"/>
        <v>#NAME?</v>
      </c>
    </row>
    <row r="945" spans="1:18" x14ac:dyDescent="0.25">
      <c r="A945" s="194" t="e">
        <f ca="1"/>
        <v>#NAME?</v>
      </c>
      <c r="B945" s="195" t="e">
        <f ca="1"/>
        <v>#NAME?</v>
      </c>
      <c r="C945" s="195" t="e">
        <f ca="1"/>
        <v>#NAME?</v>
      </c>
      <c r="D945" s="196" t="e">
        <f ca="1"/>
        <v>#NAME?</v>
      </c>
      <c r="F945" s="123" t="e">
        <f ca="1">INDEX(A945:D953,,F938)</f>
        <v>#NAME?</v>
      </c>
      <c r="G945" s="90" t="e">
        <f ca="1">INDEX(A939:D947,,G938)</f>
        <v>#NAME?</v>
      </c>
      <c r="I945" s="123" t="e">
        <f t="shared" ca="1" si="297"/>
        <v>#NAME?</v>
      </c>
      <c r="J945" s="37" t="e">
        <f t="shared" ca="1" si="298"/>
        <v>#NAME?</v>
      </c>
      <c r="K945" s="37" t="e">
        <f t="shared" ca="1" si="299"/>
        <v>#NAME?</v>
      </c>
      <c r="L945" s="90" t="e">
        <f t="shared" ca="1" si="296"/>
        <v>#NAME?</v>
      </c>
      <c r="Q945" s="123" t="e">
        <f ca="1"/>
        <v>#NAME?</v>
      </c>
      <c r="R945" s="90" t="e">
        <f ca="1"/>
        <v>#NAME?</v>
      </c>
    </row>
    <row r="946" spans="1:18" x14ac:dyDescent="0.25">
      <c r="A946" s="194" t="e">
        <f ca="1"/>
        <v>#NAME?</v>
      </c>
      <c r="B946" s="195" t="e">
        <f ca="1"/>
        <v>#NAME?</v>
      </c>
      <c r="C946" s="195" t="e">
        <f ca="1"/>
        <v>#NAME?</v>
      </c>
      <c r="D946" s="196" t="e">
        <f ca="1"/>
        <v>#NAME?</v>
      </c>
      <c r="F946" s="123" t="e">
        <f ca="1">INDEX(A946:D954,,F938)</f>
        <v>#NAME?</v>
      </c>
      <c r="G946" s="90" t="e">
        <f ca="1">INDEX(A939:D947,,G938)</f>
        <v>#NAME?</v>
      </c>
      <c r="I946" s="123" t="e">
        <f t="shared" ca="1" si="297"/>
        <v>#NAME?</v>
      </c>
      <c r="J946" s="37" t="e">
        <f t="shared" ca="1" si="298"/>
        <v>#NAME?</v>
      </c>
      <c r="K946" s="37" t="e">
        <f t="shared" ca="1" si="299"/>
        <v>#NAME?</v>
      </c>
      <c r="L946" s="90" t="e">
        <f t="shared" ca="1" si="296"/>
        <v>#NAME?</v>
      </c>
      <c r="Q946" s="123" t="e">
        <f ca="1"/>
        <v>#NAME?</v>
      </c>
      <c r="R946" s="90" t="e">
        <f ca="1"/>
        <v>#NAME?</v>
      </c>
    </row>
    <row r="947" spans="1:18" x14ac:dyDescent="0.25">
      <c r="A947" s="200" t="e">
        <f ca="1"/>
        <v>#NAME?</v>
      </c>
      <c r="B947" s="201" t="e">
        <f ca="1"/>
        <v>#NAME?</v>
      </c>
      <c r="C947" s="201" t="e">
        <f ca="1"/>
        <v>#NAME?</v>
      </c>
      <c r="D947" s="202" t="e">
        <f ca="1"/>
        <v>#NAME?</v>
      </c>
      <c r="F947" s="91" t="e">
        <f ca="1">INDEX(A947:D955,,F938)</f>
        <v>#NAME?</v>
      </c>
      <c r="G947" s="93" t="e">
        <f ca="1">INDEX(A939:D947,,G938)</f>
        <v>#NAME?</v>
      </c>
      <c r="I947" s="91" t="e">
        <f t="shared" ca="1" si="297"/>
        <v>#NAME?</v>
      </c>
      <c r="J947" s="92" t="e">
        <f t="shared" ca="1" si="298"/>
        <v>#NAME?</v>
      </c>
      <c r="K947" s="92" t="e">
        <f t="shared" ca="1" si="299"/>
        <v>#NAME?</v>
      </c>
      <c r="L947" s="93" t="e">
        <f t="shared" ca="1" si="296"/>
        <v>#NAME?</v>
      </c>
      <c r="Q947" s="91" t="e">
        <f ca="1"/>
        <v>#NAME?</v>
      </c>
      <c r="R947" s="93" t="e">
        <f ca="1"/>
        <v>#NAME?</v>
      </c>
    </row>
    <row r="948" spans="1:18" x14ac:dyDescent="0.25">
      <c r="I948" t="e">
        <f ca="1">SUM(I939:I947)</f>
        <v>#NAME?</v>
      </c>
      <c r="J948" t="e">
        <f ca="1">SUM(J939:J947)</f>
        <v>#NAME?</v>
      </c>
      <c r="K948" t="e">
        <f ca="1">SUM(K939:K947)</f>
        <v>#NAME?</v>
      </c>
      <c r="L948" t="e">
        <f ca="1">SUM(L939:L947)</f>
        <v>#NAME?</v>
      </c>
    </row>
    <row r="949" spans="1:18" x14ac:dyDescent="0.25">
      <c r="A949" s="47" t="s">
        <v>53</v>
      </c>
      <c r="B949">
        <f ca="1">COUNT(A939:A947)</f>
        <v>0</v>
      </c>
      <c r="I949" s="47" t="s">
        <v>462</v>
      </c>
      <c r="J949" s="47" t="s">
        <v>389</v>
      </c>
      <c r="K949" s="47" t="s">
        <v>469</v>
      </c>
      <c r="L949" s="47" t="s">
        <v>470</v>
      </c>
      <c r="N949" s="47"/>
    </row>
    <row r="951" spans="1:18" x14ac:dyDescent="0.25">
      <c r="A951">
        <v>1</v>
      </c>
      <c r="B951">
        <v>2</v>
      </c>
      <c r="C951">
        <v>3</v>
      </c>
      <c r="D951">
        <v>4</v>
      </c>
      <c r="F951">
        <v>1</v>
      </c>
      <c r="G951">
        <v>2</v>
      </c>
      <c r="I951" s="47" t="s">
        <v>207</v>
      </c>
      <c r="J951" s="47" t="s">
        <v>464</v>
      </c>
      <c r="K951" s="47" t="s">
        <v>465</v>
      </c>
      <c r="L951" s="47" t="s">
        <v>466</v>
      </c>
      <c r="Q951">
        <f>F951</f>
        <v>1</v>
      </c>
      <c r="R951">
        <f>G951</f>
        <v>2</v>
      </c>
    </row>
    <row r="952" spans="1:18" x14ac:dyDescent="0.25">
      <c r="A952" s="189" t="e">
        <f t="array" aca="1" ref="A952:A960" ca="1">IF(A951=$Q938,$Q939:$Q947,IF(A951=$R938,$R939:$R947,A939:A947))</f>
        <v>#NAME?</v>
      </c>
      <c r="B952" s="190" t="e">
        <f t="array" aca="1" ref="B952:B960" ca="1">IF(B951=$Q938,$Q939:$Q947,IF(B951=$R938,$R939:$R947,B939:B947))</f>
        <v>#NAME?</v>
      </c>
      <c r="C952" s="190" t="e">
        <f t="array" aca="1" ref="C952:C960" ca="1">IF(C951=$Q938,$Q939:$Q947,IF(C951=$R938,$R939:$R947,C939:C947))</f>
        <v>#NAME?</v>
      </c>
      <c r="D952" s="191" t="e">
        <f t="array" aca="1" ref="D952:D960" ca="1">IF(D951=$Q938,$Q939:$Q947,IF(D951=$R938,$R939:$R947,D939:D947))</f>
        <v>#NAME?</v>
      </c>
      <c r="F952" s="156" t="e">
        <f ca="1">INDEX(A952:D960,,F951)</f>
        <v>#NAME?</v>
      </c>
      <c r="G952" s="158" t="e">
        <f ca="1">INDEX(A952:D960,,G951)</f>
        <v>#NAME?</v>
      </c>
      <c r="I952" s="156" t="e">
        <f ca="1">F952^2-G952^2</f>
        <v>#NAME?</v>
      </c>
      <c r="J952" s="157" t="e">
        <f ca="1">2*F952*G952</f>
        <v>#NAME?</v>
      </c>
      <c r="K952" s="157" t="e">
        <f ca="1">I952^2-J952^2</f>
        <v>#NAME?</v>
      </c>
      <c r="L952" s="158" t="e">
        <f t="shared" ref="L952:L960" ca="1" si="300">I952*J952</f>
        <v>#NAME?</v>
      </c>
      <c r="N952" t="s">
        <v>390</v>
      </c>
      <c r="O952" s="172" t="e">
        <f ca="1">2*(L961*B962-I961*J961)</f>
        <v>#NAME?</v>
      </c>
      <c r="Q952" s="156" t="e">
        <f t="array" aca="1" ref="Q952:R960" ca="1">MMULT(F952:G960,N956:O957)</f>
        <v>#NAME?</v>
      </c>
      <c r="R952" s="158" t="e">
        <f ca="1"/>
        <v>#NAME?</v>
      </c>
    </row>
    <row r="953" spans="1:18" x14ac:dyDescent="0.25">
      <c r="A953" s="194" t="e">
        <f ca="1"/>
        <v>#NAME?</v>
      </c>
      <c r="B953" s="195" t="e">
        <f ca="1"/>
        <v>#NAME?</v>
      </c>
      <c r="C953" s="195" t="e">
        <f ca="1"/>
        <v>#NAME?</v>
      </c>
      <c r="D953" s="196" t="e">
        <f ca="1"/>
        <v>#NAME?</v>
      </c>
      <c r="F953" s="123" t="e">
        <f ca="1">INDEX(A953:D961,,F951)</f>
        <v>#NAME?</v>
      </c>
      <c r="G953" s="90" t="e">
        <f ca="1">INDEX(A952:D960,,G951)</f>
        <v>#NAME?</v>
      </c>
      <c r="I953" s="123" t="e">
        <f t="shared" ref="I953:I960" ca="1" si="301">F953^2-G953^2</f>
        <v>#NAME?</v>
      </c>
      <c r="J953" s="37" t="e">
        <f t="shared" ref="J953:J960" ca="1" si="302">2*F953*G953</f>
        <v>#NAME?</v>
      </c>
      <c r="K953" s="37" t="e">
        <f t="shared" ref="K953:K960" ca="1" si="303">I953^2-J953^2</f>
        <v>#NAME?</v>
      </c>
      <c r="L953" s="90" t="e">
        <f t="shared" ca="1" si="300"/>
        <v>#NAME?</v>
      </c>
      <c r="N953" t="s">
        <v>392</v>
      </c>
      <c r="O953" s="173" t="e">
        <f ca="1">K961*B962-(I961^2-J961^2)</f>
        <v>#NAME?</v>
      </c>
      <c r="Q953" s="123" t="e">
        <f ca="1"/>
        <v>#NAME?</v>
      </c>
      <c r="R953" s="90" t="e">
        <f ca="1"/>
        <v>#NAME?</v>
      </c>
    </row>
    <row r="954" spans="1:18" x14ac:dyDescent="0.25">
      <c r="A954" s="194" t="e">
        <f ca="1"/>
        <v>#NAME?</v>
      </c>
      <c r="B954" s="195" t="e">
        <f ca="1"/>
        <v>#NAME?</v>
      </c>
      <c r="C954" s="195" t="e">
        <f ca="1"/>
        <v>#NAME?</v>
      </c>
      <c r="D954" s="196" t="e">
        <f ca="1"/>
        <v>#NAME?</v>
      </c>
      <c r="F954" s="123" t="e">
        <f ca="1">INDEX(A954:D962,,F951)</f>
        <v>#NAME?</v>
      </c>
      <c r="G954" s="90" t="e">
        <f ca="1">INDEX(A952:D960,,G951)</f>
        <v>#NAME?</v>
      </c>
      <c r="I954" s="123" t="e">
        <f t="shared" ca="1" si="301"/>
        <v>#NAME?</v>
      </c>
      <c r="J954" s="37" t="e">
        <f t="shared" ca="1" si="302"/>
        <v>#NAME?</v>
      </c>
      <c r="K954" s="37" t="e">
        <f t="shared" ca="1" si="303"/>
        <v>#NAME?</v>
      </c>
      <c r="L954" s="90" t="e">
        <f t="shared" ca="1" si="300"/>
        <v>#NAME?</v>
      </c>
      <c r="N954" t="s">
        <v>467</v>
      </c>
      <c r="O954" s="174" t="e">
        <f ca="1">0.25*ATAN(O952/O953)</f>
        <v>#NAME?</v>
      </c>
      <c r="Q954" s="123" t="e">
        <f ca="1"/>
        <v>#NAME?</v>
      </c>
      <c r="R954" s="90" t="e">
        <f ca="1"/>
        <v>#NAME?</v>
      </c>
    </row>
    <row r="955" spans="1:18" x14ac:dyDescent="0.25">
      <c r="A955" s="194" t="e">
        <f ca="1"/>
        <v>#NAME?</v>
      </c>
      <c r="B955" s="195" t="e">
        <f ca="1"/>
        <v>#NAME?</v>
      </c>
      <c r="C955" s="195" t="e">
        <f ca="1"/>
        <v>#NAME?</v>
      </c>
      <c r="D955" s="196" t="e">
        <f ca="1"/>
        <v>#NAME?</v>
      </c>
      <c r="F955" s="123" t="e">
        <f ca="1">INDEX(A955:D963,,F951)</f>
        <v>#NAME?</v>
      </c>
      <c r="G955" s="90" t="e">
        <f ca="1">INDEX(A952:D960,,G951)</f>
        <v>#NAME?</v>
      </c>
      <c r="I955" s="123" t="e">
        <f t="shared" ca="1" si="301"/>
        <v>#NAME?</v>
      </c>
      <c r="J955" s="37" t="e">
        <f t="shared" ca="1" si="302"/>
        <v>#NAME?</v>
      </c>
      <c r="K955" s="37" t="e">
        <f t="shared" ca="1" si="303"/>
        <v>#NAME?</v>
      </c>
      <c r="L955" s="90" t="e">
        <f t="shared" ca="1" si="300"/>
        <v>#NAME?</v>
      </c>
      <c r="Q955" s="123" t="e">
        <f ca="1"/>
        <v>#NAME?</v>
      </c>
      <c r="R955" s="90" t="e">
        <f ca="1"/>
        <v>#NAME?</v>
      </c>
    </row>
    <row r="956" spans="1:18" x14ac:dyDescent="0.25">
      <c r="A956" s="194" t="e">
        <f ca="1"/>
        <v>#NAME?</v>
      </c>
      <c r="B956" s="195" t="e">
        <f ca="1"/>
        <v>#NAME?</v>
      </c>
      <c r="C956" s="195" t="e">
        <f ca="1"/>
        <v>#NAME?</v>
      </c>
      <c r="D956" s="196" t="e">
        <f ca="1"/>
        <v>#NAME?</v>
      </c>
      <c r="F956" s="123" t="e">
        <f ca="1">INDEX(A956:D964,,F951)</f>
        <v>#NAME?</v>
      </c>
      <c r="G956" s="90" t="e">
        <f ca="1">INDEX(A952:D960,,G951)</f>
        <v>#NAME?</v>
      </c>
      <c r="I956" s="123" t="e">
        <f t="shared" ca="1" si="301"/>
        <v>#NAME?</v>
      </c>
      <c r="J956" s="37" t="e">
        <f t="shared" ca="1" si="302"/>
        <v>#NAME?</v>
      </c>
      <c r="K956" s="37" t="e">
        <f t="shared" ca="1" si="303"/>
        <v>#NAME?</v>
      </c>
      <c r="L956" s="90" t="e">
        <f t="shared" ca="1" si="300"/>
        <v>#NAME?</v>
      </c>
      <c r="N956" s="156" t="e">
        <f ca="1">COS(O954)</f>
        <v>#NAME?</v>
      </c>
      <c r="O956" s="158" t="e">
        <f ca="1">-N957</f>
        <v>#NAME?</v>
      </c>
      <c r="Q956" s="123" t="e">
        <f ca="1"/>
        <v>#NAME?</v>
      </c>
      <c r="R956" s="90" t="e">
        <f ca="1"/>
        <v>#NAME?</v>
      </c>
    </row>
    <row r="957" spans="1:18" x14ac:dyDescent="0.25">
      <c r="A957" s="194" t="e">
        <f ca="1"/>
        <v>#NAME?</v>
      </c>
      <c r="B957" s="195" t="e">
        <f ca="1"/>
        <v>#NAME?</v>
      </c>
      <c r="C957" s="195" t="e">
        <f ca="1"/>
        <v>#NAME?</v>
      </c>
      <c r="D957" s="196" t="e">
        <f ca="1"/>
        <v>#NAME?</v>
      </c>
      <c r="F957" s="123" t="e">
        <f ca="1">INDEX(A957:D965,,F951)</f>
        <v>#NAME?</v>
      </c>
      <c r="G957" s="90" t="e">
        <f ca="1">INDEX(A952:D960,,G951)</f>
        <v>#NAME?</v>
      </c>
      <c r="I957" s="123" t="e">
        <f t="shared" ca="1" si="301"/>
        <v>#NAME?</v>
      </c>
      <c r="J957" s="37" t="e">
        <f t="shared" ca="1" si="302"/>
        <v>#NAME?</v>
      </c>
      <c r="K957" s="37" t="e">
        <f t="shared" ca="1" si="303"/>
        <v>#NAME?</v>
      </c>
      <c r="L957" s="90" t="e">
        <f t="shared" ca="1" si="300"/>
        <v>#NAME?</v>
      </c>
      <c r="N957" s="91" t="e">
        <f ca="1">SIN(O954)</f>
        <v>#NAME?</v>
      </c>
      <c r="O957" s="93" t="e">
        <f ca="1">N956</f>
        <v>#NAME?</v>
      </c>
      <c r="Q957" s="123" t="e">
        <f ca="1"/>
        <v>#NAME?</v>
      </c>
      <c r="R957" s="90" t="e">
        <f ca="1"/>
        <v>#NAME?</v>
      </c>
    </row>
    <row r="958" spans="1:18" x14ac:dyDescent="0.25">
      <c r="A958" s="194" t="e">
        <f ca="1"/>
        <v>#NAME?</v>
      </c>
      <c r="B958" s="195" t="e">
        <f ca="1"/>
        <v>#NAME?</v>
      </c>
      <c r="C958" s="195" t="e">
        <f ca="1"/>
        <v>#NAME?</v>
      </c>
      <c r="D958" s="196" t="e">
        <f ca="1"/>
        <v>#NAME?</v>
      </c>
      <c r="F958" s="123" t="e">
        <f ca="1">INDEX(A958:D966,,F951)</f>
        <v>#NAME?</v>
      </c>
      <c r="G958" s="90" t="e">
        <f ca="1">INDEX(A952:D960,,G951)</f>
        <v>#NAME?</v>
      </c>
      <c r="I958" s="123" t="e">
        <f t="shared" ca="1" si="301"/>
        <v>#NAME?</v>
      </c>
      <c r="J958" s="37" t="e">
        <f t="shared" ca="1" si="302"/>
        <v>#NAME?</v>
      </c>
      <c r="K958" s="37" t="e">
        <f t="shared" ca="1" si="303"/>
        <v>#NAME?</v>
      </c>
      <c r="L958" s="90" t="e">
        <f t="shared" ca="1" si="300"/>
        <v>#NAME?</v>
      </c>
      <c r="Q958" s="123" t="e">
        <f ca="1"/>
        <v>#NAME?</v>
      </c>
      <c r="R958" s="90" t="e">
        <f ca="1"/>
        <v>#NAME?</v>
      </c>
    </row>
    <row r="959" spans="1:18" x14ac:dyDescent="0.25">
      <c r="A959" s="194" t="e">
        <f ca="1"/>
        <v>#NAME?</v>
      </c>
      <c r="B959" s="195" t="e">
        <f ca="1"/>
        <v>#NAME?</v>
      </c>
      <c r="C959" s="195" t="e">
        <f ca="1"/>
        <v>#NAME?</v>
      </c>
      <c r="D959" s="196" t="e">
        <f ca="1"/>
        <v>#NAME?</v>
      </c>
      <c r="F959" s="123" t="e">
        <f ca="1">INDEX(A959:D967,,F951)</f>
        <v>#NAME?</v>
      </c>
      <c r="G959" s="90" t="e">
        <f ca="1">INDEX(A952:D960,,G951)</f>
        <v>#NAME?</v>
      </c>
      <c r="I959" s="123" t="e">
        <f t="shared" ca="1" si="301"/>
        <v>#NAME?</v>
      </c>
      <c r="J959" s="37" t="e">
        <f t="shared" ca="1" si="302"/>
        <v>#NAME?</v>
      </c>
      <c r="K959" s="37" t="e">
        <f t="shared" ca="1" si="303"/>
        <v>#NAME?</v>
      </c>
      <c r="L959" s="90" t="e">
        <f t="shared" ca="1" si="300"/>
        <v>#NAME?</v>
      </c>
      <c r="Q959" s="123" t="e">
        <f ca="1"/>
        <v>#NAME?</v>
      </c>
      <c r="R959" s="90" t="e">
        <f ca="1"/>
        <v>#NAME?</v>
      </c>
    </row>
    <row r="960" spans="1:18" x14ac:dyDescent="0.25">
      <c r="A960" s="200" t="e">
        <f ca="1"/>
        <v>#NAME?</v>
      </c>
      <c r="B960" s="201" t="e">
        <f ca="1"/>
        <v>#NAME?</v>
      </c>
      <c r="C960" s="201" t="e">
        <f ca="1"/>
        <v>#NAME?</v>
      </c>
      <c r="D960" s="202" t="e">
        <f ca="1"/>
        <v>#NAME?</v>
      </c>
      <c r="F960" s="91" t="e">
        <f ca="1">INDEX(A960:D968,,F951)</f>
        <v>#NAME?</v>
      </c>
      <c r="G960" s="93" t="e">
        <f ca="1">INDEX(A952:D960,,G951)</f>
        <v>#NAME?</v>
      </c>
      <c r="I960" s="91" t="e">
        <f t="shared" ca="1" si="301"/>
        <v>#NAME?</v>
      </c>
      <c r="J960" s="92" t="e">
        <f t="shared" ca="1" si="302"/>
        <v>#NAME?</v>
      </c>
      <c r="K960" s="92" t="e">
        <f t="shared" ca="1" si="303"/>
        <v>#NAME?</v>
      </c>
      <c r="L960" s="93" t="e">
        <f t="shared" ca="1" si="300"/>
        <v>#NAME?</v>
      </c>
      <c r="Q960" s="91" t="e">
        <f ca="1"/>
        <v>#NAME?</v>
      </c>
      <c r="R960" s="93" t="e">
        <f ca="1"/>
        <v>#NAME?</v>
      </c>
    </row>
    <row r="961" spans="1:14" x14ac:dyDescent="0.25">
      <c r="I961" t="e">
        <f ca="1">SUM(I952:I960)</f>
        <v>#NAME?</v>
      </c>
      <c r="J961" t="e">
        <f ca="1">SUM(J952:J960)</f>
        <v>#NAME?</v>
      </c>
      <c r="K961" t="e">
        <f ca="1">SUM(K952:K960)</f>
        <v>#NAME?</v>
      </c>
      <c r="L961" t="e">
        <f ca="1">SUM(L952:L960)</f>
        <v>#NAME?</v>
      </c>
    </row>
    <row r="962" spans="1:14" x14ac:dyDescent="0.25">
      <c r="A962" s="47" t="s">
        <v>53</v>
      </c>
      <c r="B962">
        <f ca="1">COUNT(A952:A960)</f>
        <v>0</v>
      </c>
      <c r="I962" s="47" t="s">
        <v>462</v>
      </c>
      <c r="J962" s="47" t="s">
        <v>389</v>
      </c>
      <c r="K962" s="47" t="s">
        <v>469</v>
      </c>
      <c r="L962" s="47" t="s">
        <v>470</v>
      </c>
      <c r="N962" s="47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L46"/>
  <sheetViews>
    <sheetView workbookViewId="0"/>
  </sheetViews>
  <sheetFormatPr defaultRowHeight="15" x14ac:dyDescent="0.25"/>
  <sheetData>
    <row r="1" spans="1:11" x14ac:dyDescent="0.25">
      <c r="A1" s="42" t="s">
        <v>471</v>
      </c>
    </row>
    <row r="2" spans="1:11" x14ac:dyDescent="0.25">
      <c r="A2" s="42"/>
    </row>
    <row r="3" spans="1:11" x14ac:dyDescent="0.25">
      <c r="A3" s="46" t="s">
        <v>472</v>
      </c>
    </row>
    <row r="5" spans="1:11" s="32" customFormat="1" x14ac:dyDescent="0.25">
      <c r="B5" s="32" t="str">
        <f t="array" ref="B5:J5">Factor!B5:J5</f>
        <v>Expect</v>
      </c>
      <c r="C5" s="32" t="str">
        <v>Entertain</v>
      </c>
      <c r="D5" s="32" t="str">
        <v>Comm</v>
      </c>
      <c r="E5" s="32" t="str">
        <v>Expert</v>
      </c>
      <c r="F5" s="32" t="str">
        <v>Motivate</v>
      </c>
      <c r="G5" s="32" t="str">
        <v>Caring</v>
      </c>
      <c r="H5" s="32" t="str">
        <v>Charisma</v>
      </c>
      <c r="I5" s="32" t="str">
        <v>Passion</v>
      </c>
      <c r="J5" s="32" t="str">
        <v>Friendly</v>
      </c>
    </row>
    <row r="6" spans="1:11" x14ac:dyDescent="0.25">
      <c r="A6" t="str">
        <f t="array" ref="A6:A14">TRANSPOSE(B5:J5)</f>
        <v>Expect</v>
      </c>
      <c r="B6" s="156" t="e">
        <f t="array" ref="B6:J14" ca="1">Factor!B6:J14</f>
        <v>#NAME?</v>
      </c>
      <c r="C6" s="157" t="e">
        <f ca="1"/>
        <v>#NAME?</v>
      </c>
      <c r="D6" s="157" t="e">
        <f ca="1"/>
        <v>#NAME?</v>
      </c>
      <c r="E6" s="157" t="e">
        <f ca="1"/>
        <v>#NAME?</v>
      </c>
      <c r="F6" s="157" t="e">
        <f ca="1"/>
        <v>#NAME?</v>
      </c>
      <c r="G6" s="157" t="e">
        <f ca="1"/>
        <v>#NAME?</v>
      </c>
      <c r="H6" s="157" t="e">
        <f ca="1"/>
        <v>#NAME?</v>
      </c>
      <c r="I6" s="157" t="e">
        <f ca="1"/>
        <v>#NAME?</v>
      </c>
      <c r="J6" s="158" t="e">
        <f ca="1"/>
        <v>#NAME?</v>
      </c>
    </row>
    <row r="7" spans="1:11" x14ac:dyDescent="0.25">
      <c r="A7" t="str">
        <v>Entertain</v>
      </c>
      <c r="B7" s="123" t="e">
        <f ca="1"/>
        <v>#NAME?</v>
      </c>
      <c r="C7" s="37" t="e">
        <f ca="1"/>
        <v>#NAME?</v>
      </c>
      <c r="D7" s="37" t="e">
        <f ca="1"/>
        <v>#NAME?</v>
      </c>
      <c r="E7" s="37" t="e">
        <f ca="1"/>
        <v>#NAME?</v>
      </c>
      <c r="F7" s="37" t="e">
        <f ca="1"/>
        <v>#NAME?</v>
      </c>
      <c r="G7" s="37" t="e">
        <f ca="1"/>
        <v>#NAME?</v>
      </c>
      <c r="H7" s="37" t="e">
        <f ca="1"/>
        <v>#NAME?</v>
      </c>
      <c r="I7" s="37" t="e">
        <f ca="1"/>
        <v>#NAME?</v>
      </c>
      <c r="J7" s="90" t="e">
        <f ca="1"/>
        <v>#NAME?</v>
      </c>
    </row>
    <row r="8" spans="1:11" x14ac:dyDescent="0.25">
      <c r="A8" t="str">
        <v>Comm</v>
      </c>
      <c r="B8" s="123" t="e">
        <f ca="1"/>
        <v>#NAME?</v>
      </c>
      <c r="C8" s="37" t="e">
        <f ca="1"/>
        <v>#NAME?</v>
      </c>
      <c r="D8" s="37" t="e">
        <f ca="1"/>
        <v>#NAME?</v>
      </c>
      <c r="E8" s="37" t="e">
        <f ca="1"/>
        <v>#NAME?</v>
      </c>
      <c r="F8" s="37" t="e">
        <f ca="1"/>
        <v>#NAME?</v>
      </c>
      <c r="G8" s="37" t="e">
        <f ca="1"/>
        <v>#NAME?</v>
      </c>
      <c r="H8" s="37" t="e">
        <f ca="1"/>
        <v>#NAME?</v>
      </c>
      <c r="I8" s="37" t="e">
        <f ca="1"/>
        <v>#NAME?</v>
      </c>
      <c r="J8" s="90" t="e">
        <f ca="1"/>
        <v>#NAME?</v>
      </c>
    </row>
    <row r="9" spans="1:11" x14ac:dyDescent="0.25">
      <c r="A9" t="str">
        <v>Expert</v>
      </c>
      <c r="B9" s="123" t="e">
        <f ca="1"/>
        <v>#NAME?</v>
      </c>
      <c r="C9" s="37" t="e">
        <f ca="1"/>
        <v>#NAME?</v>
      </c>
      <c r="D9" s="37" t="e">
        <f ca="1"/>
        <v>#NAME?</v>
      </c>
      <c r="E9" s="37" t="e">
        <f ca="1"/>
        <v>#NAME?</v>
      </c>
      <c r="F9" s="37" t="e">
        <f ca="1"/>
        <v>#NAME?</v>
      </c>
      <c r="G9" s="37" t="e">
        <f ca="1"/>
        <v>#NAME?</v>
      </c>
      <c r="H9" s="37" t="e">
        <f ca="1"/>
        <v>#NAME?</v>
      </c>
      <c r="I9" s="37" t="e">
        <f ca="1"/>
        <v>#NAME?</v>
      </c>
      <c r="J9" s="90" t="e">
        <f ca="1"/>
        <v>#NAME?</v>
      </c>
    </row>
    <row r="10" spans="1:11" x14ac:dyDescent="0.25">
      <c r="A10" t="str">
        <v>Motivate</v>
      </c>
      <c r="B10" s="123" t="e">
        <f ca="1"/>
        <v>#NAME?</v>
      </c>
      <c r="C10" s="37" t="e">
        <f ca="1"/>
        <v>#NAME?</v>
      </c>
      <c r="D10" s="37" t="e">
        <f ca="1"/>
        <v>#NAME?</v>
      </c>
      <c r="E10" s="37" t="e">
        <f ca="1"/>
        <v>#NAME?</v>
      </c>
      <c r="F10" s="37" t="e">
        <f ca="1"/>
        <v>#NAME?</v>
      </c>
      <c r="G10" s="37" t="e">
        <f ca="1"/>
        <v>#NAME?</v>
      </c>
      <c r="H10" s="37" t="e">
        <f ca="1"/>
        <v>#NAME?</v>
      </c>
      <c r="I10" s="37" t="e">
        <f ca="1"/>
        <v>#NAME?</v>
      </c>
      <c r="J10" s="90" t="e">
        <f ca="1"/>
        <v>#NAME?</v>
      </c>
    </row>
    <row r="11" spans="1:11" x14ac:dyDescent="0.25">
      <c r="A11" t="str">
        <v>Caring</v>
      </c>
      <c r="B11" s="123" t="e">
        <f ca="1"/>
        <v>#NAME?</v>
      </c>
      <c r="C11" s="37" t="e">
        <f ca="1"/>
        <v>#NAME?</v>
      </c>
      <c r="D11" s="37" t="e">
        <f ca="1"/>
        <v>#NAME?</v>
      </c>
      <c r="E11" s="37" t="e">
        <f ca="1"/>
        <v>#NAME?</v>
      </c>
      <c r="F11" s="37" t="e">
        <f ca="1"/>
        <v>#NAME?</v>
      </c>
      <c r="G11" s="37" t="e">
        <f ca="1"/>
        <v>#NAME?</v>
      </c>
      <c r="H11" s="37" t="e">
        <f ca="1"/>
        <v>#NAME?</v>
      </c>
      <c r="I11" s="37" t="e">
        <f ca="1"/>
        <v>#NAME?</v>
      </c>
      <c r="J11" s="90" t="e">
        <f ca="1"/>
        <v>#NAME?</v>
      </c>
    </row>
    <row r="12" spans="1:11" x14ac:dyDescent="0.25">
      <c r="A12" t="str">
        <v>Charisma</v>
      </c>
      <c r="B12" s="123" t="e">
        <f ca="1"/>
        <v>#NAME?</v>
      </c>
      <c r="C12" s="37" t="e">
        <f ca="1"/>
        <v>#NAME?</v>
      </c>
      <c r="D12" s="37" t="e">
        <f ca="1"/>
        <v>#NAME?</v>
      </c>
      <c r="E12" s="37" t="e">
        <f ca="1"/>
        <v>#NAME?</v>
      </c>
      <c r="F12" s="37" t="e">
        <f ca="1"/>
        <v>#NAME?</v>
      </c>
      <c r="G12" s="37" t="e">
        <f ca="1"/>
        <v>#NAME?</v>
      </c>
      <c r="H12" s="37" t="e">
        <f ca="1"/>
        <v>#NAME?</v>
      </c>
      <c r="I12" s="37" t="e">
        <f ca="1"/>
        <v>#NAME?</v>
      </c>
      <c r="J12" s="90" t="e">
        <f ca="1"/>
        <v>#NAME?</v>
      </c>
    </row>
    <row r="13" spans="1:11" x14ac:dyDescent="0.25">
      <c r="A13" t="str">
        <v>Passion</v>
      </c>
      <c r="B13" s="123" t="e">
        <f ca="1"/>
        <v>#NAME?</v>
      </c>
      <c r="C13" s="37" t="e">
        <f ca="1"/>
        <v>#NAME?</v>
      </c>
      <c r="D13" s="37" t="e">
        <f ca="1"/>
        <v>#NAME?</v>
      </c>
      <c r="E13" s="37" t="e">
        <f ca="1"/>
        <v>#NAME?</v>
      </c>
      <c r="F13" s="37" t="e">
        <f ca="1"/>
        <v>#NAME?</v>
      </c>
      <c r="G13" s="37" t="e">
        <f ca="1"/>
        <v>#NAME?</v>
      </c>
      <c r="H13" s="37" t="e">
        <f ca="1"/>
        <v>#NAME?</v>
      </c>
      <c r="I13" s="37" t="e">
        <f ca="1"/>
        <v>#NAME?</v>
      </c>
      <c r="J13" s="90" t="e">
        <f ca="1"/>
        <v>#NAME?</v>
      </c>
    </row>
    <row r="14" spans="1:11" x14ac:dyDescent="0.25">
      <c r="A14" t="str">
        <v>Friendly</v>
      </c>
      <c r="B14" s="91" t="e">
        <f ca="1"/>
        <v>#NAME?</v>
      </c>
      <c r="C14" s="92" t="e">
        <f ca="1"/>
        <v>#NAME?</v>
      </c>
      <c r="D14" s="92" t="e">
        <f ca="1"/>
        <v>#NAME?</v>
      </c>
      <c r="E14" s="92" t="e">
        <f ca="1"/>
        <v>#NAME?</v>
      </c>
      <c r="F14" s="92" t="e">
        <f ca="1"/>
        <v>#NAME?</v>
      </c>
      <c r="G14" s="92" t="e">
        <f ca="1"/>
        <v>#NAME?</v>
      </c>
      <c r="H14" s="92" t="e">
        <f ca="1"/>
        <v>#NAME?</v>
      </c>
      <c r="I14" s="92" t="e">
        <f ca="1"/>
        <v>#NAME?</v>
      </c>
      <c r="J14" s="93" t="e">
        <f ca="1"/>
        <v>#NAME?</v>
      </c>
    </row>
    <row r="15" spans="1:11" x14ac:dyDescent="0.25">
      <c r="B15" t="e">
        <f ca="1">SUMSQ(B6:B14)-1</f>
        <v>#NAME?</v>
      </c>
      <c r="C15" t="e">
        <f ca="1">SUMSQ(C6:C14)-1</f>
        <v>#NAME?</v>
      </c>
      <c r="D15" t="e">
        <f t="shared" ref="D15:J15" ca="1" si="0">SUMSQ(D6:D14)-1</f>
        <v>#NAME?</v>
      </c>
      <c r="E15" t="e">
        <f t="shared" ca="1" si="0"/>
        <v>#NAME?</v>
      </c>
      <c r="F15" t="e">
        <f t="shared" ca="1" si="0"/>
        <v>#NAME?</v>
      </c>
      <c r="G15" t="e">
        <f t="shared" ca="1" si="0"/>
        <v>#NAME?</v>
      </c>
      <c r="H15" t="e">
        <f t="shared" ca="1" si="0"/>
        <v>#NAME?</v>
      </c>
      <c r="I15" t="e">
        <f t="shared" ca="1" si="0"/>
        <v>#NAME?</v>
      </c>
      <c r="J15" t="e">
        <f t="shared" ca="1" si="0"/>
        <v>#NAME?</v>
      </c>
      <c r="K15" t="e">
        <f ca="1">SUM(B15:J15)</f>
        <v>#NAME?</v>
      </c>
    </row>
    <row r="17" spans="1:12" ht="17.25" x14ac:dyDescent="0.25">
      <c r="A17" t="s">
        <v>473</v>
      </c>
    </row>
    <row r="19" spans="1:12" s="32" customFormat="1" x14ac:dyDescent="0.25">
      <c r="B19" s="32" t="str">
        <f t="array" ref="B19:J19">B5:J5</f>
        <v>Expect</v>
      </c>
      <c r="C19" s="32" t="str">
        <v>Entertain</v>
      </c>
      <c r="D19" s="32" t="str">
        <v>Comm</v>
      </c>
      <c r="E19" s="32" t="str">
        <v>Expert</v>
      </c>
      <c r="F19" s="32" t="str">
        <v>Motivate</v>
      </c>
      <c r="G19" s="32" t="str">
        <v>Caring</v>
      </c>
      <c r="H19" s="32" t="str">
        <v>Charisma</v>
      </c>
      <c r="I19" s="32" t="str">
        <v>Passion</v>
      </c>
      <c r="J19" s="32" t="str">
        <v>Friendly</v>
      </c>
      <c r="L19" s="32" t="s">
        <v>474</v>
      </c>
    </row>
    <row r="20" spans="1:12" x14ac:dyDescent="0.25">
      <c r="A20" t="str">
        <f t="array" ref="A20:A28">A6:A14</f>
        <v>Expect</v>
      </c>
      <c r="B20" s="156" t="e">
        <f t="array" aca="1" ref="B20:J28" ca="1">MINVERSE(B6:J14)</f>
        <v>#NAME?</v>
      </c>
      <c r="C20" s="157" t="e">
        <f ca="1"/>
        <v>#NAME?</v>
      </c>
      <c r="D20" s="157" t="e">
        <f ca="1"/>
        <v>#NAME?</v>
      </c>
      <c r="E20" s="157" t="e">
        <f ca="1"/>
        <v>#NAME?</v>
      </c>
      <c r="F20" s="157" t="e">
        <f ca="1"/>
        <v>#NAME?</v>
      </c>
      <c r="G20" s="157" t="e">
        <f ca="1"/>
        <v>#NAME?</v>
      </c>
      <c r="H20" s="157" t="e">
        <f ca="1"/>
        <v>#NAME?</v>
      </c>
      <c r="I20" s="157" t="e">
        <f ca="1"/>
        <v>#NAME?</v>
      </c>
      <c r="J20" s="158" t="e">
        <f ca="1"/>
        <v>#NAME?</v>
      </c>
      <c r="L20" s="172" t="e">
        <f t="array" aca="1" ref="L20:L28" ca="1">SQRT(DIAG(B20:J28))</f>
        <v>#NAME?</v>
      </c>
    </row>
    <row r="21" spans="1:12" x14ac:dyDescent="0.25">
      <c r="A21" t="str">
        <v>Entertain</v>
      </c>
      <c r="B21" s="123" t="e">
        <f ca="1"/>
        <v>#NAME?</v>
      </c>
      <c r="C21" s="37" t="e">
        <f ca="1"/>
        <v>#NAME?</v>
      </c>
      <c r="D21" s="37" t="e">
        <f ca="1"/>
        <v>#NAME?</v>
      </c>
      <c r="E21" s="37" t="e">
        <f ca="1"/>
        <v>#NAME?</v>
      </c>
      <c r="F21" s="37" t="e">
        <f ca="1"/>
        <v>#NAME?</v>
      </c>
      <c r="G21" s="37" t="e">
        <f ca="1"/>
        <v>#NAME?</v>
      </c>
      <c r="H21" s="37" t="e">
        <f ca="1"/>
        <v>#NAME?</v>
      </c>
      <c r="I21" s="37" t="e">
        <f ca="1"/>
        <v>#NAME?</v>
      </c>
      <c r="J21" s="90" t="e">
        <f ca="1"/>
        <v>#NAME?</v>
      </c>
      <c r="L21" s="173" t="e">
        <f ca="1"/>
        <v>#NAME?</v>
      </c>
    </row>
    <row r="22" spans="1:12" x14ac:dyDescent="0.25">
      <c r="A22" t="str">
        <v>Comm</v>
      </c>
      <c r="B22" s="123" t="e">
        <f ca="1"/>
        <v>#NAME?</v>
      </c>
      <c r="C22" s="37" t="e">
        <f ca="1"/>
        <v>#NAME?</v>
      </c>
      <c r="D22" s="37" t="e">
        <f ca="1"/>
        <v>#NAME?</v>
      </c>
      <c r="E22" s="37" t="e">
        <f ca="1"/>
        <v>#NAME?</v>
      </c>
      <c r="F22" s="37" t="e">
        <f ca="1"/>
        <v>#NAME?</v>
      </c>
      <c r="G22" s="37" t="e">
        <f ca="1"/>
        <v>#NAME?</v>
      </c>
      <c r="H22" s="37" t="e">
        <f ca="1"/>
        <v>#NAME?</v>
      </c>
      <c r="I22" s="37" t="e">
        <f ca="1"/>
        <v>#NAME?</v>
      </c>
      <c r="J22" s="90" t="e">
        <f ca="1"/>
        <v>#NAME?</v>
      </c>
      <c r="L22" s="173" t="e">
        <f ca="1"/>
        <v>#NAME?</v>
      </c>
    </row>
    <row r="23" spans="1:12" x14ac:dyDescent="0.25">
      <c r="A23" t="str">
        <v>Expert</v>
      </c>
      <c r="B23" s="123" t="e">
        <f ca="1"/>
        <v>#NAME?</v>
      </c>
      <c r="C23" s="37" t="e">
        <f ca="1"/>
        <v>#NAME?</v>
      </c>
      <c r="D23" s="37" t="e">
        <f ca="1"/>
        <v>#NAME?</v>
      </c>
      <c r="E23" s="37" t="e">
        <f ca="1"/>
        <v>#NAME?</v>
      </c>
      <c r="F23" s="37" t="e">
        <f ca="1"/>
        <v>#NAME?</v>
      </c>
      <c r="G23" s="37" t="e">
        <f ca="1"/>
        <v>#NAME?</v>
      </c>
      <c r="H23" s="37" t="e">
        <f ca="1"/>
        <v>#NAME?</v>
      </c>
      <c r="I23" s="37" t="e">
        <f ca="1"/>
        <v>#NAME?</v>
      </c>
      <c r="J23" s="90" t="e">
        <f ca="1"/>
        <v>#NAME?</v>
      </c>
      <c r="L23" s="173" t="e">
        <f ca="1"/>
        <v>#NAME?</v>
      </c>
    </row>
    <row r="24" spans="1:12" x14ac:dyDescent="0.25">
      <c r="A24" t="str">
        <v>Motivate</v>
      </c>
      <c r="B24" s="123" t="e">
        <f ca="1"/>
        <v>#NAME?</v>
      </c>
      <c r="C24" s="37" t="e">
        <f ca="1"/>
        <v>#NAME?</v>
      </c>
      <c r="D24" s="37" t="e">
        <f ca="1"/>
        <v>#NAME?</v>
      </c>
      <c r="E24" s="37" t="e">
        <f ca="1"/>
        <v>#NAME?</v>
      </c>
      <c r="F24" s="37" t="e">
        <f ca="1"/>
        <v>#NAME?</v>
      </c>
      <c r="G24" s="37" t="e">
        <f ca="1"/>
        <v>#NAME?</v>
      </c>
      <c r="H24" s="37" t="e">
        <f ca="1"/>
        <v>#NAME?</v>
      </c>
      <c r="I24" s="37" t="e">
        <f ca="1"/>
        <v>#NAME?</v>
      </c>
      <c r="J24" s="90" t="e">
        <f ca="1"/>
        <v>#NAME?</v>
      </c>
      <c r="L24" s="173" t="e">
        <f ca="1"/>
        <v>#NAME?</v>
      </c>
    </row>
    <row r="25" spans="1:12" x14ac:dyDescent="0.25">
      <c r="A25" t="str">
        <v>Caring</v>
      </c>
      <c r="B25" s="123" t="e">
        <f ca="1"/>
        <v>#NAME?</v>
      </c>
      <c r="C25" s="37" t="e">
        <f ca="1"/>
        <v>#NAME?</v>
      </c>
      <c r="D25" s="37" t="e">
        <f ca="1"/>
        <v>#NAME?</v>
      </c>
      <c r="E25" s="37" t="e">
        <f ca="1"/>
        <v>#NAME?</v>
      </c>
      <c r="F25" s="37" t="e">
        <f ca="1"/>
        <v>#NAME?</v>
      </c>
      <c r="G25" s="37" t="e">
        <f ca="1"/>
        <v>#NAME?</v>
      </c>
      <c r="H25" s="37" t="e">
        <f ca="1"/>
        <v>#NAME?</v>
      </c>
      <c r="I25" s="37" t="e">
        <f ca="1"/>
        <v>#NAME?</v>
      </c>
      <c r="J25" s="90" t="e">
        <f ca="1"/>
        <v>#NAME?</v>
      </c>
      <c r="L25" s="173" t="e">
        <f ca="1"/>
        <v>#NAME?</v>
      </c>
    </row>
    <row r="26" spans="1:12" x14ac:dyDescent="0.25">
      <c r="A26" t="str">
        <v>Charisma</v>
      </c>
      <c r="B26" s="123" t="e">
        <f ca="1"/>
        <v>#NAME?</v>
      </c>
      <c r="C26" s="37" t="e">
        <f ca="1"/>
        <v>#NAME?</v>
      </c>
      <c r="D26" s="37" t="e">
        <f ca="1"/>
        <v>#NAME?</v>
      </c>
      <c r="E26" s="37" t="e">
        <f ca="1"/>
        <v>#NAME?</v>
      </c>
      <c r="F26" s="37" t="e">
        <f ca="1"/>
        <v>#NAME?</v>
      </c>
      <c r="G26" s="37" t="e">
        <f ca="1"/>
        <v>#NAME?</v>
      </c>
      <c r="H26" s="37" t="e">
        <f ca="1"/>
        <v>#NAME?</v>
      </c>
      <c r="I26" s="37" t="e">
        <f ca="1"/>
        <v>#NAME?</v>
      </c>
      <c r="J26" s="90" t="e">
        <f ca="1"/>
        <v>#NAME?</v>
      </c>
      <c r="L26" s="173" t="e">
        <f ca="1"/>
        <v>#NAME?</v>
      </c>
    </row>
    <row r="27" spans="1:12" x14ac:dyDescent="0.25">
      <c r="A27" t="str">
        <v>Passion</v>
      </c>
      <c r="B27" s="123" t="e">
        <f ca="1"/>
        <v>#NAME?</v>
      </c>
      <c r="C27" s="37" t="e">
        <f ca="1"/>
        <v>#NAME?</v>
      </c>
      <c r="D27" s="37" t="e">
        <f ca="1"/>
        <v>#NAME?</v>
      </c>
      <c r="E27" s="37" t="e">
        <f ca="1"/>
        <v>#NAME?</v>
      </c>
      <c r="F27" s="37" t="e">
        <f ca="1"/>
        <v>#NAME?</v>
      </c>
      <c r="G27" s="37" t="e">
        <f ca="1"/>
        <v>#NAME?</v>
      </c>
      <c r="H27" s="37" t="e">
        <f ca="1"/>
        <v>#NAME?</v>
      </c>
      <c r="I27" s="37" t="e">
        <f ca="1"/>
        <v>#NAME?</v>
      </c>
      <c r="J27" s="90" t="e">
        <f ca="1"/>
        <v>#NAME?</v>
      </c>
      <c r="L27" s="173" t="e">
        <f ca="1"/>
        <v>#NAME?</v>
      </c>
    </row>
    <row r="28" spans="1:12" x14ac:dyDescent="0.25">
      <c r="A28" t="str">
        <v>Friendly</v>
      </c>
      <c r="B28" s="91" t="e">
        <f ca="1"/>
        <v>#NAME?</v>
      </c>
      <c r="C28" s="92" t="e">
        <f ca="1"/>
        <v>#NAME?</v>
      </c>
      <c r="D28" s="92" t="e">
        <f ca="1"/>
        <v>#NAME?</v>
      </c>
      <c r="E28" s="92" t="e">
        <f ca="1"/>
        <v>#NAME?</v>
      </c>
      <c r="F28" s="92" t="e">
        <f ca="1"/>
        <v>#NAME?</v>
      </c>
      <c r="G28" s="92" t="e">
        <f ca="1"/>
        <v>#NAME?</v>
      </c>
      <c r="H28" s="92" t="e">
        <f ca="1"/>
        <v>#NAME?</v>
      </c>
      <c r="I28" s="92" t="e">
        <f ca="1"/>
        <v>#NAME?</v>
      </c>
      <c r="J28" s="93" t="e">
        <f ca="1"/>
        <v>#NAME?</v>
      </c>
      <c r="L28" s="174" t="e">
        <f ca="1"/>
        <v>#NAME?</v>
      </c>
    </row>
    <row r="30" spans="1:12" x14ac:dyDescent="0.25">
      <c r="A30" t="s">
        <v>475</v>
      </c>
    </row>
    <row r="32" spans="1:12" s="32" customFormat="1" x14ac:dyDescent="0.25">
      <c r="B32" s="32" t="str">
        <f t="array" ref="B32:J32">B19:J19</f>
        <v>Expect</v>
      </c>
      <c r="C32" s="32" t="str">
        <v>Entertain</v>
      </c>
      <c r="D32" s="32" t="str">
        <v>Comm</v>
      </c>
      <c r="E32" s="32" t="str">
        <v>Expert</v>
      </c>
      <c r="F32" s="32" t="str">
        <v>Motivate</v>
      </c>
      <c r="G32" s="32" t="str">
        <v>Caring</v>
      </c>
      <c r="H32" s="32" t="str">
        <v>Charisma</v>
      </c>
      <c r="I32" s="32" t="str">
        <v>Passion</v>
      </c>
      <c r="J32" s="32" t="str">
        <v>Friendly</v>
      </c>
    </row>
    <row r="33" spans="1:11" x14ac:dyDescent="0.25">
      <c r="A33" t="str">
        <f t="array" ref="A33:A41">A20:A28</f>
        <v>Expect</v>
      </c>
      <c r="B33" s="156" t="e">
        <f t="array" aca="1" ref="B33:J41" ca="1">-B20:J28/MMULT(L20:L28,TRANSPOSE(L20:L28))+2*IDENTITY()</f>
        <v>#NAME?</v>
      </c>
      <c r="C33" s="157" t="e">
        <f ca="1"/>
        <v>#NAME?</v>
      </c>
      <c r="D33" s="157" t="e">
        <f ca="1"/>
        <v>#NAME?</v>
      </c>
      <c r="E33" s="157" t="e">
        <f ca="1"/>
        <v>#NAME?</v>
      </c>
      <c r="F33" s="157" t="e">
        <f ca="1"/>
        <v>#NAME?</v>
      </c>
      <c r="G33" s="157" t="e">
        <f ca="1"/>
        <v>#NAME?</v>
      </c>
      <c r="H33" s="157" t="e">
        <f ca="1"/>
        <v>#NAME?</v>
      </c>
      <c r="I33" s="157" t="e">
        <f ca="1"/>
        <v>#NAME?</v>
      </c>
      <c r="J33" s="158" t="e">
        <f ca="1"/>
        <v>#NAME?</v>
      </c>
    </row>
    <row r="34" spans="1:11" x14ac:dyDescent="0.25">
      <c r="A34" t="str">
        <v>Entertain</v>
      </c>
      <c r="B34" s="123" t="e">
        <f ca="1"/>
        <v>#NAME?</v>
      </c>
      <c r="C34" s="37" t="e">
        <f ca="1"/>
        <v>#NAME?</v>
      </c>
      <c r="D34" s="37" t="e">
        <f ca="1"/>
        <v>#NAME?</v>
      </c>
      <c r="E34" s="37" t="e">
        <f ca="1"/>
        <v>#NAME?</v>
      </c>
      <c r="F34" s="37" t="e">
        <f ca="1"/>
        <v>#NAME?</v>
      </c>
      <c r="G34" s="37" t="e">
        <f ca="1"/>
        <v>#NAME?</v>
      </c>
      <c r="H34" s="37" t="e">
        <f ca="1"/>
        <v>#NAME?</v>
      </c>
      <c r="I34" s="37" t="e">
        <f ca="1"/>
        <v>#NAME?</v>
      </c>
      <c r="J34" s="90" t="e">
        <f ca="1"/>
        <v>#NAME?</v>
      </c>
    </row>
    <row r="35" spans="1:11" x14ac:dyDescent="0.25">
      <c r="A35" t="str">
        <v>Comm</v>
      </c>
      <c r="B35" s="123" t="e">
        <f ca="1"/>
        <v>#NAME?</v>
      </c>
      <c r="C35" s="37" t="e">
        <f ca="1"/>
        <v>#NAME?</v>
      </c>
      <c r="D35" s="37" t="e">
        <f ca="1"/>
        <v>#NAME?</v>
      </c>
      <c r="E35" s="37" t="e">
        <f ca="1"/>
        <v>#NAME?</v>
      </c>
      <c r="F35" s="37" t="e">
        <f ca="1"/>
        <v>#NAME?</v>
      </c>
      <c r="G35" s="37" t="e">
        <f ca="1"/>
        <v>#NAME?</v>
      </c>
      <c r="H35" s="37" t="e">
        <f ca="1"/>
        <v>#NAME?</v>
      </c>
      <c r="I35" s="37" t="e">
        <f ca="1"/>
        <v>#NAME?</v>
      </c>
      <c r="J35" s="90" t="e">
        <f ca="1"/>
        <v>#NAME?</v>
      </c>
    </row>
    <row r="36" spans="1:11" x14ac:dyDescent="0.25">
      <c r="A36" t="str">
        <v>Expert</v>
      </c>
      <c r="B36" s="123" t="e">
        <f ca="1"/>
        <v>#NAME?</v>
      </c>
      <c r="C36" s="37" t="e">
        <f ca="1"/>
        <v>#NAME?</v>
      </c>
      <c r="D36" s="37" t="e">
        <f ca="1"/>
        <v>#NAME?</v>
      </c>
      <c r="E36" s="37" t="e">
        <f ca="1"/>
        <v>#NAME?</v>
      </c>
      <c r="F36" s="37" t="e">
        <f ca="1"/>
        <v>#NAME?</v>
      </c>
      <c r="G36" s="37" t="e">
        <f ca="1"/>
        <v>#NAME?</v>
      </c>
      <c r="H36" s="37" t="e">
        <f ca="1"/>
        <v>#NAME?</v>
      </c>
      <c r="I36" s="37" t="e">
        <f ca="1"/>
        <v>#NAME?</v>
      </c>
      <c r="J36" s="90" t="e">
        <f ca="1"/>
        <v>#NAME?</v>
      </c>
    </row>
    <row r="37" spans="1:11" x14ac:dyDescent="0.25">
      <c r="A37" t="str">
        <v>Motivate</v>
      </c>
      <c r="B37" s="123" t="e">
        <f ca="1"/>
        <v>#NAME?</v>
      </c>
      <c r="C37" s="37" t="e">
        <f ca="1"/>
        <v>#NAME?</v>
      </c>
      <c r="D37" s="37" t="e">
        <f ca="1"/>
        <v>#NAME?</v>
      </c>
      <c r="E37" s="37" t="e">
        <f ca="1"/>
        <v>#NAME?</v>
      </c>
      <c r="F37" s="37" t="e">
        <f ca="1"/>
        <v>#NAME?</v>
      </c>
      <c r="G37" s="37" t="e">
        <f ca="1"/>
        <v>#NAME?</v>
      </c>
      <c r="H37" s="37" t="e">
        <f ca="1"/>
        <v>#NAME?</v>
      </c>
      <c r="I37" s="37" t="e">
        <f ca="1"/>
        <v>#NAME?</v>
      </c>
      <c r="J37" s="90" t="e">
        <f ca="1"/>
        <v>#NAME?</v>
      </c>
    </row>
    <row r="38" spans="1:11" x14ac:dyDescent="0.25">
      <c r="A38" t="str">
        <v>Caring</v>
      </c>
      <c r="B38" s="123" t="e">
        <f ca="1"/>
        <v>#NAME?</v>
      </c>
      <c r="C38" s="37" t="e">
        <f ca="1"/>
        <v>#NAME?</v>
      </c>
      <c r="D38" s="37" t="e">
        <f ca="1"/>
        <v>#NAME?</v>
      </c>
      <c r="E38" s="37" t="e">
        <f ca="1"/>
        <v>#NAME?</v>
      </c>
      <c r="F38" s="37" t="e">
        <f ca="1"/>
        <v>#NAME?</v>
      </c>
      <c r="G38" s="37" t="e">
        <f ca="1"/>
        <v>#NAME?</v>
      </c>
      <c r="H38" s="37" t="e">
        <f ca="1"/>
        <v>#NAME?</v>
      </c>
      <c r="I38" s="37" t="e">
        <f ca="1"/>
        <v>#NAME?</v>
      </c>
      <c r="J38" s="90" t="e">
        <f ca="1"/>
        <v>#NAME?</v>
      </c>
    </row>
    <row r="39" spans="1:11" x14ac:dyDescent="0.25">
      <c r="A39" t="str">
        <v>Charisma</v>
      </c>
      <c r="B39" s="123" t="e">
        <f ca="1"/>
        <v>#NAME?</v>
      </c>
      <c r="C39" s="37" t="e">
        <f ca="1"/>
        <v>#NAME?</v>
      </c>
      <c r="D39" s="37" t="e">
        <f ca="1"/>
        <v>#NAME?</v>
      </c>
      <c r="E39" s="37" t="e">
        <f ca="1"/>
        <v>#NAME?</v>
      </c>
      <c r="F39" s="37" t="e">
        <f ca="1"/>
        <v>#NAME?</v>
      </c>
      <c r="G39" s="37" t="e">
        <f ca="1"/>
        <v>#NAME?</v>
      </c>
      <c r="H39" s="37" t="e">
        <f ca="1"/>
        <v>#NAME?</v>
      </c>
      <c r="I39" s="37" t="e">
        <f ca="1"/>
        <v>#NAME?</v>
      </c>
      <c r="J39" s="90" t="e">
        <f ca="1"/>
        <v>#NAME?</v>
      </c>
    </row>
    <row r="40" spans="1:11" x14ac:dyDescent="0.25">
      <c r="A40" t="str">
        <v>Passion</v>
      </c>
      <c r="B40" s="123" t="e">
        <f ca="1"/>
        <v>#NAME?</v>
      </c>
      <c r="C40" s="37" t="e">
        <f ca="1"/>
        <v>#NAME?</v>
      </c>
      <c r="D40" s="37" t="e">
        <f ca="1"/>
        <v>#NAME?</v>
      </c>
      <c r="E40" s="37" t="e">
        <f ca="1"/>
        <v>#NAME?</v>
      </c>
      <c r="F40" s="37" t="e">
        <f ca="1"/>
        <v>#NAME?</v>
      </c>
      <c r="G40" s="37" t="e">
        <f ca="1"/>
        <v>#NAME?</v>
      </c>
      <c r="H40" s="37" t="e">
        <f ca="1"/>
        <v>#NAME?</v>
      </c>
      <c r="I40" s="37" t="e">
        <f ca="1"/>
        <v>#NAME?</v>
      </c>
      <c r="J40" s="90" t="e">
        <f ca="1"/>
        <v>#NAME?</v>
      </c>
    </row>
    <row r="41" spans="1:11" x14ac:dyDescent="0.25">
      <c r="A41" t="str">
        <v>Friendly</v>
      </c>
      <c r="B41" s="91" t="e">
        <f ca="1"/>
        <v>#NAME?</v>
      </c>
      <c r="C41" s="92" t="e">
        <f ca="1"/>
        <v>#NAME?</v>
      </c>
      <c r="D41" s="92" t="e">
        <f ca="1"/>
        <v>#NAME?</v>
      </c>
      <c r="E41" s="92" t="e">
        <f ca="1"/>
        <v>#NAME?</v>
      </c>
      <c r="F41" s="92" t="e">
        <f ca="1"/>
        <v>#NAME?</v>
      </c>
      <c r="G41" s="92" t="e">
        <f ca="1"/>
        <v>#NAME?</v>
      </c>
      <c r="H41" s="92" t="e">
        <f ca="1"/>
        <v>#NAME?</v>
      </c>
      <c r="I41" s="92" t="e">
        <f ca="1"/>
        <v>#NAME?</v>
      </c>
      <c r="J41" s="93" t="e">
        <f ca="1"/>
        <v>#NAME?</v>
      </c>
    </row>
    <row r="42" spans="1:11" x14ac:dyDescent="0.25">
      <c r="B42" t="e">
        <f ca="1">SUMSQ(B33:B41)-1</f>
        <v>#NAME?</v>
      </c>
      <c r="C42" t="e">
        <f ca="1">SUMSQ(C33:C41)-1</f>
        <v>#NAME?</v>
      </c>
      <c r="D42" t="e">
        <f t="shared" ref="D42:J42" ca="1" si="1">SUMSQ(D33:D41)-1</f>
        <v>#NAME?</v>
      </c>
      <c r="E42" t="e">
        <f t="shared" ca="1" si="1"/>
        <v>#NAME?</v>
      </c>
      <c r="F42" t="e">
        <f t="shared" ca="1" si="1"/>
        <v>#NAME?</v>
      </c>
      <c r="G42" t="e">
        <f t="shared" ca="1" si="1"/>
        <v>#NAME?</v>
      </c>
      <c r="H42" t="e">
        <f t="shared" ca="1" si="1"/>
        <v>#NAME?</v>
      </c>
      <c r="I42" t="e">
        <f t="shared" ca="1" si="1"/>
        <v>#NAME?</v>
      </c>
      <c r="J42" t="e">
        <f t="shared" ca="1" si="1"/>
        <v>#NAME?</v>
      </c>
      <c r="K42" t="e">
        <f ca="1">SUM(B42:J42)</f>
        <v>#NAME?</v>
      </c>
    </row>
    <row r="44" spans="1:11" x14ac:dyDescent="0.25">
      <c r="A44" t="s">
        <v>471</v>
      </c>
    </row>
    <row r="45" spans="1:11" s="32" customFormat="1" x14ac:dyDescent="0.25">
      <c r="B45" s="32" t="str">
        <f t="array" ref="B45:J45">B32:J32</f>
        <v>Expect</v>
      </c>
      <c r="C45" s="32" t="str">
        <v>Entertain</v>
      </c>
      <c r="D45" s="32" t="str">
        <v>Comm</v>
      </c>
      <c r="E45" s="32" t="str">
        <v>Expert</v>
      </c>
      <c r="F45" s="32" t="str">
        <v>Motivate</v>
      </c>
      <c r="G45" s="32" t="str">
        <v>Caring</v>
      </c>
      <c r="H45" s="32" t="str">
        <v>Charisma</v>
      </c>
      <c r="I45" s="32" t="str">
        <v>Passion</v>
      </c>
      <c r="J45" s="32" t="str">
        <v>Friendly</v>
      </c>
      <c r="K45" s="32" t="s">
        <v>471</v>
      </c>
    </row>
    <row r="46" spans="1:11" x14ac:dyDescent="0.25">
      <c r="B46" s="160" t="e">
        <f ca="1">B15/(B15+B42)</f>
        <v>#NAME?</v>
      </c>
      <c r="C46" s="161" t="e">
        <f ca="1">C15/(C15+C42)</f>
        <v>#NAME?</v>
      </c>
      <c r="D46" s="161" t="e">
        <f t="shared" ref="D46:J46" ca="1" si="2">D15/(D15+D42)</f>
        <v>#NAME?</v>
      </c>
      <c r="E46" s="161" t="e">
        <f t="shared" ca="1" si="2"/>
        <v>#NAME?</v>
      </c>
      <c r="F46" s="161" t="e">
        <f t="shared" ca="1" si="2"/>
        <v>#NAME?</v>
      </c>
      <c r="G46" s="161" t="e">
        <f t="shared" ca="1" si="2"/>
        <v>#NAME?</v>
      </c>
      <c r="H46" s="161" t="e">
        <f t="shared" ca="1" si="2"/>
        <v>#NAME?</v>
      </c>
      <c r="I46" s="161" t="e">
        <f t="shared" ca="1" si="2"/>
        <v>#NAME?</v>
      </c>
      <c r="J46" s="162" t="e">
        <f t="shared" ca="1" si="2"/>
        <v>#NAME?</v>
      </c>
      <c r="K46" s="162" t="e">
        <f ca="1">K15/(K15+K42)</f>
        <v>#NAME?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B1:O49"/>
  <sheetViews>
    <sheetView workbookViewId="0"/>
  </sheetViews>
  <sheetFormatPr defaultRowHeight="15" x14ac:dyDescent="0.25"/>
  <cols>
    <col min="1" max="1" width="1.42578125" customWidth="1"/>
    <col min="2" max="3" width="7.5703125" style="32" customWidth="1"/>
    <col min="4" max="4" width="2.85546875" style="32" customWidth="1"/>
    <col min="5" max="5" width="6.85546875" style="32" customWidth="1"/>
    <col min="6" max="6" width="6.5703125" customWidth="1"/>
    <col min="7" max="7" width="9.140625" customWidth="1"/>
    <col min="10" max="10" width="6.42578125" customWidth="1"/>
    <col min="14" max="14" width="4.42578125" customWidth="1"/>
    <col min="15" max="15" width="7.28515625" style="32" customWidth="1"/>
  </cols>
  <sheetData>
    <row r="1" spans="2:15" x14ac:dyDescent="0.25">
      <c r="B1" s="273" t="s">
        <v>726</v>
      </c>
    </row>
    <row r="3" spans="2:15" x14ac:dyDescent="0.25">
      <c r="B3" s="32" t="s">
        <v>390</v>
      </c>
      <c r="C3" s="32" t="s">
        <v>392</v>
      </c>
      <c r="E3" s="32" t="s">
        <v>727</v>
      </c>
      <c r="G3" t="s">
        <v>728</v>
      </c>
      <c r="H3" s="47">
        <v>1</v>
      </c>
      <c r="I3" s="47">
        <v>2</v>
      </c>
      <c r="K3" s="47" t="s">
        <v>729</v>
      </c>
      <c r="L3">
        <v>1</v>
      </c>
      <c r="M3">
        <v>2</v>
      </c>
      <c r="O3" s="32" t="s">
        <v>727</v>
      </c>
    </row>
    <row r="4" spans="2:15" x14ac:dyDescent="0.25">
      <c r="B4" s="274">
        <v>5</v>
      </c>
      <c r="C4" s="275">
        <v>0</v>
      </c>
      <c r="E4" s="276">
        <v>1</v>
      </c>
      <c r="G4" t="s">
        <v>390</v>
      </c>
      <c r="H4" s="138">
        <f>AVERAGEIF(E4:E13,H3,B4:B13)</f>
        <v>2.6</v>
      </c>
      <c r="I4" s="140">
        <f>AVERAGEIF(E4:E13,I3,B4:B13)</f>
        <v>3.2</v>
      </c>
      <c r="K4">
        <f>MIN(L4:M4)</f>
        <v>7.72</v>
      </c>
      <c r="L4" s="138">
        <f>(B4-H4)^2+(C4-H5)^2</f>
        <v>7.72</v>
      </c>
      <c r="M4" s="140">
        <f>(B4-I4)^2+(C4-I5)^2</f>
        <v>12.239999999999998</v>
      </c>
      <c r="O4" s="276">
        <f>IF(L4&lt;=M4,1,2)</f>
        <v>1</v>
      </c>
    </row>
    <row r="5" spans="2:15" x14ac:dyDescent="0.25">
      <c r="B5" s="277">
        <v>5</v>
      </c>
      <c r="C5" s="247">
        <v>2</v>
      </c>
      <c r="E5" s="278">
        <v>2</v>
      </c>
      <c r="G5" t="s">
        <v>392</v>
      </c>
      <c r="H5" s="91">
        <f>AVERAGEIF(E4:E13,H3,C4:C13)</f>
        <v>1.4</v>
      </c>
      <c r="I5" s="93">
        <f>AVERAGEIF(E4:E13,I3,C4:C13)</f>
        <v>3</v>
      </c>
      <c r="K5">
        <f t="shared" ref="K5:K13" si="0">MIN(L5:M5)</f>
        <v>4.2399999999999993</v>
      </c>
      <c r="L5" s="36">
        <f>(B5-H4)^2+(C5-H5)^2</f>
        <v>6.12</v>
      </c>
      <c r="M5" s="90">
        <f>(B5-I4)^2+(C5-I5)^2</f>
        <v>4.2399999999999993</v>
      </c>
      <c r="O5" s="279">
        <f t="shared" ref="O5:O13" si="1">IF(L5&lt;=M5,1,2)</f>
        <v>2</v>
      </c>
    </row>
    <row r="6" spans="2:15" x14ac:dyDescent="0.25">
      <c r="B6" s="44">
        <v>3</v>
      </c>
      <c r="C6" s="247">
        <v>1</v>
      </c>
      <c r="E6" s="279">
        <v>1</v>
      </c>
      <c r="K6">
        <f t="shared" si="0"/>
        <v>0.31999999999999984</v>
      </c>
      <c r="L6" s="36">
        <f>(B6-H4)^2+(C6-H5)^2</f>
        <v>0.31999999999999984</v>
      </c>
      <c r="M6" s="90">
        <f>(B6-I4)^2+(C6-I5)^2</f>
        <v>4.04</v>
      </c>
      <c r="O6" s="279">
        <f t="shared" si="1"/>
        <v>1</v>
      </c>
    </row>
    <row r="7" spans="2:15" x14ac:dyDescent="0.25">
      <c r="B7" s="44">
        <v>0</v>
      </c>
      <c r="C7" s="247">
        <v>4</v>
      </c>
      <c r="E7" s="279">
        <v>2</v>
      </c>
      <c r="G7" t="s">
        <v>730</v>
      </c>
      <c r="H7" s="280">
        <f>SUM(K4:K13)</f>
        <v>36.920000000000009</v>
      </c>
      <c r="K7">
        <f t="shared" si="0"/>
        <v>11.240000000000002</v>
      </c>
      <c r="L7" s="36">
        <f>(B7-H4)^2+(C7-H5)^2</f>
        <v>13.520000000000001</v>
      </c>
      <c r="M7" s="90">
        <f>(B7-I4)^2+(C7-I5)^2</f>
        <v>11.240000000000002</v>
      </c>
      <c r="O7" s="279">
        <f t="shared" si="1"/>
        <v>2</v>
      </c>
    </row>
    <row r="8" spans="2:15" x14ac:dyDescent="0.25">
      <c r="B8" s="44">
        <v>2</v>
      </c>
      <c r="C8" s="247">
        <v>1</v>
      </c>
      <c r="E8" s="279">
        <v>1</v>
      </c>
      <c r="K8">
        <f t="shared" si="0"/>
        <v>0.52</v>
      </c>
      <c r="L8" s="36">
        <f>(B8-H4)^2+(C8-H5)^2</f>
        <v>0.52</v>
      </c>
      <c r="M8" s="90">
        <f>(B8-I4)^2+(C8-I5)^2</f>
        <v>5.44</v>
      </c>
      <c r="O8" s="279">
        <f t="shared" si="1"/>
        <v>1</v>
      </c>
    </row>
    <row r="9" spans="2:15" x14ac:dyDescent="0.25">
      <c r="B9" s="44">
        <v>4</v>
      </c>
      <c r="C9" s="247">
        <v>2</v>
      </c>
      <c r="E9" s="279">
        <v>2</v>
      </c>
      <c r="G9" t="s">
        <v>731</v>
      </c>
      <c r="H9" s="280" t="b">
        <f t="array" ref="H9">AND(E4:E13=O4:O13)</f>
        <v>0</v>
      </c>
      <c r="K9">
        <f t="shared" si="0"/>
        <v>1.6399999999999997</v>
      </c>
      <c r="L9" s="36">
        <f>(B9-H4)^2+(C9-H5)^2</f>
        <v>2.3199999999999998</v>
      </c>
      <c r="M9" s="90">
        <f>(B9-I4)^2+(C9-I5)^2</f>
        <v>1.6399999999999997</v>
      </c>
      <c r="O9" s="279">
        <f t="shared" si="1"/>
        <v>2</v>
      </c>
    </row>
    <row r="10" spans="2:15" x14ac:dyDescent="0.25">
      <c r="B10" s="44">
        <v>2</v>
      </c>
      <c r="C10" s="247">
        <v>2</v>
      </c>
      <c r="E10" s="279">
        <v>1</v>
      </c>
      <c r="K10">
        <f t="shared" si="0"/>
        <v>0.7200000000000002</v>
      </c>
      <c r="L10" s="36">
        <f>(B10-H4)^2+(C10-H5)^2</f>
        <v>0.7200000000000002</v>
      </c>
      <c r="M10" s="90">
        <f>(B10-I4)^2+(C10-I5)^2</f>
        <v>2.4400000000000004</v>
      </c>
      <c r="O10" s="279">
        <f t="shared" si="1"/>
        <v>1</v>
      </c>
    </row>
    <row r="11" spans="2:15" x14ac:dyDescent="0.25">
      <c r="B11" s="44">
        <v>2</v>
      </c>
      <c r="C11" s="247">
        <v>3</v>
      </c>
      <c r="E11" s="279">
        <v>2</v>
      </c>
      <c r="K11">
        <f t="shared" si="0"/>
        <v>1.4400000000000004</v>
      </c>
      <c r="L11" s="36">
        <f>(B11-H4)^2+(C11-H5)^2</f>
        <v>2.9200000000000008</v>
      </c>
      <c r="M11" s="90">
        <f>(B11-I4)^2+(C11-I5)^2</f>
        <v>1.4400000000000004</v>
      </c>
      <c r="O11" s="279">
        <f t="shared" si="1"/>
        <v>2</v>
      </c>
    </row>
    <row r="12" spans="2:15" x14ac:dyDescent="0.25">
      <c r="B12" s="44">
        <v>1</v>
      </c>
      <c r="C12" s="247">
        <v>3</v>
      </c>
      <c r="E12" s="279">
        <v>1</v>
      </c>
      <c r="K12">
        <f t="shared" si="0"/>
        <v>4.8400000000000007</v>
      </c>
      <c r="L12" s="36">
        <f>(B12-H4)^2+(C12-H5)^2</f>
        <v>5.120000000000001</v>
      </c>
      <c r="M12" s="90">
        <f>(B12-I4)^2+(C12-I5)^2</f>
        <v>4.8400000000000007</v>
      </c>
      <c r="O12" s="279">
        <f t="shared" si="1"/>
        <v>2</v>
      </c>
    </row>
    <row r="13" spans="2:15" x14ac:dyDescent="0.25">
      <c r="B13" s="281">
        <v>5</v>
      </c>
      <c r="C13" s="250">
        <v>4</v>
      </c>
      <c r="E13" s="282">
        <v>2</v>
      </c>
      <c r="K13">
        <f t="shared" si="0"/>
        <v>4.2399999999999993</v>
      </c>
      <c r="L13" s="91">
        <f>(B13-H4)^2+(C13-H5)^2</f>
        <v>12.52</v>
      </c>
      <c r="M13" s="93">
        <f>(B13-I4)^2+(C13-I5)^2</f>
        <v>4.2399999999999993</v>
      </c>
      <c r="O13" s="282">
        <f t="shared" si="1"/>
        <v>2</v>
      </c>
    </row>
    <row r="15" spans="2:15" x14ac:dyDescent="0.25">
      <c r="B15" s="32" t="s">
        <v>390</v>
      </c>
      <c r="C15" s="32" t="s">
        <v>392</v>
      </c>
      <c r="E15" s="32" t="s">
        <v>727</v>
      </c>
      <c r="G15" t="s">
        <v>728</v>
      </c>
      <c r="H15" s="47">
        <v>1</v>
      </c>
      <c r="I15" s="47">
        <v>2</v>
      </c>
      <c r="K15" s="47" t="s">
        <v>729</v>
      </c>
      <c r="L15">
        <v>1</v>
      </c>
      <c r="M15">
        <v>2</v>
      </c>
      <c r="O15" s="32" t="s">
        <v>727</v>
      </c>
    </row>
    <row r="16" spans="2:15" x14ac:dyDescent="0.25">
      <c r="B16" s="274">
        <v>5</v>
      </c>
      <c r="C16" s="275">
        <v>0</v>
      </c>
      <c r="E16" s="276">
        <f>O4</f>
        <v>1</v>
      </c>
      <c r="G16" t="s">
        <v>390</v>
      </c>
      <c r="H16" s="138">
        <f>AVERAGEIF(E16:E25,H15,B16:B25)</f>
        <v>3</v>
      </c>
      <c r="I16" s="140">
        <f>AVERAGEIF(E16:E25,I15,B16:B25)</f>
        <v>2.8333333333333335</v>
      </c>
      <c r="K16">
        <f>MIN(L16:M16)</f>
        <v>5</v>
      </c>
      <c r="L16" s="138">
        <f>(B16-H16)^2+(C16-H17)^2</f>
        <v>5</v>
      </c>
      <c r="M16" s="140">
        <f>(B16-I16)^2+(C16-I17)^2</f>
        <v>13.694444444444443</v>
      </c>
      <c r="O16" s="276">
        <f>IF(L16&lt;=M16,1,2)</f>
        <v>1</v>
      </c>
    </row>
    <row r="17" spans="2:15" x14ac:dyDescent="0.25">
      <c r="B17" s="44">
        <v>5</v>
      </c>
      <c r="C17" s="247">
        <v>2</v>
      </c>
      <c r="E17" s="279">
        <f t="shared" ref="E17:E25" si="2">O5</f>
        <v>2</v>
      </c>
      <c r="G17" t="s">
        <v>392</v>
      </c>
      <c r="H17" s="91">
        <f>AVERAGEIF(E16:E25,H15,C16:C25)</f>
        <v>1</v>
      </c>
      <c r="I17" s="93">
        <f>AVERAGEIF(E16:E25,I15,C16:C25)</f>
        <v>3</v>
      </c>
      <c r="K17">
        <f t="shared" ref="K17:K25" si="3">MIN(L17:M17)</f>
        <v>5</v>
      </c>
      <c r="L17" s="36">
        <f>(B17-H16)^2+(C17-H17)^2</f>
        <v>5</v>
      </c>
      <c r="M17" s="90">
        <f>(B17-I16)^2+(C17-I17)^2</f>
        <v>5.6944444444444438</v>
      </c>
      <c r="O17" s="279">
        <f t="shared" ref="O17:O25" si="4">IF(L17&lt;=M17,1,2)</f>
        <v>1</v>
      </c>
    </row>
    <row r="18" spans="2:15" x14ac:dyDescent="0.25">
      <c r="B18" s="44">
        <v>3</v>
      </c>
      <c r="C18" s="247">
        <v>1</v>
      </c>
      <c r="E18" s="279">
        <f t="shared" si="2"/>
        <v>1</v>
      </c>
      <c r="K18">
        <f t="shared" si="3"/>
        <v>0</v>
      </c>
      <c r="L18" s="36">
        <f>(B18-H16)^2+(C18-H17)^2</f>
        <v>0</v>
      </c>
      <c r="M18" s="90">
        <f>(B18-I16)^2+(C18-I17)^2</f>
        <v>4.0277777777777777</v>
      </c>
      <c r="O18" s="279">
        <f t="shared" si="4"/>
        <v>1</v>
      </c>
    </row>
    <row r="19" spans="2:15" x14ac:dyDescent="0.25">
      <c r="B19" s="44">
        <v>0</v>
      </c>
      <c r="C19" s="247">
        <v>4</v>
      </c>
      <c r="E19" s="279">
        <f t="shared" si="2"/>
        <v>2</v>
      </c>
      <c r="G19" t="s">
        <v>730</v>
      </c>
      <c r="H19" s="280">
        <f>SUM(K16:K25)</f>
        <v>33.472222222222221</v>
      </c>
      <c r="K19">
        <f t="shared" si="3"/>
        <v>9.0277777777777786</v>
      </c>
      <c r="L19" s="36">
        <f>(B19-H16)^2+(C19-H17)^2</f>
        <v>18</v>
      </c>
      <c r="M19" s="90">
        <f>(B19-I16)^2+(C19-I17)^2</f>
        <v>9.0277777777777786</v>
      </c>
      <c r="O19" s="279">
        <f t="shared" si="4"/>
        <v>2</v>
      </c>
    </row>
    <row r="20" spans="2:15" x14ac:dyDescent="0.25">
      <c r="B20" s="44">
        <v>2</v>
      </c>
      <c r="C20" s="247">
        <v>1</v>
      </c>
      <c r="E20" s="279">
        <f t="shared" si="2"/>
        <v>1</v>
      </c>
      <c r="K20">
        <f t="shared" si="3"/>
        <v>1</v>
      </c>
      <c r="L20" s="36">
        <f>(B20-H16)^2+(C20-H17)^2</f>
        <v>1</v>
      </c>
      <c r="M20" s="90">
        <f>(B20-I16)^2+(C20-I17)^2</f>
        <v>4.6944444444444446</v>
      </c>
      <c r="O20" s="279">
        <f t="shared" si="4"/>
        <v>1</v>
      </c>
    </row>
    <row r="21" spans="2:15" x14ac:dyDescent="0.25">
      <c r="B21" s="44">
        <v>4</v>
      </c>
      <c r="C21" s="247">
        <v>2</v>
      </c>
      <c r="E21" s="279">
        <f t="shared" si="2"/>
        <v>2</v>
      </c>
      <c r="G21" t="s">
        <v>731</v>
      </c>
      <c r="H21" s="280" t="b">
        <f t="array" ref="H21">AND(E16:E25=O16:O25)</f>
        <v>0</v>
      </c>
      <c r="K21">
        <f t="shared" si="3"/>
        <v>2</v>
      </c>
      <c r="L21" s="36">
        <f>(B21-H16)^2+(C21-H17)^2</f>
        <v>2</v>
      </c>
      <c r="M21" s="90">
        <f>(B21-I16)^2+(C21-I17)^2</f>
        <v>2.3611111111111107</v>
      </c>
      <c r="O21" s="279">
        <f t="shared" si="4"/>
        <v>1</v>
      </c>
    </row>
    <row r="22" spans="2:15" x14ac:dyDescent="0.25">
      <c r="B22" s="44">
        <v>2</v>
      </c>
      <c r="C22" s="247">
        <v>2</v>
      </c>
      <c r="E22" s="279">
        <f t="shared" si="2"/>
        <v>1</v>
      </c>
      <c r="K22">
        <f t="shared" si="3"/>
        <v>1.6944444444444446</v>
      </c>
      <c r="L22" s="36">
        <f>(B22-H16)^2+(C22-H17)^2</f>
        <v>2</v>
      </c>
      <c r="M22" s="90">
        <f>(B22-I16)^2+(C22-I17)^2</f>
        <v>1.6944444444444446</v>
      </c>
      <c r="O22" s="279">
        <f t="shared" si="4"/>
        <v>2</v>
      </c>
    </row>
    <row r="23" spans="2:15" x14ac:dyDescent="0.25">
      <c r="B23" s="44">
        <v>2</v>
      </c>
      <c r="C23" s="247">
        <v>3</v>
      </c>
      <c r="E23" s="279">
        <f t="shared" si="2"/>
        <v>2</v>
      </c>
      <c r="K23">
        <f t="shared" si="3"/>
        <v>0.69444444444444464</v>
      </c>
      <c r="L23" s="36">
        <f>(B23-H16)^2+(C23-H17)^2</f>
        <v>5</v>
      </c>
      <c r="M23" s="90">
        <f>(B23-I16)^2+(C23-I17)^2</f>
        <v>0.69444444444444464</v>
      </c>
      <c r="O23" s="279">
        <f t="shared" si="4"/>
        <v>2</v>
      </c>
    </row>
    <row r="24" spans="2:15" x14ac:dyDescent="0.25">
      <c r="B24" s="44">
        <v>1</v>
      </c>
      <c r="C24" s="247">
        <v>3</v>
      </c>
      <c r="E24" s="279">
        <f t="shared" si="2"/>
        <v>2</v>
      </c>
      <c r="K24">
        <f t="shared" si="3"/>
        <v>3.3611111111111116</v>
      </c>
      <c r="L24" s="36">
        <f>(B24-H16)^2+(C24-H17)^2</f>
        <v>8</v>
      </c>
      <c r="M24" s="90">
        <f>(B24-I16)^2+(C24-I17)^2</f>
        <v>3.3611111111111116</v>
      </c>
      <c r="O24" s="279">
        <f t="shared" si="4"/>
        <v>2</v>
      </c>
    </row>
    <row r="25" spans="2:15" x14ac:dyDescent="0.25">
      <c r="B25" s="281">
        <v>5</v>
      </c>
      <c r="C25" s="250">
        <v>4</v>
      </c>
      <c r="E25" s="282">
        <f t="shared" si="2"/>
        <v>2</v>
      </c>
      <c r="K25">
        <f t="shared" si="3"/>
        <v>5.6944444444444438</v>
      </c>
      <c r="L25" s="91">
        <f>(B25-H16)^2+(C25-H17)^2</f>
        <v>13</v>
      </c>
      <c r="M25" s="93">
        <f>(B25-I16)^2+(C25-I17)^2</f>
        <v>5.6944444444444438</v>
      </c>
      <c r="O25" s="282">
        <f t="shared" si="4"/>
        <v>2</v>
      </c>
    </row>
    <row r="27" spans="2:15" x14ac:dyDescent="0.25">
      <c r="B27" s="32" t="s">
        <v>390</v>
      </c>
      <c r="C27" s="32" t="s">
        <v>392</v>
      </c>
      <c r="E27" s="32" t="s">
        <v>727</v>
      </c>
      <c r="G27" t="s">
        <v>728</v>
      </c>
      <c r="H27" s="47">
        <v>1</v>
      </c>
      <c r="I27" s="47">
        <v>2</v>
      </c>
      <c r="K27" s="47" t="s">
        <v>729</v>
      </c>
      <c r="L27">
        <v>1</v>
      </c>
      <c r="M27">
        <v>2</v>
      </c>
      <c r="O27" s="32" t="s">
        <v>727</v>
      </c>
    </row>
    <row r="28" spans="2:15" x14ac:dyDescent="0.25">
      <c r="B28" s="274">
        <v>5</v>
      </c>
      <c r="C28" s="275">
        <v>0</v>
      </c>
      <c r="E28" s="276">
        <f>O16</f>
        <v>1</v>
      </c>
      <c r="G28" t="s">
        <v>390</v>
      </c>
      <c r="H28" s="138">
        <f>AVERAGEIF(E28:E37,H27,B28:B37)</f>
        <v>3.8</v>
      </c>
      <c r="I28" s="140">
        <f>AVERAGEIF(E28:E37,I27,B28:B37)</f>
        <v>2</v>
      </c>
      <c r="K28">
        <f>MIN(L28:M28)</f>
        <v>2.8800000000000003</v>
      </c>
      <c r="L28" s="138">
        <f>(B28-H28)^2+(C28-H29)^2</f>
        <v>2.8800000000000003</v>
      </c>
      <c r="M28" s="140">
        <f>(B28-I28)^2+(C28-I29)^2</f>
        <v>19.240000000000002</v>
      </c>
      <c r="O28" s="276">
        <f>IF(L28&lt;=M28,1,2)</f>
        <v>1</v>
      </c>
    </row>
    <row r="29" spans="2:15" x14ac:dyDescent="0.25">
      <c r="B29" s="44">
        <v>5</v>
      </c>
      <c r="C29" s="247">
        <v>2</v>
      </c>
      <c r="E29" s="279">
        <f t="shared" ref="E29:E37" si="5">O17</f>
        <v>1</v>
      </c>
      <c r="G29" t="s">
        <v>392</v>
      </c>
      <c r="H29" s="91">
        <f>AVERAGEIF(E28:E37,H27,C28:C37)</f>
        <v>1.2</v>
      </c>
      <c r="I29" s="93">
        <f>AVERAGEIF(E28:E37,I27,C28:C37)</f>
        <v>3.2</v>
      </c>
      <c r="K29">
        <f t="shared" ref="K29:K37" si="6">MIN(L29:M29)</f>
        <v>2.0800000000000005</v>
      </c>
      <c r="L29" s="36">
        <f>(B29-H28)^2+(C29-H29)^2</f>
        <v>2.0800000000000005</v>
      </c>
      <c r="M29" s="90">
        <f>(B29-I28)^2+(C29-I29)^2</f>
        <v>10.440000000000001</v>
      </c>
      <c r="O29" s="279">
        <f t="shared" ref="O29:O37" si="7">IF(L29&lt;=M29,1,2)</f>
        <v>1</v>
      </c>
    </row>
    <row r="30" spans="2:15" x14ac:dyDescent="0.25">
      <c r="B30" s="44">
        <v>3</v>
      </c>
      <c r="C30" s="247">
        <v>1</v>
      </c>
      <c r="E30" s="279">
        <f t="shared" si="5"/>
        <v>1</v>
      </c>
      <c r="K30">
        <f t="shared" si="6"/>
        <v>0.67999999999999972</v>
      </c>
      <c r="L30" s="36">
        <f>(B30-H28)^2+(C30-H29)^2</f>
        <v>0.67999999999999972</v>
      </c>
      <c r="M30" s="90">
        <f>(B30-I28)^2+(C30-I29)^2</f>
        <v>5.8400000000000007</v>
      </c>
      <c r="O30" s="279">
        <f t="shared" si="7"/>
        <v>1</v>
      </c>
    </row>
    <row r="31" spans="2:15" x14ac:dyDescent="0.25">
      <c r="B31" s="44">
        <v>0</v>
      </c>
      <c r="C31" s="247">
        <v>4</v>
      </c>
      <c r="E31" s="279">
        <f t="shared" si="5"/>
        <v>2</v>
      </c>
      <c r="G31" t="s">
        <v>730</v>
      </c>
      <c r="H31" s="280">
        <f>SUM(K28:K37)</f>
        <v>26.04</v>
      </c>
      <c r="K31">
        <f t="shared" si="6"/>
        <v>4.6399999999999997</v>
      </c>
      <c r="L31" s="36">
        <f>(B31-H28)^2+(C31-H29)^2</f>
        <v>22.279999999999998</v>
      </c>
      <c r="M31" s="90">
        <f>(B31-I28)^2+(C31-I29)^2</f>
        <v>4.6399999999999997</v>
      </c>
      <c r="O31" s="279">
        <f t="shared" si="7"/>
        <v>2</v>
      </c>
    </row>
    <row r="32" spans="2:15" x14ac:dyDescent="0.25">
      <c r="B32" s="44">
        <v>2</v>
      </c>
      <c r="C32" s="247">
        <v>1</v>
      </c>
      <c r="E32" s="279">
        <f t="shared" si="5"/>
        <v>1</v>
      </c>
      <c r="K32">
        <f t="shared" si="6"/>
        <v>3.2799999999999994</v>
      </c>
      <c r="L32" s="36">
        <f>(B32-H28)^2+(C32-H29)^2</f>
        <v>3.2799999999999994</v>
      </c>
      <c r="M32" s="90">
        <f>(B32-I28)^2+(C32-I29)^2</f>
        <v>4.8400000000000007</v>
      </c>
      <c r="O32" s="279">
        <f t="shared" si="7"/>
        <v>1</v>
      </c>
    </row>
    <row r="33" spans="2:15" x14ac:dyDescent="0.25">
      <c r="B33" s="44">
        <v>4</v>
      </c>
      <c r="C33" s="247">
        <v>2</v>
      </c>
      <c r="E33" s="279">
        <f t="shared" si="5"/>
        <v>1</v>
      </c>
      <c r="G33" t="s">
        <v>731</v>
      </c>
      <c r="H33" s="280" t="b">
        <f t="array" ref="H33">AND(E28:E37=O28:O37)</f>
        <v>0</v>
      </c>
      <c r="K33">
        <f t="shared" si="6"/>
        <v>0.68000000000000016</v>
      </c>
      <c r="L33" s="36">
        <f>(B33-H28)^2+(C33-H29)^2</f>
        <v>0.68000000000000016</v>
      </c>
      <c r="M33" s="90">
        <f>(B33-I28)^2+(C33-I29)^2</f>
        <v>5.44</v>
      </c>
      <c r="O33" s="279">
        <f t="shared" si="7"/>
        <v>1</v>
      </c>
    </row>
    <row r="34" spans="2:15" x14ac:dyDescent="0.25">
      <c r="B34" s="44">
        <v>2</v>
      </c>
      <c r="C34" s="247">
        <v>2</v>
      </c>
      <c r="E34" s="279">
        <f t="shared" si="5"/>
        <v>2</v>
      </c>
      <c r="K34">
        <f t="shared" si="6"/>
        <v>1.4400000000000004</v>
      </c>
      <c r="L34" s="36">
        <f>(B34-H28)^2+(C34-H29)^2</f>
        <v>3.8799999999999994</v>
      </c>
      <c r="M34" s="90">
        <f>(B34-I28)^2+(C34-I29)^2</f>
        <v>1.4400000000000004</v>
      </c>
      <c r="O34" s="279">
        <f t="shared" si="7"/>
        <v>2</v>
      </c>
    </row>
    <row r="35" spans="2:15" x14ac:dyDescent="0.25">
      <c r="B35" s="44">
        <v>2</v>
      </c>
      <c r="C35" s="247">
        <v>3</v>
      </c>
      <c r="E35" s="279">
        <f t="shared" si="5"/>
        <v>2</v>
      </c>
      <c r="K35">
        <f t="shared" si="6"/>
        <v>4.000000000000007E-2</v>
      </c>
      <c r="L35" s="36">
        <f>(B35-H28)^2+(C35-H29)^2</f>
        <v>6.4799999999999995</v>
      </c>
      <c r="M35" s="90">
        <f>(B35-I28)^2+(C35-I29)^2</f>
        <v>4.000000000000007E-2</v>
      </c>
      <c r="O35" s="279">
        <f t="shared" si="7"/>
        <v>2</v>
      </c>
    </row>
    <row r="36" spans="2:15" x14ac:dyDescent="0.25">
      <c r="B36" s="44">
        <v>1</v>
      </c>
      <c r="C36" s="247">
        <v>3</v>
      </c>
      <c r="E36" s="279">
        <f t="shared" si="5"/>
        <v>2</v>
      </c>
      <c r="K36">
        <f t="shared" si="6"/>
        <v>1.04</v>
      </c>
      <c r="L36" s="36">
        <f>(B36-H28)^2+(C36-H29)^2</f>
        <v>11.079999999999998</v>
      </c>
      <c r="M36" s="90">
        <f>(B36-I28)^2+(C36-I29)^2</f>
        <v>1.04</v>
      </c>
      <c r="O36" s="279">
        <f t="shared" si="7"/>
        <v>2</v>
      </c>
    </row>
    <row r="37" spans="2:15" x14ac:dyDescent="0.25">
      <c r="B37" s="281">
        <v>5</v>
      </c>
      <c r="C37" s="250">
        <v>4</v>
      </c>
      <c r="E37" s="282">
        <f t="shared" si="5"/>
        <v>2</v>
      </c>
      <c r="K37">
        <f t="shared" si="6"/>
        <v>9.2799999999999994</v>
      </c>
      <c r="L37" s="91">
        <f>(B37-H28)^2+(C37-H29)^2</f>
        <v>9.2799999999999994</v>
      </c>
      <c r="M37" s="93">
        <f>(B37-I28)^2+(C37-I29)^2</f>
        <v>9.64</v>
      </c>
      <c r="O37" s="282">
        <f t="shared" si="7"/>
        <v>1</v>
      </c>
    </row>
    <row r="39" spans="2:15" x14ac:dyDescent="0.25">
      <c r="B39" s="32" t="s">
        <v>390</v>
      </c>
      <c r="C39" s="32" t="s">
        <v>392</v>
      </c>
      <c r="E39" s="32" t="s">
        <v>727</v>
      </c>
      <c r="G39" t="s">
        <v>728</v>
      </c>
      <c r="H39" s="47">
        <v>1</v>
      </c>
      <c r="I39" s="47">
        <v>2</v>
      </c>
      <c r="K39" s="47" t="s">
        <v>729</v>
      </c>
      <c r="L39">
        <v>1</v>
      </c>
      <c r="M39">
        <v>2</v>
      </c>
      <c r="O39" s="32" t="s">
        <v>727</v>
      </c>
    </row>
    <row r="40" spans="2:15" x14ac:dyDescent="0.25">
      <c r="B40" s="274">
        <v>5</v>
      </c>
      <c r="C40" s="275">
        <v>0</v>
      </c>
      <c r="E40" s="276">
        <f>O28</f>
        <v>1</v>
      </c>
      <c r="G40" t="s">
        <v>390</v>
      </c>
      <c r="H40" s="138">
        <f>AVERAGEIF(E40:E49,H39,B40:B49)</f>
        <v>4</v>
      </c>
      <c r="I40" s="140">
        <f>AVERAGEIF(E40:E49,I39,B40:B49)</f>
        <v>1.25</v>
      </c>
      <c r="K40">
        <f>MIN(L40:M40)</f>
        <v>3.7777777777777781</v>
      </c>
      <c r="L40" s="138">
        <f>(B40-H40)^2+(C40-H41)^2</f>
        <v>3.7777777777777781</v>
      </c>
      <c r="M40" s="140">
        <f>(B40-I40)^2+(C40-I41)^2</f>
        <v>23.0625</v>
      </c>
      <c r="O40" s="276">
        <f>IF(L40&lt;=M40,1,2)</f>
        <v>1</v>
      </c>
    </row>
    <row r="41" spans="2:15" x14ac:dyDescent="0.25">
      <c r="B41" s="44">
        <v>5</v>
      </c>
      <c r="C41" s="247">
        <v>2</v>
      </c>
      <c r="E41" s="279">
        <f t="shared" ref="E41:E49" si="8">O29</f>
        <v>1</v>
      </c>
      <c r="G41" t="s">
        <v>392</v>
      </c>
      <c r="H41" s="91">
        <f>AVERAGEIF(E40:E49,H39,C40:C49)</f>
        <v>1.6666666666666667</v>
      </c>
      <c r="I41" s="93">
        <f>AVERAGEIF(E40:E49,I39,C40:C49)</f>
        <v>3</v>
      </c>
      <c r="K41">
        <f t="shared" ref="K41:K49" si="9">MIN(L41:M41)</f>
        <v>1.1111111111111112</v>
      </c>
      <c r="L41" s="36">
        <f>(B41-H40)^2+(C41-H41)^2</f>
        <v>1.1111111111111112</v>
      </c>
      <c r="M41" s="90">
        <f>(B41-I40)^2+(C41-I41)^2</f>
        <v>15.0625</v>
      </c>
      <c r="O41" s="279">
        <f t="shared" ref="O41:O49" si="10">IF(L41&lt;=M41,1,2)</f>
        <v>1</v>
      </c>
    </row>
    <row r="42" spans="2:15" x14ac:dyDescent="0.25">
      <c r="B42" s="44">
        <v>3</v>
      </c>
      <c r="C42" s="247">
        <v>1</v>
      </c>
      <c r="E42" s="279">
        <f t="shared" si="8"/>
        <v>1</v>
      </c>
      <c r="K42">
        <f t="shared" si="9"/>
        <v>1.4444444444444446</v>
      </c>
      <c r="L42" s="36">
        <f>(B42-H40)^2+(C42-H41)^2</f>
        <v>1.4444444444444446</v>
      </c>
      <c r="M42" s="90">
        <f>(B42-I40)^2+(C42-I41)^2</f>
        <v>7.0625</v>
      </c>
      <c r="O42" s="279">
        <f t="shared" si="10"/>
        <v>1</v>
      </c>
    </row>
    <row r="43" spans="2:15" x14ac:dyDescent="0.25">
      <c r="B43" s="44">
        <v>0</v>
      </c>
      <c r="C43" s="247">
        <v>4</v>
      </c>
      <c r="E43" s="279">
        <f t="shared" si="8"/>
        <v>2</v>
      </c>
      <c r="G43" t="s">
        <v>730</v>
      </c>
      <c r="H43" s="280">
        <f>SUM(K40:K49)</f>
        <v>22.083333333333332</v>
      </c>
      <c r="K43">
        <f t="shared" si="9"/>
        <v>2.5625</v>
      </c>
      <c r="L43" s="36">
        <f>(B43-H40)^2+(C43-H41)^2</f>
        <v>21.444444444444443</v>
      </c>
      <c r="M43" s="90">
        <f>(B43-I40)^2+(C43-I41)^2</f>
        <v>2.5625</v>
      </c>
      <c r="O43" s="279">
        <f t="shared" si="10"/>
        <v>2</v>
      </c>
    </row>
    <row r="44" spans="2:15" x14ac:dyDescent="0.25">
      <c r="B44" s="44">
        <v>2</v>
      </c>
      <c r="C44" s="247">
        <v>1</v>
      </c>
      <c r="E44" s="279">
        <f t="shared" si="8"/>
        <v>1</v>
      </c>
      <c r="K44">
        <f t="shared" si="9"/>
        <v>4.4444444444444446</v>
      </c>
      <c r="L44" s="36">
        <f>(B44-H40)^2+(C44-H41)^2</f>
        <v>4.4444444444444446</v>
      </c>
      <c r="M44" s="90">
        <f>(B44-I40)^2+(C44-I41)^2</f>
        <v>4.5625</v>
      </c>
      <c r="O44" s="279">
        <f t="shared" si="10"/>
        <v>1</v>
      </c>
    </row>
    <row r="45" spans="2:15" x14ac:dyDescent="0.25">
      <c r="B45" s="44">
        <v>4</v>
      </c>
      <c r="C45" s="247">
        <v>2</v>
      </c>
      <c r="E45" s="279">
        <f t="shared" si="8"/>
        <v>1</v>
      </c>
      <c r="G45" t="s">
        <v>731</v>
      </c>
      <c r="H45" s="280" t="b">
        <f t="array" ref="H45">AND(E40:E49=O40:O49)</f>
        <v>1</v>
      </c>
      <c r="K45">
        <f t="shared" si="9"/>
        <v>0.11111111111111106</v>
      </c>
      <c r="L45" s="36">
        <f>(B45-H40)^2+(C45-H41)^2</f>
        <v>0.11111111111111106</v>
      </c>
      <c r="M45" s="90">
        <f>(B45-I40)^2+(C45-I41)^2</f>
        <v>8.5625</v>
      </c>
      <c r="O45" s="279">
        <f t="shared" si="10"/>
        <v>1</v>
      </c>
    </row>
    <row r="46" spans="2:15" x14ac:dyDescent="0.25">
      <c r="B46" s="44">
        <v>2</v>
      </c>
      <c r="C46" s="247">
        <v>2</v>
      </c>
      <c r="E46" s="279">
        <f t="shared" si="8"/>
        <v>2</v>
      </c>
      <c r="K46">
        <f t="shared" si="9"/>
        <v>1.5625</v>
      </c>
      <c r="L46" s="36">
        <f>(B46-H40)^2+(C46-H41)^2</f>
        <v>4.1111111111111107</v>
      </c>
      <c r="M46" s="90">
        <f>(B46-I40)^2+(C46-I41)^2</f>
        <v>1.5625</v>
      </c>
      <c r="O46" s="279">
        <f t="shared" si="10"/>
        <v>2</v>
      </c>
    </row>
    <row r="47" spans="2:15" x14ac:dyDescent="0.25">
      <c r="B47" s="44">
        <v>2</v>
      </c>
      <c r="C47" s="247">
        <v>3</v>
      </c>
      <c r="E47" s="279">
        <f t="shared" si="8"/>
        <v>2</v>
      </c>
      <c r="K47">
        <f t="shared" si="9"/>
        <v>0.5625</v>
      </c>
      <c r="L47" s="36">
        <f>(B47-H40)^2+(C47-H41)^2</f>
        <v>5.7777777777777777</v>
      </c>
      <c r="M47" s="90">
        <f>(B47-I40)^2+(C47-I41)^2</f>
        <v>0.5625</v>
      </c>
      <c r="O47" s="279">
        <f t="shared" si="10"/>
        <v>2</v>
      </c>
    </row>
    <row r="48" spans="2:15" x14ac:dyDescent="0.25">
      <c r="B48" s="44">
        <v>1</v>
      </c>
      <c r="C48" s="247">
        <v>3</v>
      </c>
      <c r="E48" s="279">
        <f t="shared" si="8"/>
        <v>2</v>
      </c>
      <c r="K48">
        <f t="shared" si="9"/>
        <v>6.25E-2</v>
      </c>
      <c r="L48" s="36">
        <f>(B48-H40)^2+(C48-H41)^2</f>
        <v>10.777777777777779</v>
      </c>
      <c r="M48" s="90">
        <f>(B48-I40)^2+(C48-I41)^2</f>
        <v>6.25E-2</v>
      </c>
      <c r="O48" s="279">
        <f t="shared" si="10"/>
        <v>2</v>
      </c>
    </row>
    <row r="49" spans="2:15" x14ac:dyDescent="0.25">
      <c r="B49" s="281">
        <v>5</v>
      </c>
      <c r="C49" s="250">
        <v>4</v>
      </c>
      <c r="E49" s="282">
        <f t="shared" si="8"/>
        <v>1</v>
      </c>
      <c r="K49">
        <f t="shared" si="9"/>
        <v>6.4444444444444429</v>
      </c>
      <c r="L49" s="91">
        <f>(B49-H40)^2+(C49-H41)^2</f>
        <v>6.4444444444444429</v>
      </c>
      <c r="M49" s="93">
        <f>(B49-I40)^2+(C49-I41)^2</f>
        <v>15.0625</v>
      </c>
      <c r="O49" s="282">
        <f t="shared" si="10"/>
        <v>1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B1:P13"/>
  <sheetViews>
    <sheetView workbookViewId="0"/>
  </sheetViews>
  <sheetFormatPr defaultRowHeight="15" x14ac:dyDescent="0.25"/>
  <cols>
    <col min="1" max="1" width="1.85546875" customWidth="1"/>
    <col min="2" max="3" width="7.7109375" customWidth="1"/>
    <col min="4" max="4" width="3.7109375" customWidth="1"/>
    <col min="5" max="5" width="7.7109375" customWidth="1"/>
  </cols>
  <sheetData>
    <row r="1" spans="2:16" x14ac:dyDescent="0.25">
      <c r="B1" s="42" t="s">
        <v>732</v>
      </c>
    </row>
    <row r="3" spans="2:16" x14ac:dyDescent="0.25">
      <c r="B3" s="32" t="s">
        <v>390</v>
      </c>
      <c r="C3" s="32" t="s">
        <v>392</v>
      </c>
      <c r="E3" s="32" t="s">
        <v>727</v>
      </c>
      <c r="H3" s="47" t="s">
        <v>727</v>
      </c>
      <c r="J3" t="s">
        <v>728</v>
      </c>
      <c r="K3">
        <v>1</v>
      </c>
      <c r="L3">
        <f>K3+1</f>
        <v>2</v>
      </c>
      <c r="N3">
        <v>1</v>
      </c>
      <c r="O3">
        <f>N3+1</f>
        <v>2</v>
      </c>
      <c r="P3" s="47" t="s">
        <v>729</v>
      </c>
    </row>
    <row r="4" spans="2:16" x14ac:dyDescent="0.25">
      <c r="B4" s="274">
        <v>5</v>
      </c>
      <c r="C4" s="275">
        <v>0</v>
      </c>
      <c r="E4" s="276">
        <v>1</v>
      </c>
      <c r="G4">
        <v>1</v>
      </c>
      <c r="H4" s="132" t="e">
        <f t="array" aca="1" ref="H4:H13" ca="1">CLUST(B4:C13,K7,E4:E13)</f>
        <v>#NAME?</v>
      </c>
      <c r="J4" t="str">
        <f t="array" ref="J4:J5">TRANSPOSE(B3:C3)</f>
        <v>X</v>
      </c>
      <c r="K4" s="149" t="e">
        <f ca="1">AVERAGEIF($H$4:$H$13,K$3,$B$4:$B$13)</f>
        <v>#DIV/0!</v>
      </c>
      <c r="L4" s="82" t="e">
        <f ca="1">AVERAGEIF($H$4:$H$13,L$3,$B$4:$B$13)</f>
        <v>#DIV/0!</v>
      </c>
      <c r="N4" s="149" t="e">
        <f ca="1">SUMXMY2($B4:$C4,K$4:K$5)</f>
        <v>#DIV/0!</v>
      </c>
      <c r="O4" s="82" t="e">
        <f ca="1">SUMXMY2($B4:$C4,L$4:L$5)</f>
        <v>#DIV/0!</v>
      </c>
      <c r="P4" s="132" t="e">
        <f ca="1">MIN(N4:O4)</f>
        <v>#DIV/0!</v>
      </c>
    </row>
    <row r="5" spans="2:16" x14ac:dyDescent="0.25">
      <c r="B5" s="44">
        <v>5</v>
      </c>
      <c r="C5" s="247">
        <v>2</v>
      </c>
      <c r="E5" s="279">
        <v>2</v>
      </c>
      <c r="G5">
        <f>G4+1</f>
        <v>2</v>
      </c>
      <c r="H5" s="98" t="e">
        <f ca="1"/>
        <v>#NAME?</v>
      </c>
      <c r="J5" t="str">
        <v>Y</v>
      </c>
      <c r="K5" s="85" t="e">
        <f ca="1">AVERAGEIF($H$4:$H$13,K$3,$C$4:$C$13)</f>
        <v>#DIV/0!</v>
      </c>
      <c r="L5" s="87" t="e">
        <f ca="1">AVERAGEIF($H$4:$H$13,L$3,$C$4:$C$13)</f>
        <v>#DIV/0!</v>
      </c>
      <c r="N5" s="83" t="e">
        <f t="shared" ref="N5:O13" ca="1" si="0">SUMXMY2($B5:$C5,K$4:K$5)</f>
        <v>#DIV/0!</v>
      </c>
      <c r="O5" s="84" t="e">
        <f t="shared" ca="1" si="0"/>
        <v>#DIV/0!</v>
      </c>
      <c r="P5" s="98" t="e">
        <f t="shared" ref="P5:P13" ca="1" si="1">MIN(N5:O5)</f>
        <v>#DIV/0!</v>
      </c>
    </row>
    <row r="6" spans="2:16" x14ac:dyDescent="0.25">
      <c r="B6" s="44">
        <v>3</v>
      </c>
      <c r="C6" s="283">
        <v>1</v>
      </c>
      <c r="E6" s="279">
        <v>1</v>
      </c>
      <c r="G6">
        <f t="shared" ref="G6:G13" si="2">G5+1</f>
        <v>3</v>
      </c>
      <c r="H6" s="98" t="e">
        <f ca="1"/>
        <v>#NAME?</v>
      </c>
      <c r="N6" s="83" t="e">
        <f t="shared" ca="1" si="0"/>
        <v>#DIV/0!</v>
      </c>
      <c r="O6" s="84" t="e">
        <f t="shared" ca="1" si="0"/>
        <v>#DIV/0!</v>
      </c>
      <c r="P6" s="98" t="e">
        <f t="shared" ca="1" si="1"/>
        <v>#DIV/0!</v>
      </c>
    </row>
    <row r="7" spans="2:16" x14ac:dyDescent="0.25">
      <c r="B7" s="44">
        <v>0</v>
      </c>
      <c r="C7" s="283">
        <v>4</v>
      </c>
      <c r="E7" s="279">
        <v>2</v>
      </c>
      <c r="G7">
        <f t="shared" si="2"/>
        <v>4</v>
      </c>
      <c r="H7" s="98" t="e">
        <f ca="1"/>
        <v>#NAME?</v>
      </c>
      <c r="J7" t="s">
        <v>53</v>
      </c>
      <c r="K7" s="137">
        <v>2</v>
      </c>
      <c r="N7" s="83" t="e">
        <f t="shared" ca="1" si="0"/>
        <v>#DIV/0!</v>
      </c>
      <c r="O7" s="84" t="e">
        <f t="shared" ca="1" si="0"/>
        <v>#DIV/0!</v>
      </c>
      <c r="P7" s="98" t="e">
        <f t="shared" ca="1" si="1"/>
        <v>#DIV/0!</v>
      </c>
    </row>
    <row r="8" spans="2:16" x14ac:dyDescent="0.25">
      <c r="B8" s="44">
        <v>2</v>
      </c>
      <c r="C8" s="283">
        <v>1</v>
      </c>
      <c r="E8" s="279">
        <v>1</v>
      </c>
      <c r="G8">
        <f t="shared" si="2"/>
        <v>5</v>
      </c>
      <c r="H8" s="98" t="e">
        <f ca="1"/>
        <v>#NAME?</v>
      </c>
      <c r="N8" s="83" t="e">
        <f t="shared" ca="1" si="0"/>
        <v>#DIV/0!</v>
      </c>
      <c r="O8" s="84" t="e">
        <f t="shared" ca="1" si="0"/>
        <v>#DIV/0!</v>
      </c>
      <c r="P8" s="98" t="e">
        <f t="shared" ca="1" si="1"/>
        <v>#DIV/0!</v>
      </c>
    </row>
    <row r="9" spans="2:16" x14ac:dyDescent="0.25">
      <c r="B9" s="44">
        <v>4</v>
      </c>
      <c r="C9" s="283">
        <v>2</v>
      </c>
      <c r="E9" s="279">
        <v>2</v>
      </c>
      <c r="G9">
        <f t="shared" si="2"/>
        <v>6</v>
      </c>
      <c r="H9" s="98" t="e">
        <f ca="1"/>
        <v>#NAME?</v>
      </c>
      <c r="J9" t="s">
        <v>733</v>
      </c>
      <c r="K9" s="137">
        <v>10</v>
      </c>
      <c r="N9" s="83" t="e">
        <f t="shared" ca="1" si="0"/>
        <v>#DIV/0!</v>
      </c>
      <c r="O9" s="84" t="e">
        <f t="shared" ca="1" si="0"/>
        <v>#DIV/0!</v>
      </c>
      <c r="P9" s="98" t="e">
        <f t="shared" ca="1" si="1"/>
        <v>#DIV/0!</v>
      </c>
    </row>
    <row r="10" spans="2:16" x14ac:dyDescent="0.25">
      <c r="B10" s="44">
        <v>2</v>
      </c>
      <c r="C10" s="283">
        <v>2</v>
      </c>
      <c r="E10" s="279">
        <v>1</v>
      </c>
      <c r="G10">
        <f t="shared" si="2"/>
        <v>7</v>
      </c>
      <c r="H10" s="98" t="e">
        <f ca="1"/>
        <v>#NAME?</v>
      </c>
      <c r="N10" s="83" t="e">
        <f t="shared" ca="1" si="0"/>
        <v>#DIV/0!</v>
      </c>
      <c r="O10" s="84" t="e">
        <f t="shared" ca="1" si="0"/>
        <v>#DIV/0!</v>
      </c>
      <c r="P10" s="98" t="e">
        <f t="shared" ca="1" si="1"/>
        <v>#DIV/0!</v>
      </c>
    </row>
    <row r="11" spans="2:16" x14ac:dyDescent="0.25">
      <c r="B11" s="44">
        <v>2</v>
      </c>
      <c r="C11" s="283">
        <v>3</v>
      </c>
      <c r="E11" s="279">
        <v>2</v>
      </c>
      <c r="G11">
        <f t="shared" si="2"/>
        <v>8</v>
      </c>
      <c r="H11" s="98" t="e">
        <f ca="1"/>
        <v>#NAME?</v>
      </c>
      <c r="J11" t="s">
        <v>730</v>
      </c>
      <c r="K11" s="137" t="e">
        <f ca="1">SUM(P4:P13)</f>
        <v>#DIV/0!</v>
      </c>
      <c r="N11" s="83" t="e">
        <f t="shared" ca="1" si="0"/>
        <v>#DIV/0!</v>
      </c>
      <c r="O11" s="84" t="e">
        <f t="shared" ca="1" si="0"/>
        <v>#DIV/0!</v>
      </c>
      <c r="P11" s="98" t="e">
        <f t="shared" ca="1" si="1"/>
        <v>#DIV/0!</v>
      </c>
    </row>
    <row r="12" spans="2:16" x14ac:dyDescent="0.25">
      <c r="B12" s="44">
        <v>1</v>
      </c>
      <c r="C12" s="283">
        <v>3</v>
      </c>
      <c r="E12" s="279">
        <v>1</v>
      </c>
      <c r="G12">
        <f t="shared" si="2"/>
        <v>9</v>
      </c>
      <c r="H12" s="98" t="e">
        <f ca="1"/>
        <v>#NAME?</v>
      </c>
      <c r="N12" s="83" t="e">
        <f t="shared" ca="1" si="0"/>
        <v>#DIV/0!</v>
      </c>
      <c r="O12" s="84" t="e">
        <f t="shared" ca="1" si="0"/>
        <v>#DIV/0!</v>
      </c>
      <c r="P12" s="98" t="e">
        <f t="shared" ca="1" si="1"/>
        <v>#DIV/0!</v>
      </c>
    </row>
    <row r="13" spans="2:16" x14ac:dyDescent="0.25">
      <c r="B13" s="45">
        <v>5</v>
      </c>
      <c r="C13" s="284">
        <v>4</v>
      </c>
      <c r="E13" s="285">
        <v>2</v>
      </c>
      <c r="G13">
        <f t="shared" si="2"/>
        <v>10</v>
      </c>
      <c r="H13" s="99" t="e">
        <f ca="1"/>
        <v>#NAME?</v>
      </c>
      <c r="N13" s="85" t="e">
        <f t="shared" ca="1" si="0"/>
        <v>#DIV/0!</v>
      </c>
      <c r="O13" s="87" t="e">
        <f t="shared" ca="1" si="0"/>
        <v>#DIV/0!</v>
      </c>
      <c r="P13" s="99" t="e">
        <f t="shared" ca="1" si="1"/>
        <v>#DIV/0!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B1:T18"/>
  <sheetViews>
    <sheetView workbookViewId="0">
      <selection activeCell="J11" sqref="J11"/>
    </sheetView>
  </sheetViews>
  <sheetFormatPr defaultRowHeight="15" x14ac:dyDescent="0.25"/>
  <cols>
    <col min="1" max="1" width="1.42578125" customWidth="1"/>
    <col min="2" max="5" width="7.28515625" customWidth="1"/>
    <col min="6" max="6" width="4.85546875" customWidth="1"/>
    <col min="7" max="7" width="7.28515625" customWidth="1"/>
    <col min="11" max="11" width="5.28515625" customWidth="1"/>
    <col min="16" max="16" width="5.42578125" customWidth="1"/>
  </cols>
  <sheetData>
    <row r="1" spans="2:20" x14ac:dyDescent="0.25">
      <c r="B1" s="42" t="s">
        <v>732</v>
      </c>
    </row>
    <row r="3" spans="2:20" x14ac:dyDescent="0.25">
      <c r="B3" s="32" t="s">
        <v>278</v>
      </c>
      <c r="C3" s="32" t="s">
        <v>390</v>
      </c>
      <c r="D3" s="32" t="s">
        <v>392</v>
      </c>
      <c r="E3" s="32" t="s">
        <v>734</v>
      </c>
      <c r="F3" s="32"/>
      <c r="G3" s="32" t="s">
        <v>727</v>
      </c>
      <c r="J3" s="47" t="s">
        <v>727</v>
      </c>
      <c r="L3" t="s">
        <v>728</v>
      </c>
      <c r="M3">
        <v>1</v>
      </c>
      <c r="N3">
        <f>M3+1</f>
        <v>2</v>
      </c>
      <c r="O3">
        <f>N3+1</f>
        <v>3</v>
      </c>
      <c r="Q3">
        <v>1</v>
      </c>
      <c r="R3">
        <f>Q3+1</f>
        <v>2</v>
      </c>
      <c r="S3">
        <f>R3+1</f>
        <v>3</v>
      </c>
      <c r="T3" s="47" t="s">
        <v>729</v>
      </c>
    </row>
    <row r="4" spans="2:20" x14ac:dyDescent="0.25">
      <c r="B4" s="274">
        <v>1</v>
      </c>
      <c r="C4" s="145">
        <v>4</v>
      </c>
      <c r="D4" s="145">
        <v>0</v>
      </c>
      <c r="E4" s="275">
        <v>3</v>
      </c>
      <c r="F4" s="32"/>
      <c r="G4" s="276">
        <v>1</v>
      </c>
      <c r="I4">
        <v>1</v>
      </c>
      <c r="J4" s="132" t="e">
        <f t="array" aca="1" ref="J4:J18" ca="1">CLUST(B4:E18,M9,G4:G18)</f>
        <v>#NAME?</v>
      </c>
      <c r="L4" t="str">
        <f t="array" ref="L4:L7">TRANSPOSE(B3:E3)</f>
        <v>W</v>
      </c>
      <c r="M4" s="149" t="e">
        <f ca="1">AVERAGEIF($J$4:$J$18,M$3,$B$4:$B$18)</f>
        <v>#DIV/0!</v>
      </c>
      <c r="N4" s="286" t="e">
        <f ca="1">AVERAGEIF($J$4:$J$18,N$3,$B$4:$B$18)</f>
        <v>#DIV/0!</v>
      </c>
      <c r="O4" s="82" t="e">
        <f ca="1">AVERAGEIF($J$4:$J$18,O$3,$B$4:$B$18)</f>
        <v>#DIV/0!</v>
      </c>
      <c r="Q4" s="149" t="e">
        <f ca="1">SUMXMY2($B4:$E4,M$4:M$7)</f>
        <v>#DIV/0!</v>
      </c>
      <c r="R4" s="286" t="e">
        <f t="shared" ref="R4:S18" ca="1" si="0">SUMXMY2($B4:$E4,N$4:N$7)</f>
        <v>#DIV/0!</v>
      </c>
      <c r="S4" s="82" t="e">
        <f t="shared" ca="1" si="0"/>
        <v>#DIV/0!</v>
      </c>
      <c r="T4" s="132" t="e">
        <f ca="1">MIN(Q4:S4)</f>
        <v>#DIV/0!</v>
      </c>
    </row>
    <row r="5" spans="2:20" x14ac:dyDescent="0.25">
      <c r="B5" s="44">
        <v>2</v>
      </c>
      <c r="C5" s="73">
        <v>5</v>
      </c>
      <c r="D5" s="73">
        <v>3</v>
      </c>
      <c r="E5" s="247">
        <v>4</v>
      </c>
      <c r="F5" s="32"/>
      <c r="G5" s="279">
        <v>2</v>
      </c>
      <c r="I5">
        <f>I4+1</f>
        <v>2</v>
      </c>
      <c r="J5" s="98" t="e">
        <f ca="1"/>
        <v>#NAME?</v>
      </c>
      <c r="L5" t="str">
        <v>X</v>
      </c>
      <c r="M5" s="83" t="e">
        <f ca="1">AVERAGEIF($J$4:$J$18,M$3,$C$4:$C$18)</f>
        <v>#DIV/0!</v>
      </c>
      <c r="N5" s="37" t="e">
        <f ca="1">AVERAGEIF($J$4:$J$18,N$3,$C$4:$C$18)</f>
        <v>#DIV/0!</v>
      </c>
      <c r="O5" s="84" t="e">
        <f ca="1">AVERAGEIF($J$4:$J$18,O$3,$C$4:$C$18)</f>
        <v>#DIV/0!</v>
      </c>
      <c r="Q5" s="83" t="e">
        <f t="shared" ref="Q5:Q18" ca="1" si="1">SUMXMY2($B5:$E5,M$4:M$7)</f>
        <v>#DIV/0!</v>
      </c>
      <c r="R5" s="37" t="e">
        <f t="shared" ca="1" si="0"/>
        <v>#DIV/0!</v>
      </c>
      <c r="S5" s="84" t="e">
        <f t="shared" ca="1" si="0"/>
        <v>#DIV/0!</v>
      </c>
      <c r="T5" s="98" t="e">
        <f t="shared" ref="T5:T18" ca="1" si="2">MIN(Q5:S5)</f>
        <v>#DIV/0!</v>
      </c>
    </row>
    <row r="6" spans="2:20" x14ac:dyDescent="0.25">
      <c r="B6" s="44">
        <v>4</v>
      </c>
      <c r="C6" s="73">
        <v>2</v>
      </c>
      <c r="D6" s="73">
        <v>1</v>
      </c>
      <c r="E6" s="283">
        <v>2</v>
      </c>
      <c r="F6" s="32"/>
      <c r="G6" s="279">
        <v>3</v>
      </c>
      <c r="I6">
        <f t="shared" ref="I6:I18" si="3">I5+1</f>
        <v>3</v>
      </c>
      <c r="J6" s="98" t="e">
        <f ca="1"/>
        <v>#NAME?</v>
      </c>
      <c r="L6" t="str">
        <v>Y</v>
      </c>
      <c r="M6" s="83" t="e">
        <f ca="1">AVERAGEIF($J$4:$J$18,M$3,$D$4:$D$18)</f>
        <v>#DIV/0!</v>
      </c>
      <c r="N6" s="37" t="e">
        <f ca="1">AVERAGEIF($J$4:$J$18,N$3,$D$4:$D$18)</f>
        <v>#DIV/0!</v>
      </c>
      <c r="O6" s="84" t="e">
        <f ca="1">AVERAGEIF($J$4:$J$18,O$3,$D$4:$D$18)</f>
        <v>#DIV/0!</v>
      </c>
      <c r="Q6" s="83" t="e">
        <f t="shared" ca="1" si="1"/>
        <v>#DIV/0!</v>
      </c>
      <c r="R6" s="37" t="e">
        <f t="shared" ca="1" si="0"/>
        <v>#DIV/0!</v>
      </c>
      <c r="S6" s="84" t="e">
        <f t="shared" ca="1" si="0"/>
        <v>#DIV/0!</v>
      </c>
      <c r="T6" s="98" t="e">
        <f t="shared" ca="1" si="2"/>
        <v>#DIV/0!</v>
      </c>
    </row>
    <row r="7" spans="2:20" x14ac:dyDescent="0.25">
      <c r="B7" s="44">
        <v>1</v>
      </c>
      <c r="C7" s="73">
        <v>0</v>
      </c>
      <c r="D7" s="73">
        <v>5</v>
      </c>
      <c r="E7" s="287">
        <v>3</v>
      </c>
      <c r="F7" s="32"/>
      <c r="G7" s="279">
        <v>1</v>
      </c>
      <c r="I7">
        <f t="shared" si="3"/>
        <v>4</v>
      </c>
      <c r="J7" s="98" t="e">
        <f ca="1"/>
        <v>#NAME?</v>
      </c>
      <c r="L7" t="str">
        <v>Z</v>
      </c>
      <c r="M7" s="85" t="e">
        <f ca="1">AVERAGEIF($J$4:$J$18,M$3,$E$4:$E$18)</f>
        <v>#DIV/0!</v>
      </c>
      <c r="N7" s="86" t="e">
        <f ca="1">AVERAGEIF($J$4:$J$18,N$3,$E$4:$E$18)</f>
        <v>#DIV/0!</v>
      </c>
      <c r="O7" s="87" t="e">
        <f ca="1">AVERAGEIF($J$4:$J$18,O$3,$E$4:$E$18)</f>
        <v>#DIV/0!</v>
      </c>
      <c r="Q7" s="83" t="e">
        <f t="shared" ca="1" si="1"/>
        <v>#DIV/0!</v>
      </c>
      <c r="R7" s="37" t="e">
        <f t="shared" ca="1" si="0"/>
        <v>#DIV/0!</v>
      </c>
      <c r="S7" s="84" t="e">
        <f t="shared" ca="1" si="0"/>
        <v>#DIV/0!</v>
      </c>
      <c r="T7" s="98" t="e">
        <f t="shared" ca="1" si="2"/>
        <v>#DIV/0!</v>
      </c>
    </row>
    <row r="8" spans="2:20" x14ac:dyDescent="0.25">
      <c r="B8" s="44">
        <v>2</v>
      </c>
      <c r="C8" s="73">
        <v>1</v>
      </c>
      <c r="D8" s="73">
        <v>1</v>
      </c>
      <c r="E8" s="287">
        <v>4</v>
      </c>
      <c r="F8" s="32"/>
      <c r="G8" s="279">
        <v>2</v>
      </c>
      <c r="I8">
        <f t="shared" si="3"/>
        <v>5</v>
      </c>
      <c r="J8" s="98" t="e">
        <f ca="1"/>
        <v>#NAME?</v>
      </c>
      <c r="Q8" s="83" t="e">
        <f t="shared" ca="1" si="1"/>
        <v>#DIV/0!</v>
      </c>
      <c r="R8" s="37" t="e">
        <f t="shared" ca="1" si="0"/>
        <v>#DIV/0!</v>
      </c>
      <c r="S8" s="84" t="e">
        <f t="shared" ca="1" si="0"/>
        <v>#DIV/0!</v>
      </c>
      <c r="T8" s="98" t="e">
        <f t="shared" ca="1" si="2"/>
        <v>#DIV/0!</v>
      </c>
    </row>
    <row r="9" spans="2:20" x14ac:dyDescent="0.25">
      <c r="B9" s="44">
        <v>4</v>
      </c>
      <c r="C9" s="73">
        <v>3</v>
      </c>
      <c r="D9" s="73">
        <v>3</v>
      </c>
      <c r="E9" s="287">
        <v>0</v>
      </c>
      <c r="F9" s="32"/>
      <c r="G9" s="279">
        <v>3</v>
      </c>
      <c r="I9">
        <f t="shared" si="3"/>
        <v>6</v>
      </c>
      <c r="J9" s="98" t="e">
        <f ca="1"/>
        <v>#NAME?</v>
      </c>
      <c r="L9" t="s">
        <v>53</v>
      </c>
      <c r="M9" s="137">
        <v>3</v>
      </c>
      <c r="Q9" s="83" t="e">
        <f t="shared" ca="1" si="1"/>
        <v>#DIV/0!</v>
      </c>
      <c r="R9" s="37" t="e">
        <f t="shared" ca="1" si="0"/>
        <v>#DIV/0!</v>
      </c>
      <c r="S9" s="84" t="e">
        <f t="shared" ca="1" si="0"/>
        <v>#DIV/0!</v>
      </c>
      <c r="T9" s="98" t="e">
        <f t="shared" ca="1" si="2"/>
        <v>#DIV/0!</v>
      </c>
    </row>
    <row r="10" spans="2:20" x14ac:dyDescent="0.25">
      <c r="B10" s="44">
        <v>5</v>
      </c>
      <c r="C10" s="73">
        <v>2</v>
      </c>
      <c r="D10" s="73">
        <v>2</v>
      </c>
      <c r="E10" s="287">
        <v>1</v>
      </c>
      <c r="F10" s="32"/>
      <c r="G10" s="279">
        <v>1</v>
      </c>
      <c r="I10">
        <f t="shared" si="3"/>
        <v>7</v>
      </c>
      <c r="J10" s="98" t="e">
        <f ca="1"/>
        <v>#NAME?</v>
      </c>
      <c r="Q10" s="83" t="e">
        <f t="shared" ca="1" si="1"/>
        <v>#DIV/0!</v>
      </c>
      <c r="R10" s="37" t="e">
        <f t="shared" ca="1" si="0"/>
        <v>#DIV/0!</v>
      </c>
      <c r="S10" s="84" t="e">
        <f t="shared" ca="1" si="0"/>
        <v>#DIV/0!</v>
      </c>
      <c r="T10" s="98" t="e">
        <f t="shared" ca="1" si="2"/>
        <v>#DIV/0!</v>
      </c>
    </row>
    <row r="11" spans="2:20" x14ac:dyDescent="0.25">
      <c r="B11" s="44">
        <v>1</v>
      </c>
      <c r="C11" s="73">
        <v>2</v>
      </c>
      <c r="D11" s="73">
        <v>4</v>
      </c>
      <c r="E11" s="287">
        <v>5</v>
      </c>
      <c r="F11" s="32"/>
      <c r="G11" s="279">
        <v>2</v>
      </c>
      <c r="I11">
        <f t="shared" si="3"/>
        <v>8</v>
      </c>
      <c r="J11" s="98" t="e">
        <f ca="1"/>
        <v>#NAME?</v>
      </c>
      <c r="L11" t="s">
        <v>733</v>
      </c>
      <c r="M11" s="137">
        <v>10</v>
      </c>
      <c r="Q11" s="83" t="e">
        <f t="shared" ca="1" si="1"/>
        <v>#DIV/0!</v>
      </c>
      <c r="R11" s="37" t="e">
        <f t="shared" ca="1" si="0"/>
        <v>#DIV/0!</v>
      </c>
      <c r="S11" s="84" t="e">
        <f t="shared" ca="1" si="0"/>
        <v>#DIV/0!</v>
      </c>
      <c r="T11" s="98" t="e">
        <f t="shared" ca="1" si="2"/>
        <v>#DIV/0!</v>
      </c>
    </row>
    <row r="12" spans="2:20" x14ac:dyDescent="0.25">
      <c r="B12" s="44">
        <v>2</v>
      </c>
      <c r="C12" s="73">
        <v>1</v>
      </c>
      <c r="D12" s="73">
        <v>3</v>
      </c>
      <c r="E12" s="287">
        <v>4</v>
      </c>
      <c r="F12" s="32"/>
      <c r="G12" s="279">
        <v>3</v>
      </c>
      <c r="I12">
        <f t="shared" si="3"/>
        <v>9</v>
      </c>
      <c r="J12" s="98" t="e">
        <f ca="1"/>
        <v>#NAME?</v>
      </c>
      <c r="Q12" s="83" t="e">
        <f t="shared" ca="1" si="1"/>
        <v>#DIV/0!</v>
      </c>
      <c r="R12" s="37" t="e">
        <f t="shared" ca="1" si="0"/>
        <v>#DIV/0!</v>
      </c>
      <c r="S12" s="84" t="e">
        <f t="shared" ca="1" si="0"/>
        <v>#DIV/0!</v>
      </c>
      <c r="T12" s="98" t="e">
        <f t="shared" ca="1" si="2"/>
        <v>#DIV/0!</v>
      </c>
    </row>
    <row r="13" spans="2:20" x14ac:dyDescent="0.25">
      <c r="B13" s="44">
        <v>4</v>
      </c>
      <c r="C13" s="73">
        <v>5</v>
      </c>
      <c r="D13" s="73">
        <v>4</v>
      </c>
      <c r="E13" s="287">
        <v>2</v>
      </c>
      <c r="F13" s="32"/>
      <c r="G13" s="279">
        <v>1</v>
      </c>
      <c r="I13">
        <f t="shared" si="3"/>
        <v>10</v>
      </c>
      <c r="J13" s="98" t="e">
        <f ca="1"/>
        <v>#NAME?</v>
      </c>
      <c r="L13" t="s">
        <v>730</v>
      </c>
      <c r="M13" s="137" t="e">
        <f ca="1">SUM(T4:T18)</f>
        <v>#DIV/0!</v>
      </c>
      <c r="Q13" s="83" t="e">
        <f t="shared" ca="1" si="1"/>
        <v>#DIV/0!</v>
      </c>
      <c r="R13" s="37" t="e">
        <f t="shared" ca="1" si="0"/>
        <v>#DIV/0!</v>
      </c>
      <c r="S13" s="84" t="e">
        <f t="shared" ca="1" si="0"/>
        <v>#DIV/0!</v>
      </c>
      <c r="T13" s="98" t="e">
        <f t="shared" ca="1" si="2"/>
        <v>#DIV/0!</v>
      </c>
    </row>
    <row r="14" spans="2:20" x14ac:dyDescent="0.25">
      <c r="B14" s="44">
        <v>3</v>
      </c>
      <c r="C14" s="186">
        <v>3</v>
      </c>
      <c r="D14" s="186">
        <v>2</v>
      </c>
      <c r="E14" s="283">
        <v>4</v>
      </c>
      <c r="F14" s="32"/>
      <c r="G14" s="279">
        <v>2</v>
      </c>
      <c r="I14">
        <f t="shared" si="3"/>
        <v>11</v>
      </c>
      <c r="J14" s="98" t="e">
        <f ca="1"/>
        <v>#NAME?</v>
      </c>
      <c r="Q14" s="83" t="e">
        <f t="shared" ca="1" si="1"/>
        <v>#DIV/0!</v>
      </c>
      <c r="R14" s="37" t="e">
        <f t="shared" ca="1" si="0"/>
        <v>#DIV/0!</v>
      </c>
      <c r="S14" s="84" t="e">
        <f t="shared" ca="1" si="0"/>
        <v>#DIV/0!</v>
      </c>
      <c r="T14" s="98" t="e">
        <f t="shared" ca="1" si="2"/>
        <v>#DIV/0!</v>
      </c>
    </row>
    <row r="15" spans="2:20" x14ac:dyDescent="0.25">
      <c r="B15" s="44">
        <v>3</v>
      </c>
      <c r="C15" s="186">
        <v>3</v>
      </c>
      <c r="D15" s="186">
        <v>5</v>
      </c>
      <c r="E15" s="283">
        <v>4</v>
      </c>
      <c r="F15" s="32"/>
      <c r="G15" s="279">
        <v>3</v>
      </c>
      <c r="I15">
        <f t="shared" si="3"/>
        <v>12</v>
      </c>
      <c r="J15" s="98" t="e">
        <f ca="1"/>
        <v>#NAME?</v>
      </c>
      <c r="Q15" s="83" t="e">
        <f t="shared" ca="1" si="1"/>
        <v>#DIV/0!</v>
      </c>
      <c r="R15" s="37" t="e">
        <f t="shared" ca="1" si="0"/>
        <v>#DIV/0!</v>
      </c>
      <c r="S15" s="84" t="e">
        <f t="shared" ca="1" si="0"/>
        <v>#DIV/0!</v>
      </c>
      <c r="T15" s="98" t="e">
        <f t="shared" ca="1" si="2"/>
        <v>#DIV/0!</v>
      </c>
    </row>
    <row r="16" spans="2:20" x14ac:dyDescent="0.25">
      <c r="B16" s="44">
        <v>4</v>
      </c>
      <c r="C16" s="186">
        <v>1</v>
      </c>
      <c r="D16" s="186">
        <v>2</v>
      </c>
      <c r="E16" s="283">
        <v>3</v>
      </c>
      <c r="F16" s="32"/>
      <c r="G16" s="279">
        <v>1</v>
      </c>
      <c r="I16">
        <f t="shared" si="3"/>
        <v>13</v>
      </c>
      <c r="J16" s="98" t="e">
        <f ca="1"/>
        <v>#NAME?</v>
      </c>
      <c r="Q16" s="83" t="e">
        <f t="shared" ca="1" si="1"/>
        <v>#DIV/0!</v>
      </c>
      <c r="R16" s="37" t="e">
        <f t="shared" ca="1" si="0"/>
        <v>#DIV/0!</v>
      </c>
      <c r="S16" s="84" t="e">
        <f t="shared" ca="1" si="0"/>
        <v>#DIV/0!</v>
      </c>
      <c r="T16" s="98" t="e">
        <f t="shared" ca="1" si="2"/>
        <v>#DIV/0!</v>
      </c>
    </row>
    <row r="17" spans="2:20" x14ac:dyDescent="0.25">
      <c r="B17" s="44">
        <v>0</v>
      </c>
      <c r="C17" s="186">
        <v>5</v>
      </c>
      <c r="D17" s="186">
        <v>5</v>
      </c>
      <c r="E17" s="283">
        <v>4</v>
      </c>
      <c r="F17" s="32"/>
      <c r="G17" s="279">
        <v>2</v>
      </c>
      <c r="I17">
        <f t="shared" si="3"/>
        <v>14</v>
      </c>
      <c r="J17" s="98" t="e">
        <f ca="1"/>
        <v>#NAME?</v>
      </c>
      <c r="Q17" s="83" t="e">
        <f t="shared" ca="1" si="1"/>
        <v>#DIV/0!</v>
      </c>
      <c r="R17" s="37" t="e">
        <f t="shared" ca="1" si="0"/>
        <v>#DIV/0!</v>
      </c>
      <c r="S17" s="84" t="e">
        <f t="shared" ca="1" si="0"/>
        <v>#DIV/0!</v>
      </c>
      <c r="T17" s="98" t="e">
        <f t="shared" ca="1" si="2"/>
        <v>#DIV/0!</v>
      </c>
    </row>
    <row r="18" spans="2:20" x14ac:dyDescent="0.25">
      <c r="B18" s="45">
        <v>5</v>
      </c>
      <c r="C18" s="74">
        <v>2</v>
      </c>
      <c r="D18" s="74">
        <v>4</v>
      </c>
      <c r="E18" s="284">
        <v>5</v>
      </c>
      <c r="F18" s="32"/>
      <c r="G18" s="285">
        <v>3</v>
      </c>
      <c r="I18">
        <f t="shared" si="3"/>
        <v>15</v>
      </c>
      <c r="J18" s="99" t="e">
        <f ca="1"/>
        <v>#NAME?</v>
      </c>
      <c r="Q18" s="85" t="e">
        <f t="shared" ca="1" si="1"/>
        <v>#DIV/0!</v>
      </c>
      <c r="R18" s="86" t="e">
        <f t="shared" ca="1" si="0"/>
        <v>#DIV/0!</v>
      </c>
      <c r="S18" s="87" t="e">
        <f t="shared" ca="1" si="0"/>
        <v>#DIV/0!</v>
      </c>
      <c r="T18" s="99" t="e">
        <f t="shared" ca="1" si="2"/>
        <v>#DIV/0!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M21"/>
  <sheetViews>
    <sheetView workbookViewId="0"/>
  </sheetViews>
  <sheetFormatPr defaultRowHeight="15" x14ac:dyDescent="0.25"/>
  <cols>
    <col min="1" max="1" width="4" customWidth="1"/>
    <col min="2" max="5" width="8.28515625" customWidth="1"/>
    <col min="6" max="6" width="4.85546875" customWidth="1"/>
    <col min="10" max="11" width="7" customWidth="1"/>
  </cols>
  <sheetData>
    <row r="1" spans="1:13" x14ac:dyDescent="0.25">
      <c r="B1" s="42" t="s">
        <v>735</v>
      </c>
    </row>
    <row r="3" spans="1:13" ht="18" x14ac:dyDescent="0.35">
      <c r="B3" s="32" t="s">
        <v>278</v>
      </c>
      <c r="C3" s="32" t="s">
        <v>390</v>
      </c>
      <c r="D3" s="32" t="s">
        <v>392</v>
      </c>
      <c r="E3" s="32" t="s">
        <v>734</v>
      </c>
      <c r="F3" s="32"/>
      <c r="G3" s="47" t="s">
        <v>736</v>
      </c>
      <c r="H3" s="47" t="s">
        <v>737</v>
      </c>
      <c r="J3" s="47" t="s">
        <v>738</v>
      </c>
      <c r="K3" s="47" t="s">
        <v>739</v>
      </c>
      <c r="L3" s="47" t="s">
        <v>740</v>
      </c>
      <c r="M3" s="47" t="s">
        <v>737</v>
      </c>
    </row>
    <row r="4" spans="1:13" x14ac:dyDescent="0.25">
      <c r="A4">
        <v>1</v>
      </c>
      <c r="B4" s="274">
        <v>1</v>
      </c>
      <c r="C4" s="145">
        <v>4</v>
      </c>
      <c r="D4" s="145">
        <v>0</v>
      </c>
      <c r="E4" s="275">
        <v>3</v>
      </c>
      <c r="F4" s="32"/>
      <c r="G4" s="146">
        <f>SUMXMY2(B4:E4,B$6:E$6)</f>
        <v>15</v>
      </c>
      <c r="H4" s="146">
        <f>G4</f>
        <v>15</v>
      </c>
      <c r="J4" s="138">
        <f>SUMXMY2(B4:E4,B$6:E$6)</f>
        <v>15</v>
      </c>
      <c r="K4" s="139">
        <f>SUMXMY2(B4:E4,B$17:E$17)</f>
        <v>28</v>
      </c>
      <c r="L4" s="146">
        <f>MIN(J4:K4)</f>
        <v>15</v>
      </c>
      <c r="M4" s="146">
        <f>L4</f>
        <v>15</v>
      </c>
    </row>
    <row r="5" spans="1:13" x14ac:dyDescent="0.25">
      <c r="A5">
        <f>A4+1</f>
        <v>2</v>
      </c>
      <c r="B5" s="44">
        <v>2</v>
      </c>
      <c r="C5" s="73">
        <v>5</v>
      </c>
      <c r="D5" s="73">
        <v>3</v>
      </c>
      <c r="E5" s="283">
        <v>4</v>
      </c>
      <c r="F5" s="32"/>
      <c r="G5" s="49">
        <f>SUMXMY2(B5:E5,B$6:E$6)</f>
        <v>21</v>
      </c>
      <c r="H5" s="49">
        <f t="shared" ref="H5:H18" si="0">H4+G5</f>
        <v>36</v>
      </c>
      <c r="J5" s="36">
        <f t="shared" ref="J5:J18" si="1">SUMXMY2(B5:E5,B$6:E$6)</f>
        <v>21</v>
      </c>
      <c r="K5" s="37">
        <f t="shared" ref="K5:K18" si="2">SUMXMY2(B5:E5,B$17:E$17)</f>
        <v>8</v>
      </c>
      <c r="L5" s="49">
        <f t="shared" ref="L5:L18" si="3">MIN(J5:K5)</f>
        <v>8</v>
      </c>
      <c r="M5" s="49">
        <f t="shared" ref="M5:M18" si="4">M4+L5</f>
        <v>23</v>
      </c>
    </row>
    <row r="6" spans="1:13" x14ac:dyDescent="0.25">
      <c r="A6">
        <f t="shared" ref="A6:A18" si="5">A5+1</f>
        <v>3</v>
      </c>
      <c r="B6" s="44">
        <v>4</v>
      </c>
      <c r="C6" s="73">
        <v>2</v>
      </c>
      <c r="D6" s="73">
        <v>1</v>
      </c>
      <c r="E6" s="283">
        <v>2</v>
      </c>
      <c r="F6" s="32"/>
      <c r="G6" s="49">
        <f>SUMXMY2(B6:E6,B$6:E$6)</f>
        <v>0</v>
      </c>
      <c r="H6" s="49">
        <f t="shared" si="0"/>
        <v>36</v>
      </c>
      <c r="J6" s="36">
        <f t="shared" si="1"/>
        <v>0</v>
      </c>
      <c r="K6" s="37">
        <f t="shared" si="2"/>
        <v>45</v>
      </c>
      <c r="L6" s="49">
        <f t="shared" si="3"/>
        <v>0</v>
      </c>
      <c r="M6" s="49">
        <f t="shared" si="4"/>
        <v>23</v>
      </c>
    </row>
    <row r="7" spans="1:13" x14ac:dyDescent="0.25">
      <c r="A7">
        <f t="shared" si="5"/>
        <v>4</v>
      </c>
      <c r="B7" s="44">
        <v>1</v>
      </c>
      <c r="C7" s="73">
        <v>0</v>
      </c>
      <c r="D7" s="73">
        <v>5</v>
      </c>
      <c r="E7" s="287">
        <v>3</v>
      </c>
      <c r="F7" s="32"/>
      <c r="G7" s="49">
        <f t="shared" ref="G7:G18" si="6">SUMXMY2(B7:E7,B$6:E$6)</f>
        <v>30</v>
      </c>
      <c r="H7" s="49">
        <f t="shared" si="0"/>
        <v>66</v>
      </c>
      <c r="J7" s="36">
        <f t="shared" si="1"/>
        <v>30</v>
      </c>
      <c r="K7" s="37">
        <f t="shared" si="2"/>
        <v>27</v>
      </c>
      <c r="L7" s="49">
        <f t="shared" si="3"/>
        <v>27</v>
      </c>
      <c r="M7" s="49">
        <f t="shared" si="4"/>
        <v>50</v>
      </c>
    </row>
    <row r="8" spans="1:13" x14ac:dyDescent="0.25">
      <c r="A8">
        <f t="shared" si="5"/>
        <v>5</v>
      </c>
      <c r="B8" s="44">
        <v>2</v>
      </c>
      <c r="C8" s="73">
        <v>1</v>
      </c>
      <c r="D8" s="73">
        <v>1</v>
      </c>
      <c r="E8" s="287">
        <v>4</v>
      </c>
      <c r="F8" s="32"/>
      <c r="G8" s="49">
        <f t="shared" si="6"/>
        <v>9</v>
      </c>
      <c r="H8" s="49">
        <f t="shared" si="0"/>
        <v>75</v>
      </c>
      <c r="J8" s="36">
        <f t="shared" si="1"/>
        <v>9</v>
      </c>
      <c r="K8" s="37">
        <f t="shared" si="2"/>
        <v>36</v>
      </c>
      <c r="L8" s="49">
        <f t="shared" si="3"/>
        <v>9</v>
      </c>
      <c r="M8" s="49">
        <f t="shared" si="4"/>
        <v>59</v>
      </c>
    </row>
    <row r="9" spans="1:13" x14ac:dyDescent="0.25">
      <c r="A9">
        <f t="shared" si="5"/>
        <v>6</v>
      </c>
      <c r="B9" s="44">
        <v>4</v>
      </c>
      <c r="C9" s="73">
        <v>3</v>
      </c>
      <c r="D9" s="73">
        <v>3</v>
      </c>
      <c r="E9" s="287">
        <v>0</v>
      </c>
      <c r="F9" s="32"/>
      <c r="G9" s="49">
        <f t="shared" si="6"/>
        <v>9</v>
      </c>
      <c r="H9" s="49">
        <f t="shared" si="0"/>
        <v>84</v>
      </c>
      <c r="J9" s="36">
        <f t="shared" si="1"/>
        <v>9</v>
      </c>
      <c r="K9" s="37">
        <f t="shared" si="2"/>
        <v>40</v>
      </c>
      <c r="L9" s="49">
        <f t="shared" si="3"/>
        <v>9</v>
      </c>
      <c r="M9" s="49">
        <f t="shared" si="4"/>
        <v>68</v>
      </c>
    </row>
    <row r="10" spans="1:13" x14ac:dyDescent="0.25">
      <c r="A10">
        <f t="shared" si="5"/>
        <v>7</v>
      </c>
      <c r="B10" s="44">
        <v>5</v>
      </c>
      <c r="C10" s="73">
        <v>2</v>
      </c>
      <c r="D10" s="73">
        <v>2</v>
      </c>
      <c r="E10" s="287">
        <v>1</v>
      </c>
      <c r="F10" s="32"/>
      <c r="G10" s="49">
        <f t="shared" si="6"/>
        <v>3</v>
      </c>
      <c r="H10" s="49">
        <f t="shared" si="0"/>
        <v>87</v>
      </c>
      <c r="J10" s="36">
        <f t="shared" si="1"/>
        <v>3</v>
      </c>
      <c r="K10" s="37">
        <f t="shared" si="2"/>
        <v>52</v>
      </c>
      <c r="L10" s="49">
        <f t="shared" si="3"/>
        <v>3</v>
      </c>
      <c r="M10" s="49">
        <f t="shared" si="4"/>
        <v>71</v>
      </c>
    </row>
    <row r="11" spans="1:13" x14ac:dyDescent="0.25">
      <c r="A11">
        <f t="shared" si="5"/>
        <v>8</v>
      </c>
      <c r="B11" s="44">
        <v>1</v>
      </c>
      <c r="C11" s="73">
        <v>2</v>
      </c>
      <c r="D11" s="73">
        <v>4</v>
      </c>
      <c r="E11" s="287">
        <v>5</v>
      </c>
      <c r="F11" s="32"/>
      <c r="G11" s="49">
        <f t="shared" si="6"/>
        <v>27</v>
      </c>
      <c r="H11" s="49">
        <f t="shared" si="0"/>
        <v>114</v>
      </c>
      <c r="J11" s="36">
        <f t="shared" si="1"/>
        <v>27</v>
      </c>
      <c r="K11" s="37">
        <f t="shared" si="2"/>
        <v>12</v>
      </c>
      <c r="L11" s="49">
        <f t="shared" si="3"/>
        <v>12</v>
      </c>
      <c r="M11" s="49">
        <f t="shared" si="4"/>
        <v>83</v>
      </c>
    </row>
    <row r="12" spans="1:13" x14ac:dyDescent="0.25">
      <c r="A12">
        <f t="shared" si="5"/>
        <v>9</v>
      </c>
      <c r="B12" s="44">
        <v>2</v>
      </c>
      <c r="C12" s="73">
        <v>1</v>
      </c>
      <c r="D12" s="73">
        <v>3</v>
      </c>
      <c r="E12" s="287">
        <v>4</v>
      </c>
      <c r="F12" s="32"/>
      <c r="G12" s="49">
        <f t="shared" si="6"/>
        <v>13</v>
      </c>
      <c r="H12" s="49">
        <f t="shared" si="0"/>
        <v>127</v>
      </c>
      <c r="J12" s="36">
        <f t="shared" si="1"/>
        <v>13</v>
      </c>
      <c r="K12" s="37">
        <f t="shared" si="2"/>
        <v>24</v>
      </c>
      <c r="L12" s="49">
        <f t="shared" si="3"/>
        <v>13</v>
      </c>
      <c r="M12" s="49">
        <f t="shared" si="4"/>
        <v>96</v>
      </c>
    </row>
    <row r="13" spans="1:13" x14ac:dyDescent="0.25">
      <c r="A13">
        <f t="shared" si="5"/>
        <v>10</v>
      </c>
      <c r="B13" s="44">
        <v>4</v>
      </c>
      <c r="C13" s="73">
        <v>5</v>
      </c>
      <c r="D13" s="73">
        <v>4</v>
      </c>
      <c r="E13" s="287">
        <v>2</v>
      </c>
      <c r="F13" s="32"/>
      <c r="G13" s="49">
        <f t="shared" si="6"/>
        <v>18</v>
      </c>
      <c r="H13" s="49">
        <f t="shared" si="0"/>
        <v>145</v>
      </c>
      <c r="J13" s="36">
        <f t="shared" si="1"/>
        <v>18</v>
      </c>
      <c r="K13" s="37">
        <f t="shared" si="2"/>
        <v>21</v>
      </c>
      <c r="L13" s="49">
        <f t="shared" si="3"/>
        <v>18</v>
      </c>
      <c r="M13" s="49">
        <f t="shared" si="4"/>
        <v>114</v>
      </c>
    </row>
    <row r="14" spans="1:13" x14ac:dyDescent="0.25">
      <c r="A14">
        <f t="shared" si="5"/>
        <v>11</v>
      </c>
      <c r="B14" s="44">
        <v>3</v>
      </c>
      <c r="C14" s="186">
        <v>3</v>
      </c>
      <c r="D14" s="186">
        <v>2</v>
      </c>
      <c r="E14" s="283">
        <v>4</v>
      </c>
      <c r="F14" s="32"/>
      <c r="G14" s="49">
        <f t="shared" si="6"/>
        <v>7</v>
      </c>
      <c r="H14" s="49">
        <f t="shared" si="0"/>
        <v>152</v>
      </c>
      <c r="J14" s="36">
        <f t="shared" si="1"/>
        <v>7</v>
      </c>
      <c r="K14" s="37">
        <f t="shared" si="2"/>
        <v>22</v>
      </c>
      <c r="L14" s="49">
        <f t="shared" si="3"/>
        <v>7</v>
      </c>
      <c r="M14" s="49">
        <f t="shared" si="4"/>
        <v>121</v>
      </c>
    </row>
    <row r="15" spans="1:13" x14ac:dyDescent="0.25">
      <c r="A15">
        <f t="shared" si="5"/>
        <v>12</v>
      </c>
      <c r="B15" s="44">
        <v>3</v>
      </c>
      <c r="C15" s="186">
        <v>3</v>
      </c>
      <c r="D15" s="186">
        <v>5</v>
      </c>
      <c r="E15" s="283">
        <v>4</v>
      </c>
      <c r="F15" s="32"/>
      <c r="G15" s="49">
        <f t="shared" si="6"/>
        <v>22</v>
      </c>
      <c r="H15" s="49">
        <f t="shared" si="0"/>
        <v>174</v>
      </c>
      <c r="J15" s="36">
        <f t="shared" si="1"/>
        <v>22</v>
      </c>
      <c r="K15" s="37">
        <f t="shared" si="2"/>
        <v>13</v>
      </c>
      <c r="L15" s="49">
        <f t="shared" si="3"/>
        <v>13</v>
      </c>
      <c r="M15" s="49">
        <f t="shared" si="4"/>
        <v>134</v>
      </c>
    </row>
    <row r="16" spans="1:13" x14ac:dyDescent="0.25">
      <c r="A16">
        <f t="shared" si="5"/>
        <v>13</v>
      </c>
      <c r="B16" s="44">
        <v>4</v>
      </c>
      <c r="C16" s="186">
        <v>1</v>
      </c>
      <c r="D16" s="186">
        <v>2</v>
      </c>
      <c r="E16" s="283">
        <v>3</v>
      </c>
      <c r="F16" s="32"/>
      <c r="G16" s="49">
        <f t="shared" si="6"/>
        <v>3</v>
      </c>
      <c r="H16" s="49">
        <f t="shared" si="0"/>
        <v>177</v>
      </c>
      <c r="J16" s="36">
        <f t="shared" si="1"/>
        <v>3</v>
      </c>
      <c r="K16" s="37">
        <f t="shared" si="2"/>
        <v>42</v>
      </c>
      <c r="L16" s="49">
        <f t="shared" si="3"/>
        <v>3</v>
      </c>
      <c r="M16" s="49">
        <f t="shared" si="4"/>
        <v>137</v>
      </c>
    </row>
    <row r="17" spans="1:13" x14ac:dyDescent="0.25">
      <c r="A17">
        <f t="shared" si="5"/>
        <v>14</v>
      </c>
      <c r="B17" s="44">
        <v>0</v>
      </c>
      <c r="C17" s="186">
        <v>5</v>
      </c>
      <c r="D17" s="186">
        <v>5</v>
      </c>
      <c r="E17" s="283">
        <v>4</v>
      </c>
      <c r="F17" s="32"/>
      <c r="G17" s="49">
        <f t="shared" si="6"/>
        <v>45</v>
      </c>
      <c r="H17" s="49">
        <f t="shared" si="0"/>
        <v>222</v>
      </c>
      <c r="J17" s="36">
        <f t="shared" si="1"/>
        <v>45</v>
      </c>
      <c r="K17" s="37">
        <f t="shared" si="2"/>
        <v>0</v>
      </c>
      <c r="L17" s="49">
        <f t="shared" si="3"/>
        <v>0</v>
      </c>
      <c r="M17" s="49">
        <f t="shared" si="4"/>
        <v>137</v>
      </c>
    </row>
    <row r="18" spans="1:13" x14ac:dyDescent="0.25">
      <c r="A18">
        <f t="shared" si="5"/>
        <v>15</v>
      </c>
      <c r="B18" s="45">
        <v>5</v>
      </c>
      <c r="C18" s="74">
        <v>2</v>
      </c>
      <c r="D18" s="74">
        <v>4</v>
      </c>
      <c r="E18" s="284">
        <v>5</v>
      </c>
      <c r="F18" s="32"/>
      <c r="G18" s="52">
        <f t="shared" si="6"/>
        <v>19</v>
      </c>
      <c r="H18" s="52">
        <f t="shared" si="0"/>
        <v>241</v>
      </c>
      <c r="J18" s="39">
        <f t="shared" si="1"/>
        <v>19</v>
      </c>
      <c r="K18" s="40">
        <f t="shared" si="2"/>
        <v>36</v>
      </c>
      <c r="L18" s="52">
        <f t="shared" si="3"/>
        <v>19</v>
      </c>
      <c r="M18" s="52">
        <f t="shared" si="4"/>
        <v>156</v>
      </c>
    </row>
    <row r="20" spans="1:13" x14ac:dyDescent="0.25">
      <c r="B20" t="s">
        <v>741</v>
      </c>
      <c r="C20" s="280" t="b">
        <f>_xll.RANDOM(1,A18,TRUE)</f>
        <v>0</v>
      </c>
      <c r="G20" t="s">
        <v>742</v>
      </c>
      <c r="H20" t="b">
        <f>_xll.RANDOM(1,H18,TRUE)</f>
        <v>0</v>
      </c>
      <c r="L20" t="s">
        <v>742</v>
      </c>
      <c r="M20" t="b">
        <f>_xll.RANDOM(1,M18,TRUE)</f>
        <v>0</v>
      </c>
    </row>
    <row r="21" spans="1:13" x14ac:dyDescent="0.25">
      <c r="G21" t="s">
        <v>743</v>
      </c>
      <c r="H21" s="280">
        <f>IFERROR(MATCH(H20,H4:H18,0),IFERROR(MATCH(H20,H4:H18,1)+1,1))</f>
        <v>1</v>
      </c>
      <c r="L21" t="s">
        <v>744</v>
      </c>
      <c r="M21" s="280">
        <f>IFERROR(MATCH(M20,M4:M18,0),IFERROR(MATCH(M20,M4:M18,1)+1,1))</f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AG18"/>
  <sheetViews>
    <sheetView workbookViewId="0"/>
  </sheetViews>
  <sheetFormatPr defaultRowHeight="15" x14ac:dyDescent="0.25"/>
  <cols>
    <col min="1" max="1" width="4" customWidth="1"/>
    <col min="2" max="5" width="6.140625" customWidth="1"/>
    <col min="6" max="6" width="4.5703125" customWidth="1"/>
    <col min="7" max="8" width="7" customWidth="1"/>
    <col min="9" max="12" width="4.7109375" customWidth="1"/>
    <col min="13" max="13" width="4.140625" customWidth="1"/>
    <col min="14" max="14" width="5.140625" customWidth="1"/>
    <col min="15" max="17" width="6.5703125" customWidth="1"/>
    <col min="18" max="18" width="7.28515625" customWidth="1"/>
    <col min="19" max="19" width="5.85546875" customWidth="1"/>
    <col min="20" max="20" width="8.28515625" customWidth="1"/>
    <col min="23" max="23" width="6.85546875" customWidth="1"/>
  </cols>
  <sheetData>
    <row r="1" spans="1:33" x14ac:dyDescent="0.25">
      <c r="B1" s="42" t="s">
        <v>735</v>
      </c>
    </row>
    <row r="3" spans="1:33" x14ac:dyDescent="0.25">
      <c r="B3" s="32" t="s">
        <v>278</v>
      </c>
      <c r="C3" s="32" t="s">
        <v>390</v>
      </c>
      <c r="D3" s="32" t="s">
        <v>392</v>
      </c>
      <c r="E3" s="32" t="s">
        <v>734</v>
      </c>
      <c r="G3" s="32" t="s">
        <v>727</v>
      </c>
      <c r="H3" s="32" t="s">
        <v>745</v>
      </c>
      <c r="I3" s="32" t="s">
        <v>278</v>
      </c>
      <c r="J3" s="32" t="s">
        <v>390</v>
      </c>
      <c r="K3" s="32" t="s">
        <v>392</v>
      </c>
      <c r="L3" s="32" t="s">
        <v>734</v>
      </c>
      <c r="M3" s="32"/>
      <c r="O3">
        <v>1</v>
      </c>
      <c r="P3">
        <v>2</v>
      </c>
      <c r="Q3">
        <v>3</v>
      </c>
      <c r="R3" s="47" t="s">
        <v>746</v>
      </c>
      <c r="T3" s="32" t="s">
        <v>727</v>
      </c>
      <c r="W3" s="47" t="s">
        <v>727</v>
      </c>
      <c r="Y3" t="s">
        <v>728</v>
      </c>
      <c r="Z3">
        <v>1</v>
      </c>
      <c r="AA3">
        <f>Z3+1</f>
        <v>2</v>
      </c>
      <c r="AB3">
        <f>AA3+1</f>
        <v>3</v>
      </c>
      <c r="AD3">
        <v>1</v>
      </c>
      <c r="AE3">
        <f>AD3+1</f>
        <v>2</v>
      </c>
      <c r="AF3">
        <f>AE3+1</f>
        <v>3</v>
      </c>
      <c r="AG3" s="47" t="s">
        <v>729</v>
      </c>
    </row>
    <row r="4" spans="1:33" x14ac:dyDescent="0.25">
      <c r="A4">
        <v>1</v>
      </c>
      <c r="B4" s="274">
        <v>1</v>
      </c>
      <c r="C4" s="145">
        <v>4</v>
      </c>
      <c r="D4" s="145">
        <v>0</v>
      </c>
      <c r="E4" s="275">
        <v>3</v>
      </c>
      <c r="G4" s="186">
        <v>1</v>
      </c>
      <c r="H4" s="186">
        <v>3</v>
      </c>
      <c r="I4" s="274">
        <f t="shared" ref="I4:L6" si="0">INDEX(B$4:B$18,$H4)</f>
        <v>4</v>
      </c>
      <c r="J4" s="145">
        <f t="shared" si="0"/>
        <v>2</v>
      </c>
      <c r="K4" s="145">
        <f t="shared" si="0"/>
        <v>1</v>
      </c>
      <c r="L4" s="275">
        <f t="shared" si="0"/>
        <v>2</v>
      </c>
      <c r="M4" s="73"/>
      <c r="N4">
        <v>1</v>
      </c>
      <c r="O4" s="138">
        <f>SUMXMY2($B4:$E4,I$4:L$4)</f>
        <v>15</v>
      </c>
      <c r="P4" s="139">
        <f>SUMXMY2($B4:$E4,I$5:L$5)</f>
        <v>28</v>
      </c>
      <c r="Q4" s="140">
        <f>SUMXMY2($B4:$E4,I$6:L$6)</f>
        <v>28</v>
      </c>
      <c r="R4">
        <f>MIN(O4:Q4)</f>
        <v>15</v>
      </c>
      <c r="T4" s="276">
        <f>MATCH(R4,O4:Q4,0)</f>
        <v>1</v>
      </c>
      <c r="V4">
        <v>1</v>
      </c>
      <c r="W4" s="132" t="e">
        <f t="array" aca="1" ref="W4:W18" ca="1">CLUST(B4:E18,Z9,T4:T18)</f>
        <v>#NAME?</v>
      </c>
      <c r="Y4" t="str">
        <f t="array" ref="Y4:Y7">TRANSPOSE(B3:E3)</f>
        <v>W</v>
      </c>
      <c r="Z4" s="149" t="e">
        <f ca="1">AVERAGEIF($W$4:$W$18,Z$3,$B$4:$B$18)</f>
        <v>#DIV/0!</v>
      </c>
      <c r="AA4" s="286" t="e">
        <f ca="1">AVERAGEIF($W$4:$W$18,AA$3,$B$4:$B$18)</f>
        <v>#DIV/0!</v>
      </c>
      <c r="AB4" s="82" t="e">
        <f ca="1">AVERAGEIF($W$4:$W$18,AB$3,$B$4:$B$18)</f>
        <v>#DIV/0!</v>
      </c>
      <c r="AD4" s="149" t="e">
        <f ca="1">SUMXMY2($B4:$E4,Z$4:Z$7)</f>
        <v>#DIV/0!</v>
      </c>
      <c r="AE4" s="286" t="e">
        <f t="shared" ref="AE4:AF18" ca="1" si="1">SUMXMY2($B4:$E4,AA$4:AA$7)</f>
        <v>#DIV/0!</v>
      </c>
      <c r="AF4" s="82" t="e">
        <f t="shared" ca="1" si="1"/>
        <v>#DIV/0!</v>
      </c>
      <c r="AG4" s="132" t="e">
        <f ca="1">MIN(AD4:AF4)</f>
        <v>#DIV/0!</v>
      </c>
    </row>
    <row r="5" spans="1:33" x14ac:dyDescent="0.25">
      <c r="A5">
        <f>A4+1</f>
        <v>2</v>
      </c>
      <c r="B5" s="44">
        <v>2</v>
      </c>
      <c r="C5" s="73">
        <v>5</v>
      </c>
      <c r="D5" s="73">
        <v>3</v>
      </c>
      <c r="E5" s="283">
        <v>4</v>
      </c>
      <c r="G5" s="186">
        <v>2</v>
      </c>
      <c r="H5" s="186">
        <v>14</v>
      </c>
      <c r="I5" s="44">
        <f t="shared" si="0"/>
        <v>0</v>
      </c>
      <c r="J5" s="73">
        <f t="shared" si="0"/>
        <v>5</v>
      </c>
      <c r="K5" s="73">
        <f t="shared" si="0"/>
        <v>5</v>
      </c>
      <c r="L5" s="283">
        <f t="shared" si="0"/>
        <v>4</v>
      </c>
      <c r="M5" s="73"/>
      <c r="N5">
        <f>N4+1</f>
        <v>2</v>
      </c>
      <c r="O5" s="36">
        <f t="shared" ref="O5:O18" si="2">SUMXMY2($B5:$E5,I$4:L$4)</f>
        <v>21</v>
      </c>
      <c r="P5" s="37">
        <f t="shared" ref="P5:P18" si="3">SUMXMY2($B5:$E5,I$5:L$5)</f>
        <v>8</v>
      </c>
      <c r="Q5" s="38">
        <f t="shared" ref="Q5:Q18" si="4">SUMXMY2($B5:$E5,I$6:L$6)</f>
        <v>28</v>
      </c>
      <c r="R5">
        <f t="shared" ref="R5:R18" si="5">MIN(O5:Q5)</f>
        <v>8</v>
      </c>
      <c r="T5" s="279">
        <f t="shared" ref="T5:T18" si="6">MATCH(R5,O5:Q5,0)</f>
        <v>2</v>
      </c>
      <c r="V5">
        <f>V4+1</f>
        <v>2</v>
      </c>
      <c r="W5" s="98" t="e">
        <f ca="1"/>
        <v>#NAME?</v>
      </c>
      <c r="Y5" t="str">
        <v>X</v>
      </c>
      <c r="Z5" s="83" t="e">
        <f ca="1">AVERAGEIF($W$4:$W$18,Z$3,$C$4:$C$18)</f>
        <v>#DIV/0!</v>
      </c>
      <c r="AA5" s="37" t="e">
        <f ca="1">AVERAGEIF($W$4:$W$18,AA$3,$C$4:$C$18)</f>
        <v>#DIV/0!</v>
      </c>
      <c r="AB5" s="84" t="e">
        <f ca="1">AVERAGEIF($W$4:$W$18,AB$3,$C$4:$C$18)</f>
        <v>#DIV/0!</v>
      </c>
      <c r="AD5" s="83" t="e">
        <f t="shared" ref="AD5:AD18" ca="1" si="7">SUMXMY2($B5:$E5,Z$4:Z$7)</f>
        <v>#DIV/0!</v>
      </c>
      <c r="AE5" s="37" t="e">
        <f t="shared" ca="1" si="1"/>
        <v>#DIV/0!</v>
      </c>
      <c r="AF5" s="84" t="e">
        <f t="shared" ca="1" si="1"/>
        <v>#DIV/0!</v>
      </c>
      <c r="AG5" s="98" t="e">
        <f t="shared" ref="AG5:AG18" ca="1" si="8">MIN(AD5:AF5)</f>
        <v>#DIV/0!</v>
      </c>
    </row>
    <row r="6" spans="1:33" x14ac:dyDescent="0.25">
      <c r="A6">
        <f t="shared" ref="A6:A18" si="9">A5+1</f>
        <v>3</v>
      </c>
      <c r="B6" s="44">
        <v>4</v>
      </c>
      <c r="C6" s="73">
        <v>2</v>
      </c>
      <c r="D6" s="73">
        <v>1</v>
      </c>
      <c r="E6" s="283">
        <v>2</v>
      </c>
      <c r="G6" s="186">
        <v>3</v>
      </c>
      <c r="H6" s="186">
        <v>7</v>
      </c>
      <c r="I6" s="45">
        <f t="shared" si="0"/>
        <v>5</v>
      </c>
      <c r="J6" s="74">
        <f t="shared" si="0"/>
        <v>2</v>
      </c>
      <c r="K6" s="74">
        <f t="shared" si="0"/>
        <v>2</v>
      </c>
      <c r="L6" s="284">
        <f t="shared" si="0"/>
        <v>1</v>
      </c>
      <c r="M6" s="73"/>
      <c r="N6">
        <f t="shared" ref="N6:N18" si="10">N5+1</f>
        <v>3</v>
      </c>
      <c r="O6" s="36">
        <f t="shared" si="2"/>
        <v>0</v>
      </c>
      <c r="P6" s="37">
        <f t="shared" si="3"/>
        <v>45</v>
      </c>
      <c r="Q6" s="38">
        <f t="shared" si="4"/>
        <v>3</v>
      </c>
      <c r="R6">
        <f t="shared" si="5"/>
        <v>0</v>
      </c>
      <c r="T6" s="279">
        <f t="shared" si="6"/>
        <v>1</v>
      </c>
      <c r="V6">
        <f t="shared" ref="V6:V18" si="11">V5+1</f>
        <v>3</v>
      </c>
      <c r="W6" s="98" t="e">
        <f ca="1"/>
        <v>#NAME?</v>
      </c>
      <c r="Y6" t="str">
        <v>Y</v>
      </c>
      <c r="Z6" s="83" t="e">
        <f ca="1">AVERAGEIF($W$4:$W$18,Z$3,$D$4:$D$18)</f>
        <v>#DIV/0!</v>
      </c>
      <c r="AA6" s="37" t="e">
        <f ca="1">AVERAGEIF($W$4:$W$18,AA$3,$D$4:$D$18)</f>
        <v>#DIV/0!</v>
      </c>
      <c r="AB6" s="84" t="e">
        <f ca="1">AVERAGEIF($W$4:$W$18,AB$3,$D$4:$D$18)</f>
        <v>#DIV/0!</v>
      </c>
      <c r="AD6" s="83" t="e">
        <f t="shared" ca="1" si="7"/>
        <v>#DIV/0!</v>
      </c>
      <c r="AE6" s="37" t="e">
        <f t="shared" ca="1" si="1"/>
        <v>#DIV/0!</v>
      </c>
      <c r="AF6" s="84" t="e">
        <f t="shared" ca="1" si="1"/>
        <v>#DIV/0!</v>
      </c>
      <c r="AG6" s="98" t="e">
        <f t="shared" ca="1" si="8"/>
        <v>#DIV/0!</v>
      </c>
    </row>
    <row r="7" spans="1:33" x14ac:dyDescent="0.25">
      <c r="A7">
        <f t="shared" si="9"/>
        <v>4</v>
      </c>
      <c r="B7" s="44">
        <v>1</v>
      </c>
      <c r="C7" s="73">
        <v>0</v>
      </c>
      <c r="D7" s="73">
        <v>5</v>
      </c>
      <c r="E7" s="287">
        <v>3</v>
      </c>
      <c r="N7">
        <f t="shared" si="10"/>
        <v>4</v>
      </c>
      <c r="O7" s="36">
        <f t="shared" si="2"/>
        <v>30</v>
      </c>
      <c r="P7" s="37">
        <f t="shared" si="3"/>
        <v>27</v>
      </c>
      <c r="Q7" s="38">
        <f t="shared" si="4"/>
        <v>33</v>
      </c>
      <c r="R7">
        <f t="shared" si="5"/>
        <v>27</v>
      </c>
      <c r="T7" s="279">
        <f t="shared" si="6"/>
        <v>2</v>
      </c>
      <c r="V7">
        <f t="shared" si="11"/>
        <v>4</v>
      </c>
      <c r="W7" s="98" t="e">
        <f ca="1"/>
        <v>#NAME?</v>
      </c>
      <c r="Y7" t="str">
        <v>Z</v>
      </c>
      <c r="Z7" s="85" t="e">
        <f ca="1">AVERAGEIF($W$4:$W$18,Z$3,$E$4:$E$18)</f>
        <v>#DIV/0!</v>
      </c>
      <c r="AA7" s="86" t="e">
        <f ca="1">AVERAGEIF($W$4:$W$18,AA$3,$E$4:$E$18)</f>
        <v>#DIV/0!</v>
      </c>
      <c r="AB7" s="87" t="e">
        <f ca="1">AVERAGEIF($W$4:$W$18,AB$3,$E$4:$E$18)</f>
        <v>#DIV/0!</v>
      </c>
      <c r="AD7" s="83" t="e">
        <f t="shared" ca="1" si="7"/>
        <v>#DIV/0!</v>
      </c>
      <c r="AE7" s="37" t="e">
        <f t="shared" ca="1" si="1"/>
        <v>#DIV/0!</v>
      </c>
      <c r="AF7" s="84" t="e">
        <f t="shared" ca="1" si="1"/>
        <v>#DIV/0!</v>
      </c>
      <c r="AG7" s="98" t="e">
        <f t="shared" ca="1" si="8"/>
        <v>#DIV/0!</v>
      </c>
    </row>
    <row r="8" spans="1:33" x14ac:dyDescent="0.25">
      <c r="A8">
        <f t="shared" si="9"/>
        <v>5</v>
      </c>
      <c r="B8" s="44">
        <v>2</v>
      </c>
      <c r="C8" s="73">
        <v>1</v>
      </c>
      <c r="D8" s="73">
        <v>1</v>
      </c>
      <c r="E8" s="287">
        <v>4</v>
      </c>
      <c r="N8">
        <f t="shared" si="10"/>
        <v>5</v>
      </c>
      <c r="O8" s="36">
        <f t="shared" si="2"/>
        <v>9</v>
      </c>
      <c r="P8" s="37">
        <f t="shared" si="3"/>
        <v>36</v>
      </c>
      <c r="Q8" s="38">
        <f t="shared" si="4"/>
        <v>20</v>
      </c>
      <c r="R8">
        <f t="shared" si="5"/>
        <v>9</v>
      </c>
      <c r="T8" s="279">
        <f t="shared" si="6"/>
        <v>1</v>
      </c>
      <c r="V8">
        <f t="shared" si="11"/>
        <v>5</v>
      </c>
      <c r="W8" s="98" t="e">
        <f ca="1"/>
        <v>#NAME?</v>
      </c>
      <c r="AD8" s="83" t="e">
        <f t="shared" ca="1" si="7"/>
        <v>#DIV/0!</v>
      </c>
      <c r="AE8" s="37" t="e">
        <f t="shared" ca="1" si="1"/>
        <v>#DIV/0!</v>
      </c>
      <c r="AF8" s="84" t="e">
        <f t="shared" ca="1" si="1"/>
        <v>#DIV/0!</v>
      </c>
      <c r="AG8" s="98" t="e">
        <f t="shared" ca="1" si="8"/>
        <v>#DIV/0!</v>
      </c>
    </row>
    <row r="9" spans="1:33" x14ac:dyDescent="0.25">
      <c r="A9">
        <f t="shared" si="9"/>
        <v>6</v>
      </c>
      <c r="B9" s="44">
        <v>4</v>
      </c>
      <c r="C9" s="73">
        <v>3</v>
      </c>
      <c r="D9" s="73">
        <v>3</v>
      </c>
      <c r="E9" s="287">
        <v>0</v>
      </c>
      <c r="N9">
        <f t="shared" si="10"/>
        <v>6</v>
      </c>
      <c r="O9" s="36">
        <f t="shared" si="2"/>
        <v>9</v>
      </c>
      <c r="P9" s="37">
        <f t="shared" si="3"/>
        <v>40</v>
      </c>
      <c r="Q9" s="38">
        <f t="shared" si="4"/>
        <v>4</v>
      </c>
      <c r="R9">
        <f t="shared" si="5"/>
        <v>4</v>
      </c>
      <c r="T9" s="279">
        <f t="shared" si="6"/>
        <v>3</v>
      </c>
      <c r="V9">
        <f t="shared" si="11"/>
        <v>6</v>
      </c>
      <c r="W9" s="98" t="e">
        <f ca="1"/>
        <v>#NAME?</v>
      </c>
      <c r="Y9" t="s">
        <v>53</v>
      </c>
      <c r="Z9" s="137">
        <v>3</v>
      </c>
      <c r="AD9" s="83" t="e">
        <f t="shared" ca="1" si="7"/>
        <v>#DIV/0!</v>
      </c>
      <c r="AE9" s="37" t="e">
        <f t="shared" ca="1" si="1"/>
        <v>#DIV/0!</v>
      </c>
      <c r="AF9" s="84" t="e">
        <f t="shared" ca="1" si="1"/>
        <v>#DIV/0!</v>
      </c>
      <c r="AG9" s="98" t="e">
        <f t="shared" ca="1" si="8"/>
        <v>#DIV/0!</v>
      </c>
    </row>
    <row r="10" spans="1:33" x14ac:dyDescent="0.25">
      <c r="A10">
        <f t="shared" si="9"/>
        <v>7</v>
      </c>
      <c r="B10" s="44">
        <v>5</v>
      </c>
      <c r="C10" s="73">
        <v>2</v>
      </c>
      <c r="D10" s="73">
        <v>2</v>
      </c>
      <c r="E10" s="287">
        <v>1</v>
      </c>
      <c r="N10">
        <f t="shared" si="10"/>
        <v>7</v>
      </c>
      <c r="O10" s="36">
        <f t="shared" si="2"/>
        <v>3</v>
      </c>
      <c r="P10" s="37">
        <f t="shared" si="3"/>
        <v>52</v>
      </c>
      <c r="Q10" s="38">
        <f t="shared" si="4"/>
        <v>0</v>
      </c>
      <c r="R10">
        <f t="shared" si="5"/>
        <v>0</v>
      </c>
      <c r="T10" s="279">
        <f t="shared" si="6"/>
        <v>3</v>
      </c>
      <c r="V10">
        <f t="shared" si="11"/>
        <v>7</v>
      </c>
      <c r="W10" s="98" t="e">
        <f ca="1"/>
        <v>#NAME?</v>
      </c>
      <c r="AD10" s="83" t="e">
        <f t="shared" ca="1" si="7"/>
        <v>#DIV/0!</v>
      </c>
      <c r="AE10" s="37" t="e">
        <f t="shared" ca="1" si="1"/>
        <v>#DIV/0!</v>
      </c>
      <c r="AF10" s="84" t="e">
        <f t="shared" ca="1" si="1"/>
        <v>#DIV/0!</v>
      </c>
      <c r="AG10" s="98" t="e">
        <f t="shared" ca="1" si="8"/>
        <v>#DIV/0!</v>
      </c>
    </row>
    <row r="11" spans="1:33" x14ac:dyDescent="0.25">
      <c r="A11">
        <f t="shared" si="9"/>
        <v>8</v>
      </c>
      <c r="B11" s="44">
        <v>1</v>
      </c>
      <c r="C11" s="73">
        <v>2</v>
      </c>
      <c r="D11" s="73">
        <v>4</v>
      </c>
      <c r="E11" s="287">
        <v>5</v>
      </c>
      <c r="N11">
        <f t="shared" si="10"/>
        <v>8</v>
      </c>
      <c r="O11" s="36">
        <f t="shared" si="2"/>
        <v>27</v>
      </c>
      <c r="P11" s="37">
        <f t="shared" si="3"/>
        <v>12</v>
      </c>
      <c r="Q11" s="38">
        <f t="shared" si="4"/>
        <v>36</v>
      </c>
      <c r="R11">
        <f t="shared" si="5"/>
        <v>12</v>
      </c>
      <c r="T11" s="279">
        <f t="shared" si="6"/>
        <v>2</v>
      </c>
      <c r="V11">
        <f t="shared" si="11"/>
        <v>8</v>
      </c>
      <c r="W11" s="98" t="e">
        <f ca="1"/>
        <v>#NAME?</v>
      </c>
      <c r="Y11" t="s">
        <v>733</v>
      </c>
      <c r="Z11" s="137">
        <v>10</v>
      </c>
      <c r="AD11" s="83" t="e">
        <f t="shared" ca="1" si="7"/>
        <v>#DIV/0!</v>
      </c>
      <c r="AE11" s="37" t="e">
        <f t="shared" ca="1" si="1"/>
        <v>#DIV/0!</v>
      </c>
      <c r="AF11" s="84" t="e">
        <f t="shared" ca="1" si="1"/>
        <v>#DIV/0!</v>
      </c>
      <c r="AG11" s="98" t="e">
        <f t="shared" ca="1" si="8"/>
        <v>#DIV/0!</v>
      </c>
    </row>
    <row r="12" spans="1:33" x14ac:dyDescent="0.25">
      <c r="A12">
        <f t="shared" si="9"/>
        <v>9</v>
      </c>
      <c r="B12" s="44">
        <v>2</v>
      </c>
      <c r="C12" s="73">
        <v>1</v>
      </c>
      <c r="D12" s="73">
        <v>3</v>
      </c>
      <c r="E12" s="287">
        <v>4</v>
      </c>
      <c r="N12">
        <f t="shared" si="10"/>
        <v>9</v>
      </c>
      <c r="O12" s="36">
        <f t="shared" si="2"/>
        <v>13</v>
      </c>
      <c r="P12" s="37">
        <f t="shared" si="3"/>
        <v>24</v>
      </c>
      <c r="Q12" s="38">
        <f t="shared" si="4"/>
        <v>20</v>
      </c>
      <c r="R12">
        <f t="shared" si="5"/>
        <v>13</v>
      </c>
      <c r="T12" s="279">
        <f t="shared" si="6"/>
        <v>1</v>
      </c>
      <c r="V12">
        <f t="shared" si="11"/>
        <v>9</v>
      </c>
      <c r="W12" s="98" t="e">
        <f ca="1"/>
        <v>#NAME?</v>
      </c>
      <c r="AD12" s="83" t="e">
        <f t="shared" ca="1" si="7"/>
        <v>#DIV/0!</v>
      </c>
      <c r="AE12" s="37" t="e">
        <f t="shared" ca="1" si="1"/>
        <v>#DIV/0!</v>
      </c>
      <c r="AF12" s="84" t="e">
        <f t="shared" ca="1" si="1"/>
        <v>#DIV/0!</v>
      </c>
      <c r="AG12" s="98" t="e">
        <f t="shared" ca="1" si="8"/>
        <v>#DIV/0!</v>
      </c>
    </row>
    <row r="13" spans="1:33" x14ac:dyDescent="0.25">
      <c r="A13">
        <f t="shared" si="9"/>
        <v>10</v>
      </c>
      <c r="B13" s="44">
        <v>4</v>
      </c>
      <c r="C13" s="73">
        <v>5</v>
      </c>
      <c r="D13" s="73">
        <v>4</v>
      </c>
      <c r="E13" s="287">
        <v>2</v>
      </c>
      <c r="N13">
        <f t="shared" si="10"/>
        <v>10</v>
      </c>
      <c r="O13" s="36">
        <f t="shared" si="2"/>
        <v>18</v>
      </c>
      <c r="P13" s="37">
        <f t="shared" si="3"/>
        <v>21</v>
      </c>
      <c r="Q13" s="38">
        <f t="shared" si="4"/>
        <v>15</v>
      </c>
      <c r="R13">
        <f t="shared" si="5"/>
        <v>15</v>
      </c>
      <c r="T13" s="279">
        <f t="shared" si="6"/>
        <v>3</v>
      </c>
      <c r="V13">
        <f t="shared" si="11"/>
        <v>10</v>
      </c>
      <c r="W13" s="98" t="e">
        <f ca="1"/>
        <v>#NAME?</v>
      </c>
      <c r="Y13" t="s">
        <v>730</v>
      </c>
      <c r="Z13" s="137" t="e">
        <f ca="1">SUM(AG4:AG18)</f>
        <v>#DIV/0!</v>
      </c>
      <c r="AD13" s="83" t="e">
        <f t="shared" ca="1" si="7"/>
        <v>#DIV/0!</v>
      </c>
      <c r="AE13" s="37" t="e">
        <f t="shared" ca="1" si="1"/>
        <v>#DIV/0!</v>
      </c>
      <c r="AF13" s="84" t="e">
        <f t="shared" ca="1" si="1"/>
        <v>#DIV/0!</v>
      </c>
      <c r="AG13" s="98" t="e">
        <f t="shared" ca="1" si="8"/>
        <v>#DIV/0!</v>
      </c>
    </row>
    <row r="14" spans="1:33" x14ac:dyDescent="0.25">
      <c r="A14">
        <f t="shared" si="9"/>
        <v>11</v>
      </c>
      <c r="B14" s="44">
        <v>3</v>
      </c>
      <c r="C14" s="186">
        <v>3</v>
      </c>
      <c r="D14" s="186">
        <v>2</v>
      </c>
      <c r="E14" s="283">
        <v>4</v>
      </c>
      <c r="N14">
        <f t="shared" si="10"/>
        <v>11</v>
      </c>
      <c r="O14" s="36">
        <f t="shared" si="2"/>
        <v>7</v>
      </c>
      <c r="P14" s="37">
        <f t="shared" si="3"/>
        <v>22</v>
      </c>
      <c r="Q14" s="38">
        <f t="shared" si="4"/>
        <v>14</v>
      </c>
      <c r="R14">
        <f t="shared" si="5"/>
        <v>7</v>
      </c>
      <c r="T14" s="279">
        <f t="shared" si="6"/>
        <v>1</v>
      </c>
      <c r="V14">
        <f t="shared" si="11"/>
        <v>11</v>
      </c>
      <c r="W14" s="98" t="e">
        <f ca="1"/>
        <v>#NAME?</v>
      </c>
      <c r="AD14" s="83" t="e">
        <f t="shared" ca="1" si="7"/>
        <v>#DIV/0!</v>
      </c>
      <c r="AE14" s="37" t="e">
        <f t="shared" ca="1" si="1"/>
        <v>#DIV/0!</v>
      </c>
      <c r="AF14" s="84" t="e">
        <f t="shared" ca="1" si="1"/>
        <v>#DIV/0!</v>
      </c>
      <c r="AG14" s="98" t="e">
        <f t="shared" ca="1" si="8"/>
        <v>#DIV/0!</v>
      </c>
    </row>
    <row r="15" spans="1:33" x14ac:dyDescent="0.25">
      <c r="A15">
        <f t="shared" si="9"/>
        <v>12</v>
      </c>
      <c r="B15" s="44">
        <v>3</v>
      </c>
      <c r="C15" s="186">
        <v>3</v>
      </c>
      <c r="D15" s="186">
        <v>5</v>
      </c>
      <c r="E15" s="283">
        <v>4</v>
      </c>
      <c r="N15">
        <f t="shared" si="10"/>
        <v>12</v>
      </c>
      <c r="O15" s="36">
        <f t="shared" si="2"/>
        <v>22</v>
      </c>
      <c r="P15" s="37">
        <f t="shared" si="3"/>
        <v>13</v>
      </c>
      <c r="Q15" s="38">
        <f t="shared" si="4"/>
        <v>23</v>
      </c>
      <c r="R15">
        <f t="shared" si="5"/>
        <v>13</v>
      </c>
      <c r="T15" s="279">
        <f t="shared" si="6"/>
        <v>2</v>
      </c>
      <c r="V15">
        <f t="shared" si="11"/>
        <v>12</v>
      </c>
      <c r="W15" s="98" t="e">
        <f ca="1"/>
        <v>#NAME?</v>
      </c>
      <c r="AD15" s="83" t="e">
        <f t="shared" ca="1" si="7"/>
        <v>#DIV/0!</v>
      </c>
      <c r="AE15" s="37" t="e">
        <f t="shared" ca="1" si="1"/>
        <v>#DIV/0!</v>
      </c>
      <c r="AF15" s="84" t="e">
        <f t="shared" ca="1" si="1"/>
        <v>#DIV/0!</v>
      </c>
      <c r="AG15" s="98" t="e">
        <f t="shared" ca="1" si="8"/>
        <v>#DIV/0!</v>
      </c>
    </row>
    <row r="16" spans="1:33" x14ac:dyDescent="0.25">
      <c r="A16">
        <f t="shared" si="9"/>
        <v>13</v>
      </c>
      <c r="B16" s="44">
        <v>4</v>
      </c>
      <c r="C16" s="186">
        <v>1</v>
      </c>
      <c r="D16" s="186">
        <v>2</v>
      </c>
      <c r="E16" s="283">
        <v>3</v>
      </c>
      <c r="N16">
        <f t="shared" si="10"/>
        <v>13</v>
      </c>
      <c r="O16" s="36">
        <f t="shared" si="2"/>
        <v>3</v>
      </c>
      <c r="P16" s="37">
        <f t="shared" si="3"/>
        <v>42</v>
      </c>
      <c r="Q16" s="38">
        <f t="shared" si="4"/>
        <v>6</v>
      </c>
      <c r="R16">
        <f t="shared" si="5"/>
        <v>3</v>
      </c>
      <c r="T16" s="279">
        <f t="shared" si="6"/>
        <v>1</v>
      </c>
      <c r="V16">
        <f t="shared" si="11"/>
        <v>13</v>
      </c>
      <c r="W16" s="98" t="e">
        <f ca="1"/>
        <v>#NAME?</v>
      </c>
      <c r="AD16" s="83" t="e">
        <f t="shared" ca="1" si="7"/>
        <v>#DIV/0!</v>
      </c>
      <c r="AE16" s="37" t="e">
        <f t="shared" ca="1" si="1"/>
        <v>#DIV/0!</v>
      </c>
      <c r="AF16" s="84" t="e">
        <f t="shared" ca="1" si="1"/>
        <v>#DIV/0!</v>
      </c>
      <c r="AG16" s="98" t="e">
        <f t="shared" ca="1" si="8"/>
        <v>#DIV/0!</v>
      </c>
    </row>
    <row r="17" spans="1:33" x14ac:dyDescent="0.25">
      <c r="A17">
        <f t="shared" si="9"/>
        <v>14</v>
      </c>
      <c r="B17" s="44">
        <v>0</v>
      </c>
      <c r="C17" s="186">
        <v>5</v>
      </c>
      <c r="D17" s="186">
        <v>5</v>
      </c>
      <c r="E17" s="283">
        <v>4</v>
      </c>
      <c r="N17">
        <f t="shared" si="10"/>
        <v>14</v>
      </c>
      <c r="O17" s="36">
        <f t="shared" si="2"/>
        <v>45</v>
      </c>
      <c r="P17" s="37">
        <f t="shared" si="3"/>
        <v>0</v>
      </c>
      <c r="Q17" s="38">
        <f t="shared" si="4"/>
        <v>52</v>
      </c>
      <c r="R17">
        <f t="shared" si="5"/>
        <v>0</v>
      </c>
      <c r="T17" s="279">
        <f t="shared" si="6"/>
        <v>2</v>
      </c>
      <c r="V17">
        <f t="shared" si="11"/>
        <v>14</v>
      </c>
      <c r="W17" s="98" t="e">
        <f ca="1"/>
        <v>#NAME?</v>
      </c>
      <c r="AD17" s="83" t="e">
        <f t="shared" ca="1" si="7"/>
        <v>#DIV/0!</v>
      </c>
      <c r="AE17" s="37" t="e">
        <f t="shared" ca="1" si="1"/>
        <v>#DIV/0!</v>
      </c>
      <c r="AF17" s="84" t="e">
        <f t="shared" ca="1" si="1"/>
        <v>#DIV/0!</v>
      </c>
      <c r="AG17" s="98" t="e">
        <f t="shared" ca="1" si="8"/>
        <v>#DIV/0!</v>
      </c>
    </row>
    <row r="18" spans="1:33" x14ac:dyDescent="0.25">
      <c r="A18">
        <f t="shared" si="9"/>
        <v>15</v>
      </c>
      <c r="B18" s="45">
        <v>5</v>
      </c>
      <c r="C18" s="74">
        <v>2</v>
      </c>
      <c r="D18" s="74">
        <v>4</v>
      </c>
      <c r="E18" s="284">
        <v>5</v>
      </c>
      <c r="N18">
        <f t="shared" si="10"/>
        <v>15</v>
      </c>
      <c r="O18" s="39">
        <f t="shared" si="2"/>
        <v>19</v>
      </c>
      <c r="P18" s="40">
        <f t="shared" si="3"/>
        <v>36</v>
      </c>
      <c r="Q18" s="41">
        <f t="shared" si="4"/>
        <v>20</v>
      </c>
      <c r="R18">
        <f t="shared" si="5"/>
        <v>19</v>
      </c>
      <c r="T18" s="285">
        <f t="shared" si="6"/>
        <v>1</v>
      </c>
      <c r="V18">
        <f t="shared" si="11"/>
        <v>15</v>
      </c>
      <c r="W18" s="99" t="e">
        <f ca="1"/>
        <v>#NAME?</v>
      </c>
      <c r="AD18" s="85" t="e">
        <f t="shared" ca="1" si="7"/>
        <v>#DIV/0!</v>
      </c>
      <c r="AE18" s="86" t="e">
        <f t="shared" ca="1" si="1"/>
        <v>#DIV/0!</v>
      </c>
      <c r="AF18" s="87" t="e">
        <f t="shared" ca="1" si="1"/>
        <v>#DIV/0!</v>
      </c>
      <c r="AG18" s="99" t="e">
        <f t="shared" ca="1" si="8"/>
        <v>#DIV/0!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R36"/>
  <sheetViews>
    <sheetView workbookViewId="0"/>
  </sheetViews>
  <sheetFormatPr defaultRowHeight="15" x14ac:dyDescent="0.25"/>
  <cols>
    <col min="1" max="1" width="4" customWidth="1"/>
    <col min="2" max="5" width="6.140625" customWidth="1"/>
    <col min="6" max="6" width="5.42578125" customWidth="1"/>
    <col min="9" max="9" width="4.28515625" customWidth="1"/>
    <col min="14" max="14" width="5.140625" customWidth="1"/>
  </cols>
  <sheetData>
    <row r="1" spans="1:18" x14ac:dyDescent="0.25">
      <c r="B1" s="42" t="s">
        <v>735</v>
      </c>
    </row>
    <row r="3" spans="1:18" x14ac:dyDescent="0.25">
      <c r="B3" s="32" t="s">
        <v>278</v>
      </c>
      <c r="C3" s="32" t="s">
        <v>390</v>
      </c>
      <c r="D3" s="32" t="s">
        <v>392</v>
      </c>
      <c r="E3" s="32" t="s">
        <v>734</v>
      </c>
      <c r="H3" s="47" t="s">
        <v>727</v>
      </c>
      <c r="J3" t="s">
        <v>728</v>
      </c>
      <c r="K3">
        <v>1</v>
      </c>
      <c r="L3">
        <f>K3+1</f>
        <v>2</v>
      </c>
      <c r="M3">
        <f>L3+1</f>
        <v>3</v>
      </c>
      <c r="O3">
        <v>1</v>
      </c>
      <c r="P3">
        <f>O3+1</f>
        <v>2</v>
      </c>
      <c r="Q3">
        <f>P3+1</f>
        <v>3</v>
      </c>
      <c r="R3" s="47" t="s">
        <v>729</v>
      </c>
    </row>
    <row r="4" spans="1:18" x14ac:dyDescent="0.25">
      <c r="A4">
        <v>1</v>
      </c>
      <c r="B4" s="274">
        <v>1</v>
      </c>
      <c r="C4" s="145">
        <v>4</v>
      </c>
      <c r="D4" s="145">
        <v>0</v>
      </c>
      <c r="E4" s="275">
        <v>3</v>
      </c>
      <c r="G4">
        <v>1</v>
      </c>
      <c r="H4" s="132" t="e">
        <f t="array" aca="1" ref="H4:H18" ca="1">ClustAnal(B4:E18,K9,K11)</f>
        <v>#NAME?</v>
      </c>
      <c r="J4" t="str">
        <f t="array" ref="J4:J7">TRANSPOSE(B3:E3)</f>
        <v>W</v>
      </c>
      <c r="K4" s="149" t="e">
        <f ca="1">AVERAGEIF($H$4:$H$18,K$3,$B$4:$B$18)</f>
        <v>#DIV/0!</v>
      </c>
      <c r="L4" s="286" t="e">
        <f ca="1">AVERAGEIF($H$4:$H$18,L$3,$B$4:$B$18)</f>
        <v>#DIV/0!</v>
      </c>
      <c r="M4" s="82" t="e">
        <f ca="1">AVERAGEIF($H$4:$H$18,M$3,$B$4:$B$18)</f>
        <v>#DIV/0!</v>
      </c>
      <c r="O4" s="149" t="e">
        <f ca="1">SUMXMY2($B4:$E4,K$4:K$7)</f>
        <v>#DIV/0!</v>
      </c>
      <c r="P4" s="286" t="e">
        <f t="shared" ref="P4:Q18" ca="1" si="0">SUMXMY2($B4:$E4,L$4:L$7)</f>
        <v>#DIV/0!</v>
      </c>
      <c r="Q4" s="82" t="e">
        <f t="shared" ca="1" si="0"/>
        <v>#DIV/0!</v>
      </c>
      <c r="R4" s="132" t="e">
        <f ca="1">MIN(O4:Q4)</f>
        <v>#DIV/0!</v>
      </c>
    </row>
    <row r="5" spans="1:18" x14ac:dyDescent="0.25">
      <c r="A5">
        <f>A4+1</f>
        <v>2</v>
      </c>
      <c r="B5" s="44">
        <v>2</v>
      </c>
      <c r="C5" s="73">
        <v>5</v>
      </c>
      <c r="D5" s="73">
        <v>3</v>
      </c>
      <c r="E5" s="283">
        <v>4</v>
      </c>
      <c r="G5">
        <f>G4+1</f>
        <v>2</v>
      </c>
      <c r="H5" s="98" t="e">
        <f ca="1"/>
        <v>#NAME?</v>
      </c>
      <c r="J5" t="str">
        <v>X</v>
      </c>
      <c r="K5" s="83" t="e">
        <f ca="1">AVERAGEIF($H$4:$H$18,K$3,$C$4:$C$18)</f>
        <v>#DIV/0!</v>
      </c>
      <c r="L5" s="37" t="e">
        <f ca="1">AVERAGEIF($H$4:$H$18,L$3,$C$4:$C$18)</f>
        <v>#DIV/0!</v>
      </c>
      <c r="M5" s="84" t="e">
        <f ca="1">AVERAGEIF($H$4:$H$18,M$3,$C$4:$C$18)</f>
        <v>#DIV/0!</v>
      </c>
      <c r="O5" s="83" t="e">
        <f t="shared" ref="O5:O18" ca="1" si="1">SUMXMY2($B5:$E5,K$4:K$7)</f>
        <v>#DIV/0!</v>
      </c>
      <c r="P5" s="37" t="e">
        <f t="shared" ca="1" si="0"/>
        <v>#DIV/0!</v>
      </c>
      <c r="Q5" s="84" t="e">
        <f t="shared" ca="1" si="0"/>
        <v>#DIV/0!</v>
      </c>
      <c r="R5" s="98" t="e">
        <f t="shared" ref="R5:R18" ca="1" si="2">MIN(O5:Q5)</f>
        <v>#DIV/0!</v>
      </c>
    </row>
    <row r="6" spans="1:18" x14ac:dyDescent="0.25">
      <c r="A6">
        <f t="shared" ref="A6:A18" si="3">A5+1</f>
        <v>3</v>
      </c>
      <c r="B6" s="44">
        <v>4</v>
      </c>
      <c r="C6" s="73">
        <v>2</v>
      </c>
      <c r="D6" s="73">
        <v>1</v>
      </c>
      <c r="E6" s="283">
        <v>2</v>
      </c>
      <c r="G6">
        <f t="shared" ref="G6:G18" si="4">G5+1</f>
        <v>3</v>
      </c>
      <c r="H6" s="98" t="e">
        <f ca="1"/>
        <v>#NAME?</v>
      </c>
      <c r="J6" t="str">
        <v>Y</v>
      </c>
      <c r="K6" s="83" t="e">
        <f ca="1">AVERAGEIF($H$4:$H$18,K$3,$D$4:$D$18)</f>
        <v>#DIV/0!</v>
      </c>
      <c r="L6" s="37" t="e">
        <f ca="1">AVERAGEIF($H$4:$H$18,L$3,$D$4:$D$18)</f>
        <v>#DIV/0!</v>
      </c>
      <c r="M6" s="84" t="e">
        <f ca="1">AVERAGEIF($H$4:$H$18,M$3,$D$4:$D$18)</f>
        <v>#DIV/0!</v>
      </c>
      <c r="O6" s="83" t="e">
        <f t="shared" ca="1" si="1"/>
        <v>#DIV/0!</v>
      </c>
      <c r="P6" s="37" t="e">
        <f t="shared" ca="1" si="0"/>
        <v>#DIV/0!</v>
      </c>
      <c r="Q6" s="84" t="e">
        <f t="shared" ca="1" si="0"/>
        <v>#DIV/0!</v>
      </c>
      <c r="R6" s="98" t="e">
        <f t="shared" ca="1" si="2"/>
        <v>#DIV/0!</v>
      </c>
    </row>
    <row r="7" spans="1:18" x14ac:dyDescent="0.25">
      <c r="A7">
        <f t="shared" si="3"/>
        <v>4</v>
      </c>
      <c r="B7" s="44">
        <v>1</v>
      </c>
      <c r="C7" s="73">
        <v>0</v>
      </c>
      <c r="D7" s="73">
        <v>5</v>
      </c>
      <c r="E7" s="287">
        <v>3</v>
      </c>
      <c r="G7">
        <f t="shared" si="4"/>
        <v>4</v>
      </c>
      <c r="H7" s="98" t="e">
        <f ca="1"/>
        <v>#NAME?</v>
      </c>
      <c r="J7" t="str">
        <v>Z</v>
      </c>
      <c r="K7" s="85" t="e">
        <f ca="1">AVERAGEIF($H$4:$H$18,K$3,$E$4:$E$18)</f>
        <v>#DIV/0!</v>
      </c>
      <c r="L7" s="86" t="e">
        <f ca="1">AVERAGEIF($H$4:$H$18,L$3,$E$4:$E$18)</f>
        <v>#DIV/0!</v>
      </c>
      <c r="M7" s="87" t="e">
        <f ca="1">AVERAGEIF($H$4:$H$18,M$3,$E$4:$E$18)</f>
        <v>#DIV/0!</v>
      </c>
      <c r="O7" s="83" t="e">
        <f t="shared" ca="1" si="1"/>
        <v>#DIV/0!</v>
      </c>
      <c r="P7" s="37" t="e">
        <f t="shared" ca="1" si="0"/>
        <v>#DIV/0!</v>
      </c>
      <c r="Q7" s="84" t="e">
        <f t="shared" ca="1" si="0"/>
        <v>#DIV/0!</v>
      </c>
      <c r="R7" s="98" t="e">
        <f t="shared" ca="1" si="2"/>
        <v>#DIV/0!</v>
      </c>
    </row>
    <row r="8" spans="1:18" x14ac:dyDescent="0.25">
      <c r="A8">
        <f t="shared" si="3"/>
        <v>5</v>
      </c>
      <c r="B8" s="44">
        <v>2</v>
      </c>
      <c r="C8" s="73">
        <v>1</v>
      </c>
      <c r="D8" s="73">
        <v>1</v>
      </c>
      <c r="E8" s="287">
        <v>4</v>
      </c>
      <c r="G8">
        <f t="shared" si="4"/>
        <v>5</v>
      </c>
      <c r="H8" s="98" t="e">
        <f ca="1"/>
        <v>#NAME?</v>
      </c>
      <c r="O8" s="83" t="e">
        <f t="shared" ca="1" si="1"/>
        <v>#DIV/0!</v>
      </c>
      <c r="P8" s="37" t="e">
        <f t="shared" ca="1" si="0"/>
        <v>#DIV/0!</v>
      </c>
      <c r="Q8" s="84" t="e">
        <f t="shared" ca="1" si="0"/>
        <v>#DIV/0!</v>
      </c>
      <c r="R8" s="98" t="e">
        <f t="shared" ca="1" si="2"/>
        <v>#DIV/0!</v>
      </c>
    </row>
    <row r="9" spans="1:18" x14ac:dyDescent="0.25">
      <c r="A9">
        <f t="shared" si="3"/>
        <v>6</v>
      </c>
      <c r="B9" s="44">
        <v>4</v>
      </c>
      <c r="C9" s="73">
        <v>3</v>
      </c>
      <c r="D9" s="73">
        <v>3</v>
      </c>
      <c r="E9" s="287">
        <v>0</v>
      </c>
      <c r="G9">
        <f t="shared" si="4"/>
        <v>6</v>
      </c>
      <c r="H9" s="98" t="e">
        <f ca="1"/>
        <v>#NAME?</v>
      </c>
      <c r="J9" t="s">
        <v>53</v>
      </c>
      <c r="K9" s="137">
        <v>3</v>
      </c>
      <c r="O9" s="83" t="e">
        <f t="shared" ca="1" si="1"/>
        <v>#DIV/0!</v>
      </c>
      <c r="P9" s="37" t="e">
        <f t="shared" ca="1" si="0"/>
        <v>#DIV/0!</v>
      </c>
      <c r="Q9" s="84" t="e">
        <f t="shared" ca="1" si="0"/>
        <v>#DIV/0!</v>
      </c>
      <c r="R9" s="98" t="e">
        <f t="shared" ca="1" si="2"/>
        <v>#DIV/0!</v>
      </c>
    </row>
    <row r="10" spans="1:18" x14ac:dyDescent="0.25">
      <c r="A10">
        <f t="shared" si="3"/>
        <v>7</v>
      </c>
      <c r="B10" s="44">
        <v>5</v>
      </c>
      <c r="C10" s="73">
        <v>2</v>
      </c>
      <c r="D10" s="73">
        <v>2</v>
      </c>
      <c r="E10" s="287">
        <v>1</v>
      </c>
      <c r="G10">
        <f t="shared" si="4"/>
        <v>7</v>
      </c>
      <c r="H10" s="98" t="e">
        <f ca="1"/>
        <v>#NAME?</v>
      </c>
      <c r="O10" s="83" t="e">
        <f t="shared" ca="1" si="1"/>
        <v>#DIV/0!</v>
      </c>
      <c r="P10" s="37" t="e">
        <f t="shared" ca="1" si="0"/>
        <v>#DIV/0!</v>
      </c>
      <c r="Q10" s="84" t="e">
        <f t="shared" ca="1" si="0"/>
        <v>#DIV/0!</v>
      </c>
      <c r="R10" s="98" t="e">
        <f t="shared" ca="1" si="2"/>
        <v>#DIV/0!</v>
      </c>
    </row>
    <row r="11" spans="1:18" x14ac:dyDescent="0.25">
      <c r="A11">
        <f t="shared" si="3"/>
        <v>8</v>
      </c>
      <c r="B11" s="44">
        <v>1</v>
      </c>
      <c r="C11" s="73">
        <v>2</v>
      </c>
      <c r="D11" s="73">
        <v>4</v>
      </c>
      <c r="E11" s="287">
        <v>5</v>
      </c>
      <c r="G11">
        <f t="shared" si="4"/>
        <v>8</v>
      </c>
      <c r="H11" s="98" t="e">
        <f ca="1"/>
        <v>#NAME?</v>
      </c>
      <c r="J11" t="s">
        <v>733</v>
      </c>
      <c r="K11" s="137">
        <v>10</v>
      </c>
      <c r="O11" s="83" t="e">
        <f t="shared" ca="1" si="1"/>
        <v>#DIV/0!</v>
      </c>
      <c r="P11" s="37" t="e">
        <f t="shared" ca="1" si="0"/>
        <v>#DIV/0!</v>
      </c>
      <c r="Q11" s="84" t="e">
        <f t="shared" ca="1" si="0"/>
        <v>#DIV/0!</v>
      </c>
      <c r="R11" s="98" t="e">
        <f t="shared" ca="1" si="2"/>
        <v>#DIV/0!</v>
      </c>
    </row>
    <row r="12" spans="1:18" x14ac:dyDescent="0.25">
      <c r="A12">
        <f t="shared" si="3"/>
        <v>9</v>
      </c>
      <c r="B12" s="44">
        <v>2</v>
      </c>
      <c r="C12" s="73">
        <v>1</v>
      </c>
      <c r="D12" s="73">
        <v>3</v>
      </c>
      <c r="E12" s="287">
        <v>4</v>
      </c>
      <c r="G12">
        <f t="shared" si="4"/>
        <v>9</v>
      </c>
      <c r="H12" s="98" t="e">
        <f ca="1"/>
        <v>#NAME?</v>
      </c>
      <c r="O12" s="83" t="e">
        <f t="shared" ca="1" si="1"/>
        <v>#DIV/0!</v>
      </c>
      <c r="P12" s="37" t="e">
        <f t="shared" ca="1" si="0"/>
        <v>#DIV/0!</v>
      </c>
      <c r="Q12" s="84" t="e">
        <f t="shared" ca="1" si="0"/>
        <v>#DIV/0!</v>
      </c>
      <c r="R12" s="98" t="e">
        <f t="shared" ca="1" si="2"/>
        <v>#DIV/0!</v>
      </c>
    </row>
    <row r="13" spans="1:18" x14ac:dyDescent="0.25">
      <c r="A13">
        <f t="shared" si="3"/>
        <v>10</v>
      </c>
      <c r="B13" s="44">
        <v>4</v>
      </c>
      <c r="C13" s="73">
        <v>5</v>
      </c>
      <c r="D13" s="73">
        <v>4</v>
      </c>
      <c r="E13" s="287">
        <v>2</v>
      </c>
      <c r="G13">
        <f t="shared" si="4"/>
        <v>10</v>
      </c>
      <c r="H13" s="98" t="e">
        <f ca="1"/>
        <v>#NAME?</v>
      </c>
      <c r="J13" t="s">
        <v>730</v>
      </c>
      <c r="K13" s="137" t="e">
        <f ca="1">SUM(R4:R18)</f>
        <v>#DIV/0!</v>
      </c>
      <c r="O13" s="83" t="e">
        <f t="shared" ca="1" si="1"/>
        <v>#DIV/0!</v>
      </c>
      <c r="P13" s="37" t="e">
        <f t="shared" ca="1" si="0"/>
        <v>#DIV/0!</v>
      </c>
      <c r="Q13" s="84" t="e">
        <f t="shared" ca="1" si="0"/>
        <v>#DIV/0!</v>
      </c>
      <c r="R13" s="98" t="e">
        <f t="shared" ca="1" si="2"/>
        <v>#DIV/0!</v>
      </c>
    </row>
    <row r="14" spans="1:18" x14ac:dyDescent="0.25">
      <c r="A14">
        <f t="shared" si="3"/>
        <v>11</v>
      </c>
      <c r="B14" s="44">
        <v>3</v>
      </c>
      <c r="C14" s="186">
        <v>3</v>
      </c>
      <c r="D14" s="186">
        <v>2</v>
      </c>
      <c r="E14" s="283">
        <v>4</v>
      </c>
      <c r="G14">
        <f t="shared" si="4"/>
        <v>11</v>
      </c>
      <c r="H14" s="98" t="e">
        <f ca="1"/>
        <v>#NAME?</v>
      </c>
      <c r="O14" s="83" t="e">
        <f t="shared" ca="1" si="1"/>
        <v>#DIV/0!</v>
      </c>
      <c r="P14" s="37" t="e">
        <f t="shared" ca="1" si="0"/>
        <v>#DIV/0!</v>
      </c>
      <c r="Q14" s="84" t="e">
        <f t="shared" ca="1" si="0"/>
        <v>#DIV/0!</v>
      </c>
      <c r="R14" s="98" t="e">
        <f t="shared" ca="1" si="2"/>
        <v>#DIV/0!</v>
      </c>
    </row>
    <row r="15" spans="1:18" x14ac:dyDescent="0.25">
      <c r="A15">
        <f t="shared" si="3"/>
        <v>12</v>
      </c>
      <c r="B15" s="44">
        <v>3</v>
      </c>
      <c r="C15" s="186">
        <v>3</v>
      </c>
      <c r="D15" s="186">
        <v>5</v>
      </c>
      <c r="E15" s="283">
        <v>4</v>
      </c>
      <c r="G15">
        <f t="shared" si="4"/>
        <v>12</v>
      </c>
      <c r="H15" s="98" t="e">
        <f ca="1"/>
        <v>#NAME?</v>
      </c>
      <c r="O15" s="83" t="e">
        <f t="shared" ca="1" si="1"/>
        <v>#DIV/0!</v>
      </c>
      <c r="P15" s="37" t="e">
        <f t="shared" ca="1" si="0"/>
        <v>#DIV/0!</v>
      </c>
      <c r="Q15" s="84" t="e">
        <f t="shared" ca="1" si="0"/>
        <v>#DIV/0!</v>
      </c>
      <c r="R15" s="98" t="e">
        <f t="shared" ca="1" si="2"/>
        <v>#DIV/0!</v>
      </c>
    </row>
    <row r="16" spans="1:18" x14ac:dyDescent="0.25">
      <c r="A16">
        <f t="shared" si="3"/>
        <v>13</v>
      </c>
      <c r="B16" s="44">
        <v>4</v>
      </c>
      <c r="C16" s="186">
        <v>1</v>
      </c>
      <c r="D16" s="186">
        <v>2</v>
      </c>
      <c r="E16" s="283">
        <v>3</v>
      </c>
      <c r="G16">
        <f t="shared" si="4"/>
        <v>13</v>
      </c>
      <c r="H16" s="98" t="e">
        <f ca="1"/>
        <v>#NAME?</v>
      </c>
      <c r="O16" s="83" t="e">
        <f t="shared" ca="1" si="1"/>
        <v>#DIV/0!</v>
      </c>
      <c r="P16" s="37" t="e">
        <f t="shared" ca="1" si="0"/>
        <v>#DIV/0!</v>
      </c>
      <c r="Q16" s="84" t="e">
        <f t="shared" ca="1" si="0"/>
        <v>#DIV/0!</v>
      </c>
      <c r="R16" s="98" t="e">
        <f t="shared" ca="1" si="2"/>
        <v>#DIV/0!</v>
      </c>
    </row>
    <row r="17" spans="1:18" x14ac:dyDescent="0.25">
      <c r="A17">
        <f t="shared" si="3"/>
        <v>14</v>
      </c>
      <c r="B17" s="44">
        <v>0</v>
      </c>
      <c r="C17" s="186">
        <v>5</v>
      </c>
      <c r="D17" s="186">
        <v>5</v>
      </c>
      <c r="E17" s="283">
        <v>4</v>
      </c>
      <c r="G17">
        <f t="shared" si="4"/>
        <v>14</v>
      </c>
      <c r="H17" s="98" t="e">
        <f ca="1"/>
        <v>#NAME?</v>
      </c>
      <c r="O17" s="83" t="e">
        <f t="shared" ca="1" si="1"/>
        <v>#DIV/0!</v>
      </c>
      <c r="P17" s="37" t="e">
        <f t="shared" ca="1" si="0"/>
        <v>#DIV/0!</v>
      </c>
      <c r="Q17" s="84" t="e">
        <f t="shared" ca="1" si="0"/>
        <v>#DIV/0!</v>
      </c>
      <c r="R17" s="98" t="e">
        <f t="shared" ca="1" si="2"/>
        <v>#DIV/0!</v>
      </c>
    </row>
    <row r="18" spans="1:18" x14ac:dyDescent="0.25">
      <c r="A18">
        <f t="shared" si="3"/>
        <v>15</v>
      </c>
      <c r="B18" s="45">
        <v>5</v>
      </c>
      <c r="C18" s="74">
        <v>2</v>
      </c>
      <c r="D18" s="74">
        <v>4</v>
      </c>
      <c r="E18" s="284">
        <v>5</v>
      </c>
      <c r="G18">
        <f t="shared" si="4"/>
        <v>15</v>
      </c>
      <c r="H18" s="99" t="e">
        <f ca="1"/>
        <v>#NAME?</v>
      </c>
      <c r="O18" s="85" t="e">
        <f t="shared" ca="1" si="1"/>
        <v>#DIV/0!</v>
      </c>
      <c r="P18" s="86" t="e">
        <f t="shared" ca="1" si="0"/>
        <v>#DIV/0!</v>
      </c>
      <c r="Q18" s="87" t="e">
        <f t="shared" ca="1" si="0"/>
        <v>#DIV/0!</v>
      </c>
      <c r="R18" s="99" t="e">
        <f t="shared" ca="1" si="2"/>
        <v>#DIV/0!</v>
      </c>
    </row>
    <row r="21" spans="1:18" x14ac:dyDescent="0.25">
      <c r="H21" s="47" t="s">
        <v>727</v>
      </c>
      <c r="J21" t="s">
        <v>728</v>
      </c>
      <c r="K21">
        <v>1</v>
      </c>
      <c r="L21">
        <f>K21+1</f>
        <v>2</v>
      </c>
      <c r="M21">
        <f>L21+1</f>
        <v>3</v>
      </c>
      <c r="O21">
        <v>1</v>
      </c>
      <c r="P21">
        <f>O21+1</f>
        <v>2</v>
      </c>
      <c r="Q21">
        <f>P21+1</f>
        <v>3</v>
      </c>
      <c r="R21" s="47" t="s">
        <v>729</v>
      </c>
    </row>
    <row r="22" spans="1:18" x14ac:dyDescent="0.25">
      <c r="G22">
        <v>1</v>
      </c>
      <c r="H22" s="132" t="e">
        <f t="array" aca="1" ref="H22:H36" ca="1">ClustAnal(B4:E18,K27,K29)</f>
        <v>#NAME?</v>
      </c>
      <c r="J22" t="str">
        <f t="array" ref="J22:J25">TRANSPOSE(B3:E3)</f>
        <v>W</v>
      </c>
      <c r="K22" s="149" t="e">
        <f ca="1">AVERAGEIF($H$22:$H$36,K$21,$B$4:$B$18)</f>
        <v>#DIV/0!</v>
      </c>
      <c r="L22" s="286" t="e">
        <f ca="1">AVERAGEIF($H$22:$H$36,L$21,$B$4:$B$18)</f>
        <v>#DIV/0!</v>
      </c>
      <c r="M22" s="82" t="e">
        <f ca="1">AVERAGEIF($H$22:$H$36,M$21,$B$4:$B$18)</f>
        <v>#DIV/0!</v>
      </c>
      <c r="O22" s="149" t="e">
        <f ca="1">SUMXMY2($B4:$E4,K$22:K$25)</f>
        <v>#DIV/0!</v>
      </c>
      <c r="P22" s="286" t="e">
        <f t="shared" ref="P22:Q36" ca="1" si="5">SUMXMY2($B4:$E4,L$22:L$25)</f>
        <v>#DIV/0!</v>
      </c>
      <c r="Q22" s="82" t="e">
        <f t="shared" ca="1" si="5"/>
        <v>#DIV/0!</v>
      </c>
      <c r="R22" s="132" t="e">
        <f ca="1">MIN(O22:Q22)</f>
        <v>#DIV/0!</v>
      </c>
    </row>
    <row r="23" spans="1:18" x14ac:dyDescent="0.25">
      <c r="G23">
        <f>G22+1</f>
        <v>2</v>
      </c>
      <c r="H23" s="98" t="e">
        <f ca="1"/>
        <v>#NAME?</v>
      </c>
      <c r="J23" t="str">
        <v>X</v>
      </c>
      <c r="K23" s="83" t="e">
        <f ca="1">AVERAGEIF($H$22:$H$36,K$21,$C$4:$C$18)</f>
        <v>#DIV/0!</v>
      </c>
      <c r="L23" s="37" t="e">
        <f ca="1">AVERAGEIF($H$22:$H$36,L$21,$C$4:$C$18)</f>
        <v>#DIV/0!</v>
      </c>
      <c r="M23" s="84" t="e">
        <f ca="1">AVERAGEIF($H$22:$H$36,M$21,$C$4:$C$18)</f>
        <v>#DIV/0!</v>
      </c>
      <c r="O23" s="83" t="e">
        <f t="shared" ref="O23:O36" ca="1" si="6">SUMXMY2($B5:$E5,K$22:K$25)</f>
        <v>#DIV/0!</v>
      </c>
      <c r="P23" s="37" t="e">
        <f t="shared" ca="1" si="5"/>
        <v>#DIV/0!</v>
      </c>
      <c r="Q23" s="84" t="e">
        <f t="shared" ca="1" si="5"/>
        <v>#DIV/0!</v>
      </c>
      <c r="R23" s="98" t="e">
        <f t="shared" ref="R23:R36" ca="1" si="7">MIN(O23:Q23)</f>
        <v>#DIV/0!</v>
      </c>
    </row>
    <row r="24" spans="1:18" x14ac:dyDescent="0.25">
      <c r="G24">
        <f t="shared" ref="G24:G36" si="8">G23+1</f>
        <v>3</v>
      </c>
      <c r="H24" s="98" t="e">
        <f ca="1"/>
        <v>#NAME?</v>
      </c>
      <c r="J24" t="str">
        <v>Y</v>
      </c>
      <c r="K24" s="83" t="e">
        <f ca="1">AVERAGEIF($H$22:$H$36,K$21,$D$4:$D$18)</f>
        <v>#DIV/0!</v>
      </c>
      <c r="L24" s="37" t="e">
        <f ca="1">AVERAGEIF($H$22:$H$36,L$21,$D$4:$D$18)</f>
        <v>#DIV/0!</v>
      </c>
      <c r="M24" s="84" t="e">
        <f ca="1">AVERAGEIF($H$22:$H$36,M$21,$D$4:$D$18)</f>
        <v>#DIV/0!</v>
      </c>
      <c r="O24" s="83" t="e">
        <f t="shared" ca="1" si="6"/>
        <v>#DIV/0!</v>
      </c>
      <c r="P24" s="37" t="e">
        <f t="shared" ca="1" si="5"/>
        <v>#DIV/0!</v>
      </c>
      <c r="Q24" s="84" t="e">
        <f t="shared" ca="1" si="5"/>
        <v>#DIV/0!</v>
      </c>
      <c r="R24" s="98" t="e">
        <f t="shared" ca="1" si="7"/>
        <v>#DIV/0!</v>
      </c>
    </row>
    <row r="25" spans="1:18" x14ac:dyDescent="0.25">
      <c r="G25">
        <f t="shared" si="8"/>
        <v>4</v>
      </c>
      <c r="H25" s="98" t="e">
        <f ca="1"/>
        <v>#NAME?</v>
      </c>
      <c r="J25" t="str">
        <v>Z</v>
      </c>
      <c r="K25" s="85" t="e">
        <f ca="1">AVERAGEIF($H$22:$H$36,K$21,$E$4:$E$18)</f>
        <v>#DIV/0!</v>
      </c>
      <c r="L25" s="86" t="e">
        <f ca="1">AVERAGEIF($H$22:$H$36,L$21,$E$4:$E$18)</f>
        <v>#DIV/0!</v>
      </c>
      <c r="M25" s="87" t="e">
        <f ca="1">AVERAGEIF($H$22:$H$36,M$21,$E$4:$E$18)</f>
        <v>#DIV/0!</v>
      </c>
      <c r="O25" s="83" t="e">
        <f t="shared" ca="1" si="6"/>
        <v>#DIV/0!</v>
      </c>
      <c r="P25" s="37" t="e">
        <f t="shared" ca="1" si="5"/>
        <v>#DIV/0!</v>
      </c>
      <c r="Q25" s="84" t="e">
        <f t="shared" ca="1" si="5"/>
        <v>#DIV/0!</v>
      </c>
      <c r="R25" s="98" t="e">
        <f t="shared" ca="1" si="7"/>
        <v>#DIV/0!</v>
      </c>
    </row>
    <row r="26" spans="1:18" x14ac:dyDescent="0.25">
      <c r="G26">
        <f t="shared" si="8"/>
        <v>5</v>
      </c>
      <c r="H26" s="98" t="e">
        <f ca="1"/>
        <v>#NAME?</v>
      </c>
      <c r="O26" s="83" t="e">
        <f t="shared" ca="1" si="6"/>
        <v>#DIV/0!</v>
      </c>
      <c r="P26" s="37" t="e">
        <f t="shared" ca="1" si="5"/>
        <v>#DIV/0!</v>
      </c>
      <c r="Q26" s="84" t="e">
        <f t="shared" ca="1" si="5"/>
        <v>#DIV/0!</v>
      </c>
      <c r="R26" s="98" t="e">
        <f t="shared" ca="1" si="7"/>
        <v>#DIV/0!</v>
      </c>
    </row>
    <row r="27" spans="1:18" x14ac:dyDescent="0.25">
      <c r="G27">
        <f t="shared" si="8"/>
        <v>6</v>
      </c>
      <c r="H27" s="98" t="e">
        <f ca="1"/>
        <v>#NAME?</v>
      </c>
      <c r="J27" t="s">
        <v>53</v>
      </c>
      <c r="K27" s="137">
        <v>3</v>
      </c>
      <c r="O27" s="83" t="e">
        <f t="shared" ca="1" si="6"/>
        <v>#DIV/0!</v>
      </c>
      <c r="P27" s="37" t="e">
        <f t="shared" ca="1" si="5"/>
        <v>#DIV/0!</v>
      </c>
      <c r="Q27" s="84" t="e">
        <f t="shared" ca="1" si="5"/>
        <v>#DIV/0!</v>
      </c>
      <c r="R27" s="98" t="e">
        <f t="shared" ca="1" si="7"/>
        <v>#DIV/0!</v>
      </c>
    </row>
    <row r="28" spans="1:18" x14ac:dyDescent="0.25">
      <c r="G28">
        <f t="shared" si="8"/>
        <v>7</v>
      </c>
      <c r="H28" s="98" t="e">
        <f ca="1"/>
        <v>#NAME?</v>
      </c>
      <c r="O28" s="83" t="e">
        <f t="shared" ca="1" si="6"/>
        <v>#DIV/0!</v>
      </c>
      <c r="P28" s="37" t="e">
        <f t="shared" ca="1" si="5"/>
        <v>#DIV/0!</v>
      </c>
      <c r="Q28" s="84" t="e">
        <f t="shared" ca="1" si="5"/>
        <v>#DIV/0!</v>
      </c>
      <c r="R28" s="98" t="e">
        <f t="shared" ca="1" si="7"/>
        <v>#DIV/0!</v>
      </c>
    </row>
    <row r="29" spans="1:18" x14ac:dyDescent="0.25">
      <c r="G29">
        <f t="shared" si="8"/>
        <v>8</v>
      </c>
      <c r="H29" s="98" t="e">
        <f ca="1"/>
        <v>#NAME?</v>
      </c>
      <c r="J29" t="s">
        <v>733</v>
      </c>
      <c r="K29" s="137">
        <v>50</v>
      </c>
      <c r="O29" s="83" t="e">
        <f t="shared" ca="1" si="6"/>
        <v>#DIV/0!</v>
      </c>
      <c r="P29" s="37" t="e">
        <f t="shared" ca="1" si="5"/>
        <v>#DIV/0!</v>
      </c>
      <c r="Q29" s="84" t="e">
        <f t="shared" ca="1" si="5"/>
        <v>#DIV/0!</v>
      </c>
      <c r="R29" s="98" t="e">
        <f t="shared" ca="1" si="7"/>
        <v>#DIV/0!</v>
      </c>
    </row>
    <row r="30" spans="1:18" x14ac:dyDescent="0.25">
      <c r="G30">
        <f t="shared" si="8"/>
        <v>9</v>
      </c>
      <c r="H30" s="98" t="e">
        <f ca="1"/>
        <v>#NAME?</v>
      </c>
      <c r="O30" s="83" t="e">
        <f t="shared" ca="1" si="6"/>
        <v>#DIV/0!</v>
      </c>
      <c r="P30" s="37" t="e">
        <f t="shared" ca="1" si="5"/>
        <v>#DIV/0!</v>
      </c>
      <c r="Q30" s="84" t="e">
        <f t="shared" ca="1" si="5"/>
        <v>#DIV/0!</v>
      </c>
      <c r="R30" s="98" t="e">
        <f t="shared" ca="1" si="7"/>
        <v>#DIV/0!</v>
      </c>
    </row>
    <row r="31" spans="1:18" x14ac:dyDescent="0.25">
      <c r="G31">
        <f t="shared" si="8"/>
        <v>10</v>
      </c>
      <c r="H31" s="98" t="e">
        <f ca="1"/>
        <v>#NAME?</v>
      </c>
      <c r="J31" t="s">
        <v>730</v>
      </c>
      <c r="K31" s="137" t="e">
        <f ca="1">SUM(R22:R36)</f>
        <v>#DIV/0!</v>
      </c>
      <c r="O31" s="83" t="e">
        <f t="shared" ca="1" si="6"/>
        <v>#DIV/0!</v>
      </c>
      <c r="P31" s="37" t="e">
        <f t="shared" ca="1" si="5"/>
        <v>#DIV/0!</v>
      </c>
      <c r="Q31" s="84" t="e">
        <f t="shared" ca="1" si="5"/>
        <v>#DIV/0!</v>
      </c>
      <c r="R31" s="98" t="e">
        <f t="shared" ca="1" si="7"/>
        <v>#DIV/0!</v>
      </c>
    </row>
    <row r="32" spans="1:18" x14ac:dyDescent="0.25">
      <c r="G32">
        <f t="shared" si="8"/>
        <v>11</v>
      </c>
      <c r="H32" s="98" t="e">
        <f ca="1"/>
        <v>#NAME?</v>
      </c>
      <c r="O32" s="83" t="e">
        <f t="shared" ca="1" si="6"/>
        <v>#DIV/0!</v>
      </c>
      <c r="P32" s="37" t="e">
        <f t="shared" ca="1" si="5"/>
        <v>#DIV/0!</v>
      </c>
      <c r="Q32" s="84" t="e">
        <f t="shared" ca="1" si="5"/>
        <v>#DIV/0!</v>
      </c>
      <c r="R32" s="98" t="e">
        <f t="shared" ca="1" si="7"/>
        <v>#DIV/0!</v>
      </c>
    </row>
    <row r="33" spans="7:18" x14ac:dyDescent="0.25">
      <c r="G33">
        <f t="shared" si="8"/>
        <v>12</v>
      </c>
      <c r="H33" s="98" t="e">
        <f ca="1"/>
        <v>#NAME?</v>
      </c>
      <c r="O33" s="83" t="e">
        <f t="shared" ca="1" si="6"/>
        <v>#DIV/0!</v>
      </c>
      <c r="P33" s="37" t="e">
        <f t="shared" ca="1" si="5"/>
        <v>#DIV/0!</v>
      </c>
      <c r="Q33" s="84" t="e">
        <f t="shared" ca="1" si="5"/>
        <v>#DIV/0!</v>
      </c>
      <c r="R33" s="98" t="e">
        <f t="shared" ca="1" si="7"/>
        <v>#DIV/0!</v>
      </c>
    </row>
    <row r="34" spans="7:18" x14ac:dyDescent="0.25">
      <c r="G34">
        <f t="shared" si="8"/>
        <v>13</v>
      </c>
      <c r="H34" s="98" t="e">
        <f ca="1"/>
        <v>#NAME?</v>
      </c>
      <c r="O34" s="83" t="e">
        <f t="shared" ca="1" si="6"/>
        <v>#DIV/0!</v>
      </c>
      <c r="P34" s="37" t="e">
        <f t="shared" ca="1" si="5"/>
        <v>#DIV/0!</v>
      </c>
      <c r="Q34" s="84" t="e">
        <f t="shared" ca="1" si="5"/>
        <v>#DIV/0!</v>
      </c>
      <c r="R34" s="98" t="e">
        <f t="shared" ca="1" si="7"/>
        <v>#DIV/0!</v>
      </c>
    </row>
    <row r="35" spans="7:18" x14ac:dyDescent="0.25">
      <c r="G35">
        <f t="shared" si="8"/>
        <v>14</v>
      </c>
      <c r="H35" s="98" t="e">
        <f ca="1"/>
        <v>#NAME?</v>
      </c>
      <c r="O35" s="83" t="e">
        <f t="shared" ca="1" si="6"/>
        <v>#DIV/0!</v>
      </c>
      <c r="P35" s="37" t="e">
        <f t="shared" ca="1" si="5"/>
        <v>#DIV/0!</v>
      </c>
      <c r="Q35" s="84" t="e">
        <f t="shared" ca="1" si="5"/>
        <v>#DIV/0!</v>
      </c>
      <c r="R35" s="98" t="e">
        <f t="shared" ca="1" si="7"/>
        <v>#DIV/0!</v>
      </c>
    </row>
    <row r="36" spans="7:18" x14ac:dyDescent="0.25">
      <c r="G36">
        <f t="shared" si="8"/>
        <v>15</v>
      </c>
      <c r="H36" s="99" t="e">
        <f ca="1"/>
        <v>#NAME?</v>
      </c>
      <c r="O36" s="85" t="e">
        <f t="shared" ca="1" si="6"/>
        <v>#DIV/0!</v>
      </c>
      <c r="P36" s="86" t="e">
        <f t="shared" ca="1" si="5"/>
        <v>#DIV/0!</v>
      </c>
      <c r="Q36" s="87" t="e">
        <f t="shared" ca="1" si="5"/>
        <v>#DIV/0!</v>
      </c>
      <c r="R36" s="99" t="e">
        <f t="shared" ca="1" si="7"/>
        <v>#DIV/0!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B1:AA7"/>
  <sheetViews>
    <sheetView workbookViewId="0"/>
  </sheetViews>
  <sheetFormatPr defaultRowHeight="15" x14ac:dyDescent="0.25"/>
  <cols>
    <col min="1" max="1" width="2.28515625" customWidth="1"/>
    <col min="2" max="24" width="5" customWidth="1"/>
    <col min="25" max="25" width="5.5703125" customWidth="1"/>
    <col min="26" max="26" width="6.5703125" customWidth="1"/>
    <col min="27" max="27" width="6.28515625" customWidth="1"/>
  </cols>
  <sheetData>
    <row r="1" spans="2:27" x14ac:dyDescent="0.25">
      <c r="B1" s="42" t="s">
        <v>755</v>
      </c>
    </row>
    <row r="3" spans="2:27" x14ac:dyDescent="0.25">
      <c r="B3" s="138">
        <v>5</v>
      </c>
      <c r="C3" s="139">
        <v>8</v>
      </c>
      <c r="D3" s="140">
        <v>9</v>
      </c>
      <c r="F3" s="138">
        <v>5</v>
      </c>
      <c r="G3" s="139">
        <v>8</v>
      </c>
      <c r="H3" s="140">
        <v>12</v>
      </c>
      <c r="J3" s="138">
        <v>5</v>
      </c>
      <c r="K3" s="139">
        <v>8</v>
      </c>
      <c r="L3" s="140">
        <v>15</v>
      </c>
      <c r="N3" s="138">
        <v>5</v>
      </c>
      <c r="O3" s="139">
        <v>9</v>
      </c>
      <c r="P3" s="140">
        <v>12</v>
      </c>
      <c r="R3" s="138">
        <v>5</v>
      </c>
      <c r="S3" s="139">
        <v>9</v>
      </c>
      <c r="T3" s="140">
        <v>15</v>
      </c>
      <c r="V3" s="138">
        <v>5</v>
      </c>
      <c r="W3" s="139">
        <v>12</v>
      </c>
      <c r="X3" s="140">
        <v>15</v>
      </c>
      <c r="Z3" t="s">
        <v>468</v>
      </c>
      <c r="AA3" s="146">
        <f>DEVSQ(B3:D5)</f>
        <v>58.8</v>
      </c>
    </row>
    <row r="4" spans="2:27" x14ac:dyDescent="0.25">
      <c r="B4" s="123"/>
      <c r="C4" s="37"/>
      <c r="D4" s="90">
        <v>12</v>
      </c>
      <c r="F4" s="123"/>
      <c r="G4" s="37">
        <v>9</v>
      </c>
      <c r="H4" s="90">
        <v>15</v>
      </c>
      <c r="J4" s="123"/>
      <c r="K4" s="37">
        <v>9</v>
      </c>
      <c r="L4" s="90"/>
      <c r="N4" s="123">
        <v>8</v>
      </c>
      <c r="O4" s="288"/>
      <c r="P4" s="90">
        <v>15</v>
      </c>
      <c r="R4" s="123">
        <v>8</v>
      </c>
      <c r="S4" s="37">
        <v>12</v>
      </c>
      <c r="T4" s="90"/>
      <c r="V4" s="123">
        <v>8</v>
      </c>
      <c r="W4" s="37"/>
      <c r="X4" s="90"/>
      <c r="Z4" t="s">
        <v>760</v>
      </c>
      <c r="AA4" s="173">
        <f>MIN(D7,H7,L7,P7,T7,X7)</f>
        <v>5</v>
      </c>
    </row>
    <row r="5" spans="2:27" x14ac:dyDescent="0.25">
      <c r="B5" s="91"/>
      <c r="C5" s="92"/>
      <c r="D5" s="93">
        <v>15</v>
      </c>
      <c r="F5" s="91"/>
      <c r="G5" s="92"/>
      <c r="H5" s="93"/>
      <c r="J5" s="91"/>
      <c r="K5" s="92">
        <v>12</v>
      </c>
      <c r="L5" s="93"/>
      <c r="N5" s="91"/>
      <c r="O5" s="92"/>
      <c r="P5" s="93"/>
      <c r="R5" s="91"/>
      <c r="S5" s="92"/>
      <c r="T5" s="93"/>
      <c r="V5" s="91">
        <v>9</v>
      </c>
      <c r="W5" s="92"/>
      <c r="X5" s="93"/>
      <c r="Z5" t="s">
        <v>761</v>
      </c>
      <c r="AA5" s="174">
        <f>1-AA4/AA3</f>
        <v>0.91496598639455784</v>
      </c>
    </row>
    <row r="6" spans="2:27" x14ac:dyDescent="0.25">
      <c r="B6">
        <f>DEVSQ(B3:B5)</f>
        <v>0</v>
      </c>
      <c r="C6">
        <f>DEVSQ(C3:C5)</f>
        <v>0</v>
      </c>
      <c r="D6">
        <f>DEVSQ(D3:D5)</f>
        <v>18</v>
      </c>
      <c r="F6">
        <f>DEVSQ(F3:F5)</f>
        <v>0</v>
      </c>
      <c r="G6">
        <f>DEVSQ(G3:G5)</f>
        <v>0.5</v>
      </c>
      <c r="H6">
        <f>DEVSQ(H3:H5)</f>
        <v>4.5</v>
      </c>
      <c r="J6">
        <f>DEVSQ(J3:J5)</f>
        <v>0</v>
      </c>
      <c r="K6">
        <f>DEVSQ(K3:K5)</f>
        <v>8.6666666666666679</v>
      </c>
      <c r="L6">
        <f>DEVSQ(L3:L5)</f>
        <v>0</v>
      </c>
      <c r="N6">
        <f>DEVSQ(N3:N5)</f>
        <v>4.5</v>
      </c>
      <c r="O6">
        <f>DEVSQ(O3:O5)</f>
        <v>0</v>
      </c>
      <c r="P6">
        <f>DEVSQ(P3:P5)</f>
        <v>4.5</v>
      </c>
      <c r="R6">
        <f>DEVSQ(R3:R5)</f>
        <v>4.5</v>
      </c>
      <c r="S6">
        <f>DEVSQ(S3:S5)</f>
        <v>4.5</v>
      </c>
      <c r="T6">
        <f>DEVSQ(T3:T5)</f>
        <v>0</v>
      </c>
      <c r="V6">
        <f>DEVSQ(V3:V5)</f>
        <v>8.6666666666666661</v>
      </c>
      <c r="W6">
        <f>DEVSQ(W3:W5)</f>
        <v>0</v>
      </c>
      <c r="X6">
        <f>DEVSQ(X3:X5)</f>
        <v>0</v>
      </c>
    </row>
    <row r="7" spans="2:27" x14ac:dyDescent="0.25">
      <c r="D7" s="289">
        <f>SUM(B6:D6)</f>
        <v>18</v>
      </c>
      <c r="H7" s="289">
        <f>SUM(F6:H6)</f>
        <v>5</v>
      </c>
      <c r="L7" s="289">
        <f>SUM(J6:L6)</f>
        <v>8.6666666666666679</v>
      </c>
      <c r="P7" s="289">
        <f>SUM(N6:P6)</f>
        <v>9</v>
      </c>
      <c r="T7" s="289">
        <f>SUM(R6:T6)</f>
        <v>9</v>
      </c>
      <c r="X7" s="289">
        <f>SUM(V6:X6)</f>
        <v>8.6666666666666661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B1:W28"/>
  <sheetViews>
    <sheetView workbookViewId="0"/>
  </sheetViews>
  <sheetFormatPr defaultRowHeight="15" x14ac:dyDescent="0.25"/>
  <cols>
    <col min="1" max="1" width="3" customWidth="1"/>
    <col min="11" max="11" width="6.85546875" customWidth="1"/>
    <col min="16" max="16" width="5.85546875" customWidth="1"/>
  </cols>
  <sheetData>
    <row r="1" spans="2:23" x14ac:dyDescent="0.25">
      <c r="B1" s="42" t="s">
        <v>755</v>
      </c>
    </row>
    <row r="2" spans="2:23" x14ac:dyDescent="0.25">
      <c r="L2" s="47" t="s">
        <v>762</v>
      </c>
      <c r="M2" s="47" t="s">
        <v>763</v>
      </c>
      <c r="N2" s="47" t="s">
        <v>167</v>
      </c>
      <c r="Q2" s="47" t="s">
        <v>762</v>
      </c>
      <c r="R2" s="47" t="s">
        <v>763</v>
      </c>
      <c r="S2" s="47" t="s">
        <v>167</v>
      </c>
    </row>
    <row r="3" spans="2:23" x14ac:dyDescent="0.25">
      <c r="B3" s="290">
        <v>87.7</v>
      </c>
      <c r="C3" s="291">
        <v>56.8</v>
      </c>
      <c r="D3" s="291">
        <v>67.2</v>
      </c>
      <c r="E3" s="291">
        <v>74.400000000000006</v>
      </c>
      <c r="F3" s="291">
        <v>43.6</v>
      </c>
      <c r="G3" s="291">
        <v>87.8</v>
      </c>
      <c r="H3" s="291">
        <v>83.8</v>
      </c>
      <c r="I3" s="292">
        <v>61.900000000000006</v>
      </c>
      <c r="K3" t="e">
        <f t="array" aca="1" ref="K3:N7" ca="1">JENKS(B3:I22,,TRUE)</f>
        <v>#NAME?</v>
      </c>
      <c r="L3" s="138" t="e">
        <f ca="1"/>
        <v>#NAME?</v>
      </c>
      <c r="M3" s="139" t="e">
        <f ca="1"/>
        <v>#NAME?</v>
      </c>
      <c r="N3" s="140" t="e">
        <f ca="1"/>
        <v>#NAME?</v>
      </c>
      <c r="P3" t="e">
        <f t="array" aca="1" ref="P3:S7" ca="1">JENKS(B3:I22,,TRUE,-1)</f>
        <v>#NAME?</v>
      </c>
      <c r="Q3" s="138" t="e">
        <f ca="1"/>
        <v>#NAME?</v>
      </c>
      <c r="R3" s="139" t="e">
        <f ca="1"/>
        <v>#NAME?</v>
      </c>
      <c r="S3" s="140" t="e">
        <f ca="1"/>
        <v>#NAME?</v>
      </c>
    </row>
    <row r="4" spans="2:23" x14ac:dyDescent="0.25">
      <c r="B4" s="102">
        <v>85.4</v>
      </c>
      <c r="C4" s="103">
        <v>73.400000000000006</v>
      </c>
      <c r="D4" s="103">
        <v>68.3</v>
      </c>
      <c r="E4" s="103">
        <v>70.3</v>
      </c>
      <c r="F4" s="103">
        <v>81.2</v>
      </c>
      <c r="G4" s="103">
        <v>94.7</v>
      </c>
      <c r="H4" s="103">
        <v>76.7</v>
      </c>
      <c r="I4" s="104">
        <v>61.400000000000006</v>
      </c>
      <c r="K4" t="e">
        <f ca="1"/>
        <v>#NAME?</v>
      </c>
      <c r="L4" s="123" t="e">
        <f ca="1"/>
        <v>#NAME?</v>
      </c>
      <c r="M4" s="37" t="e">
        <f ca="1"/>
        <v>#NAME?</v>
      </c>
      <c r="N4" s="90" t="e">
        <f ca="1"/>
        <v>#NAME?</v>
      </c>
      <c r="P4" t="e">
        <f ca="1"/>
        <v>#NAME?</v>
      </c>
      <c r="Q4" s="123" t="e">
        <f ca="1"/>
        <v>#NAME?</v>
      </c>
      <c r="R4" s="37" t="e">
        <f ca="1"/>
        <v>#NAME?</v>
      </c>
      <c r="S4" s="90" t="e">
        <f ca="1"/>
        <v>#NAME?</v>
      </c>
    </row>
    <row r="5" spans="2:23" x14ac:dyDescent="0.25">
      <c r="B5" s="102">
        <v>78.5</v>
      </c>
      <c r="C5" s="103">
        <v>69.400000000000006</v>
      </c>
      <c r="D5" s="103">
        <v>61.099999999999994</v>
      </c>
      <c r="E5" s="103">
        <v>52.099999999999994</v>
      </c>
      <c r="F5" s="103">
        <v>66.8</v>
      </c>
      <c r="G5" s="103">
        <v>87.1</v>
      </c>
      <c r="H5" s="103">
        <v>83.4</v>
      </c>
      <c r="I5" s="104">
        <v>64.599999999999994</v>
      </c>
      <c r="K5" t="e">
        <f ca="1"/>
        <v>#NAME?</v>
      </c>
      <c r="L5" s="123" t="e">
        <f ca="1"/>
        <v>#NAME?</v>
      </c>
      <c r="M5" s="37" t="e">
        <f ca="1"/>
        <v>#NAME?</v>
      </c>
      <c r="N5" s="90" t="e">
        <f ca="1"/>
        <v>#NAME?</v>
      </c>
      <c r="P5" t="e">
        <f ca="1"/>
        <v>#NAME?</v>
      </c>
      <c r="Q5" s="123" t="e">
        <f ca="1"/>
        <v>#NAME?</v>
      </c>
      <c r="R5" s="37" t="e">
        <f ca="1"/>
        <v>#NAME?</v>
      </c>
      <c r="S5" s="90" t="e">
        <f ca="1"/>
        <v>#NAME?</v>
      </c>
    </row>
    <row r="6" spans="2:23" x14ac:dyDescent="0.25">
      <c r="B6" s="102">
        <v>73.400000000000006</v>
      </c>
      <c r="C6" s="103">
        <v>71.2</v>
      </c>
      <c r="D6" s="103">
        <v>69.8</v>
      </c>
      <c r="E6" s="103">
        <v>85.8</v>
      </c>
      <c r="F6" s="103">
        <v>65.400000000000006</v>
      </c>
      <c r="G6" s="103">
        <v>42.7</v>
      </c>
      <c r="H6" s="103">
        <v>67.400000000000006</v>
      </c>
      <c r="I6" s="104">
        <v>65.900000000000006</v>
      </c>
      <c r="K6" t="e">
        <f ca="1"/>
        <v>#NAME?</v>
      </c>
      <c r="L6" s="91" t="e">
        <f ca="1"/>
        <v>#NAME?</v>
      </c>
      <c r="M6" s="92" t="e">
        <f ca="1"/>
        <v>#NAME?</v>
      </c>
      <c r="N6" s="93" t="e">
        <f ca="1"/>
        <v>#NAME?</v>
      </c>
      <c r="P6" t="e">
        <f ca="1"/>
        <v>#NAME?</v>
      </c>
      <c r="Q6" s="91" t="e">
        <f ca="1"/>
        <v>#NAME?</v>
      </c>
      <c r="R6" s="92" t="e">
        <f ca="1"/>
        <v>#NAME?</v>
      </c>
      <c r="S6" s="93" t="e">
        <f ca="1"/>
        <v>#NAME?</v>
      </c>
    </row>
    <row r="7" spans="2:23" x14ac:dyDescent="0.25">
      <c r="B7" s="102">
        <v>82.8</v>
      </c>
      <c r="C7" s="103">
        <v>97.8</v>
      </c>
      <c r="D7" s="103">
        <v>45.8</v>
      </c>
      <c r="E7" s="103">
        <v>65.8</v>
      </c>
      <c r="F7" s="103">
        <v>64.2</v>
      </c>
      <c r="G7" s="103">
        <v>48.599999999999994</v>
      </c>
      <c r="H7" s="103">
        <v>75.599999999999994</v>
      </c>
      <c r="I7" s="104">
        <v>78.599999999999994</v>
      </c>
      <c r="K7" s="4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P7" s="4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</row>
    <row r="8" spans="2:23" x14ac:dyDescent="0.25">
      <c r="B8" s="102">
        <v>79.8</v>
      </c>
      <c r="C8" s="103">
        <v>51</v>
      </c>
      <c r="D8" s="103">
        <v>49</v>
      </c>
      <c r="E8" s="103">
        <v>63.599999999999994</v>
      </c>
      <c r="F8" s="103">
        <v>88.9</v>
      </c>
      <c r="G8" s="103">
        <v>82.1</v>
      </c>
      <c r="H8" s="103">
        <v>72.5</v>
      </c>
      <c r="I8" s="104">
        <v>71.2</v>
      </c>
    </row>
    <row r="9" spans="2:23" x14ac:dyDescent="0.25">
      <c r="B9" s="102">
        <v>57.7</v>
      </c>
      <c r="C9" s="103">
        <v>52.400000000000006</v>
      </c>
      <c r="D9" s="103">
        <v>38.6</v>
      </c>
      <c r="E9" s="103">
        <v>75.400000000000006</v>
      </c>
      <c r="F9" s="103">
        <v>79.2</v>
      </c>
      <c r="G9" s="103">
        <v>83.6</v>
      </c>
      <c r="H9" s="103">
        <v>70.599999999999994</v>
      </c>
      <c r="I9" s="104">
        <v>76.400000000000006</v>
      </c>
      <c r="Q9" s="47" t="s">
        <v>762</v>
      </c>
      <c r="R9" s="47" t="s">
        <v>763</v>
      </c>
      <c r="S9" s="47" t="s">
        <v>167</v>
      </c>
    </row>
    <row r="10" spans="2:23" x14ac:dyDescent="0.25">
      <c r="B10" s="102">
        <v>64.7</v>
      </c>
      <c r="C10" s="103">
        <v>40.700000000000003</v>
      </c>
      <c r="D10" s="103">
        <v>85.2</v>
      </c>
      <c r="E10" s="103">
        <v>81.400000000000006</v>
      </c>
      <c r="F10" s="103">
        <v>78.5</v>
      </c>
      <c r="G10" s="103">
        <v>33.5</v>
      </c>
      <c r="H10" s="103">
        <v>57.9</v>
      </c>
      <c r="I10" s="104">
        <v>56.4</v>
      </c>
      <c r="P10" t="e">
        <f t="array" aca="1" ref="P10:S14" ca="1">JENKS(B3:I22,,TRUE,100000)</f>
        <v>#NAME?</v>
      </c>
      <c r="Q10" s="138" t="e">
        <f ca="1"/>
        <v>#NAME?</v>
      </c>
      <c r="R10" s="139" t="e">
        <f ca="1"/>
        <v>#NAME?</v>
      </c>
      <c r="S10" s="140" t="e">
        <f ca="1"/>
        <v>#NAME?</v>
      </c>
      <c r="U10" s="146" t="e">
        <f ca="1">R10</f>
        <v>#NAME?</v>
      </c>
      <c r="W10" s="146" t="e">
        <f t="array" aca="1" ref="W10:W13" ca="1">JENKS(B3:I22,4,,100000)</f>
        <v>#NAME?</v>
      </c>
    </row>
    <row r="11" spans="2:23" x14ac:dyDescent="0.25">
      <c r="B11" s="102">
        <v>73</v>
      </c>
      <c r="C11" s="103">
        <v>79.8</v>
      </c>
      <c r="D11" s="103">
        <v>87.7</v>
      </c>
      <c r="E11" s="103">
        <v>72</v>
      </c>
      <c r="F11" s="103">
        <v>78.3</v>
      </c>
      <c r="G11" s="103">
        <v>80.7</v>
      </c>
      <c r="H11" s="103">
        <v>90.3</v>
      </c>
      <c r="I11" s="104">
        <v>58.3</v>
      </c>
      <c r="P11" t="e">
        <f ca="1"/>
        <v>#NAME?</v>
      </c>
      <c r="Q11" s="123" t="e">
        <f ca="1"/>
        <v>#NAME?</v>
      </c>
      <c r="R11" s="37" t="e">
        <f ca="1"/>
        <v>#NAME?</v>
      </c>
      <c r="S11" s="90" t="e">
        <f ca="1"/>
        <v>#NAME?</v>
      </c>
      <c r="U11" s="173" t="e">
        <f ca="1">R11</f>
        <v>#NAME?</v>
      </c>
      <c r="W11" s="173" t="e">
        <f ca="1"/>
        <v>#NAME?</v>
      </c>
    </row>
    <row r="12" spans="2:23" x14ac:dyDescent="0.25">
      <c r="B12" s="102">
        <v>82.3</v>
      </c>
      <c r="C12" s="103">
        <v>84</v>
      </c>
      <c r="D12" s="103">
        <v>83</v>
      </c>
      <c r="E12" s="103">
        <v>66.2</v>
      </c>
      <c r="F12" s="103">
        <v>93.1</v>
      </c>
      <c r="G12" s="103">
        <v>68.2</v>
      </c>
      <c r="H12" s="103">
        <v>95.7</v>
      </c>
      <c r="I12" s="104">
        <v>60.099999999999994</v>
      </c>
      <c r="P12" t="e">
        <f ca="1"/>
        <v>#NAME?</v>
      </c>
      <c r="Q12" s="123" t="e">
        <f ca="1"/>
        <v>#NAME?</v>
      </c>
      <c r="R12" s="37" t="e">
        <f ca="1"/>
        <v>#NAME?</v>
      </c>
      <c r="S12" s="90" t="e">
        <f ca="1"/>
        <v>#NAME?</v>
      </c>
      <c r="U12" s="174" t="e">
        <f ca="1">R12</f>
        <v>#NAME?</v>
      </c>
      <c r="W12" s="52" t="e">
        <f ca="1"/>
        <v>#NAME?</v>
      </c>
    </row>
    <row r="13" spans="2:23" x14ac:dyDescent="0.25">
      <c r="B13" s="102">
        <v>63.099999999999994</v>
      </c>
      <c r="C13" s="103">
        <v>62.7</v>
      </c>
      <c r="D13" s="103">
        <v>89.3</v>
      </c>
      <c r="E13" s="103">
        <v>52.2</v>
      </c>
      <c r="F13" s="103">
        <v>62.5</v>
      </c>
      <c r="G13" s="103">
        <v>73</v>
      </c>
      <c r="H13" s="103">
        <v>81.5</v>
      </c>
      <c r="I13" s="104">
        <v>67.2</v>
      </c>
      <c r="P13" t="e">
        <f ca="1"/>
        <v>#NAME?</v>
      </c>
      <c r="Q13" s="91" t="e">
        <f ca="1"/>
        <v>#NAME?</v>
      </c>
      <c r="R13" s="92" t="e">
        <f ca="1"/>
        <v>#NAME?</v>
      </c>
      <c r="S13" s="93" t="e">
        <f ca="1"/>
        <v>#NAME?</v>
      </c>
      <c r="U13" t="e">
        <f ca="1">GVF(B3:I22,U10:U12)</f>
        <v>#NAME?</v>
      </c>
      <c r="W13" t="e">
        <f ca="1"/>
        <v>#NAME?</v>
      </c>
    </row>
    <row r="14" spans="2:23" x14ac:dyDescent="0.25">
      <c r="B14" s="102">
        <v>99.2</v>
      </c>
      <c r="C14" s="103">
        <v>66.400000000000006</v>
      </c>
      <c r="D14" s="103">
        <v>79.2</v>
      </c>
      <c r="E14" s="103">
        <v>73</v>
      </c>
      <c r="F14" s="103">
        <v>74.2</v>
      </c>
      <c r="G14" s="103">
        <v>28.9</v>
      </c>
      <c r="H14" s="103">
        <v>80.7</v>
      </c>
      <c r="I14" s="104">
        <v>71.2</v>
      </c>
      <c r="P14" s="47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</row>
    <row r="15" spans="2:23" x14ac:dyDescent="0.25">
      <c r="B15" s="102">
        <v>71.8</v>
      </c>
      <c r="C15" s="103">
        <v>64.7</v>
      </c>
      <c r="D15" s="103">
        <v>73.2</v>
      </c>
      <c r="E15" s="103">
        <v>71.900000000000006</v>
      </c>
      <c r="F15" s="103">
        <v>83.3</v>
      </c>
      <c r="G15" s="103">
        <v>67</v>
      </c>
      <c r="H15" s="103">
        <v>79.900000000000006</v>
      </c>
      <c r="I15" s="104">
        <v>79.2</v>
      </c>
    </row>
    <row r="16" spans="2:23" x14ac:dyDescent="0.25">
      <c r="B16" s="102">
        <v>77.599999999999994</v>
      </c>
      <c r="C16" s="103">
        <v>88.3</v>
      </c>
      <c r="D16" s="103">
        <v>69.5</v>
      </c>
      <c r="E16" s="103">
        <v>72.3</v>
      </c>
      <c r="F16" s="103">
        <v>72</v>
      </c>
      <c r="G16" s="103">
        <v>74.400000000000006</v>
      </c>
      <c r="H16" s="103">
        <v>86.3</v>
      </c>
      <c r="I16" s="104">
        <v>70.2</v>
      </c>
      <c r="Q16" s="47" t="s">
        <v>762</v>
      </c>
      <c r="R16" s="47" t="s">
        <v>763</v>
      </c>
      <c r="S16" s="47" t="s">
        <v>167</v>
      </c>
      <c r="T16" s="47" t="s">
        <v>764</v>
      </c>
    </row>
    <row r="17" spans="2:20" x14ac:dyDescent="0.25">
      <c r="B17" s="102">
        <v>78.7</v>
      </c>
      <c r="C17" s="103">
        <v>82.2</v>
      </c>
      <c r="D17" s="103">
        <v>78.900000000000006</v>
      </c>
      <c r="E17" s="103">
        <v>87.5</v>
      </c>
      <c r="F17" s="103">
        <v>55.8</v>
      </c>
      <c r="G17" s="103">
        <v>83.1</v>
      </c>
      <c r="H17" s="103">
        <v>77.3</v>
      </c>
      <c r="I17" s="104">
        <v>76</v>
      </c>
      <c r="P17">
        <v>1</v>
      </c>
      <c r="Q17" s="138">
        <f>SMALL($B$3:$I$22,40*(P17-1)+1)</f>
        <v>28.9</v>
      </c>
      <c r="R17" s="268">
        <f>SMALL($B$3:$I$22,40*P17)</f>
        <v>64.2</v>
      </c>
      <c r="S17" s="269">
        <f>COUNTIFS($B$3:$I$22,"&gt;="&amp;Q17,$B$3:$I$22,"&lt;="&amp;R17)</f>
        <v>40</v>
      </c>
      <c r="T17" s="146">
        <f t="array" ref="T17">DEVSQ(IF($B$3:$I$22&gt;=Q17,IF($B$3:$I$22&lt;=R17,$B$3:$I$22,""),""))</f>
        <v>3071.2137500000003</v>
      </c>
    </row>
    <row r="18" spans="2:20" x14ac:dyDescent="0.25">
      <c r="B18" s="102">
        <v>48.2</v>
      </c>
      <c r="C18" s="103">
        <v>82.4</v>
      </c>
      <c r="D18" s="103">
        <v>76.3</v>
      </c>
      <c r="E18" s="103">
        <v>36.1</v>
      </c>
      <c r="F18" s="103">
        <v>53.599999999999994</v>
      </c>
      <c r="G18" s="103">
        <v>67</v>
      </c>
      <c r="H18" s="103">
        <v>74.900000000000006</v>
      </c>
      <c r="I18" s="104">
        <v>76.3</v>
      </c>
      <c r="P18">
        <v>2</v>
      </c>
      <c r="Q18" s="123">
        <f>SMALL($B$3:$I$22,40*(P18-1)+1)</f>
        <v>64.3</v>
      </c>
      <c r="R18" s="37">
        <f>SMALL($B$3:$I$22,40*P18)</f>
        <v>72.5</v>
      </c>
      <c r="S18" s="90">
        <f>COUNTIFS($B$3:$I$22,"&gt;="&amp;Q18,$B$3:$I$22,"&lt;="&amp;R18)</f>
        <v>40</v>
      </c>
      <c r="T18" s="49">
        <f t="array" ref="T18">DEVSQ(IF($B$3:$I$22&gt;=Q18,IF($B$3:$I$22&lt;=R18,$B$3:$I$22,""),""))</f>
        <v>280.07899999999995</v>
      </c>
    </row>
    <row r="19" spans="2:20" x14ac:dyDescent="0.25">
      <c r="B19" s="102">
        <v>54.2</v>
      </c>
      <c r="C19" s="103">
        <v>72</v>
      </c>
      <c r="D19" s="103">
        <v>83.8</v>
      </c>
      <c r="E19" s="103">
        <v>77.7</v>
      </c>
      <c r="F19" s="103">
        <v>52.2</v>
      </c>
      <c r="G19" s="103">
        <v>73</v>
      </c>
      <c r="H19" s="103">
        <v>68.2</v>
      </c>
      <c r="I19" s="104">
        <v>58.2</v>
      </c>
      <c r="P19">
        <v>3</v>
      </c>
      <c r="Q19" s="123">
        <f>SMALL($B$3:$I$22,40*(P19-1)+1)</f>
        <v>72.599999999999994</v>
      </c>
      <c r="R19" s="37">
        <f>SMALL($B$3:$I$22,40*P19-1)</f>
        <v>79.900000000000006</v>
      </c>
      <c r="S19" s="90">
        <f>COUNTIFS($B$3:$I$22,"&gt;="&amp;Q19,$B$3:$I$22,"&lt;="&amp;R19)</f>
        <v>39</v>
      </c>
      <c r="T19" s="49">
        <f t="array" ref="T19">DEVSQ(IF($B$3:$I$22&gt;=Q19,IF($B$3:$I$22&lt;=R19,$B$3:$I$22,""),""))</f>
        <v>213.81589743589723</v>
      </c>
    </row>
    <row r="20" spans="2:20" x14ac:dyDescent="0.25">
      <c r="B20" s="102">
        <v>70.5</v>
      </c>
      <c r="C20" s="103">
        <v>73.400000000000006</v>
      </c>
      <c r="D20" s="103">
        <v>82</v>
      </c>
      <c r="E20" s="103">
        <v>84.2</v>
      </c>
      <c r="F20" s="103">
        <v>76.3</v>
      </c>
      <c r="G20" s="103">
        <v>64.8</v>
      </c>
      <c r="H20" s="103">
        <v>74.900000000000006</v>
      </c>
      <c r="I20" s="104">
        <v>58.400000000000006</v>
      </c>
      <c r="P20">
        <v>4</v>
      </c>
      <c r="Q20" s="91">
        <f>SMALL($B$3:$I$22,40*(P20-1))</f>
        <v>80.7</v>
      </c>
      <c r="R20" s="92">
        <f>SMALL($B$3:$I$22,40*P20)</f>
        <v>99.2</v>
      </c>
      <c r="S20" s="93">
        <f>COUNTIFS($B$3:$I$22,"&gt;="&amp;Q20,$B$3:$I$22,"&lt;="&amp;R20)</f>
        <v>41</v>
      </c>
      <c r="T20" s="174">
        <f t="array" ref="T20">DEVSQ(IF($B$3:$I$22&gt;=Q20,IF($B$3:$I$22&lt;=R20,$B$3:$I$22,""),""))</f>
        <v>931.84878048780502</v>
      </c>
    </row>
    <row r="21" spans="2:20" x14ac:dyDescent="0.25">
      <c r="B21" s="102">
        <v>67.099999999999994</v>
      </c>
      <c r="C21" s="103">
        <v>55.8</v>
      </c>
      <c r="D21" s="103">
        <v>64.400000000000006</v>
      </c>
      <c r="E21" s="103">
        <v>86.1</v>
      </c>
      <c r="F21" s="103">
        <v>56.8</v>
      </c>
      <c r="G21" s="103">
        <v>77.2</v>
      </c>
      <c r="H21" s="103">
        <v>64.3</v>
      </c>
      <c r="I21" s="104">
        <v>62.099999999999994</v>
      </c>
      <c r="P21" s="47"/>
      <c r="T21" s="60">
        <f>SUM(T17:T20)</f>
        <v>4496.9574279237022</v>
      </c>
    </row>
    <row r="22" spans="2:20" x14ac:dyDescent="0.25">
      <c r="B22" s="105">
        <v>60.099999999999994</v>
      </c>
      <c r="C22" s="106">
        <v>66.599999999999994</v>
      </c>
      <c r="D22" s="106">
        <v>60.2</v>
      </c>
      <c r="E22" s="106">
        <v>94.2</v>
      </c>
      <c r="F22" s="106">
        <v>81.8</v>
      </c>
      <c r="G22" s="106">
        <v>71.2</v>
      </c>
      <c r="H22" s="106">
        <v>74</v>
      </c>
      <c r="I22" s="107">
        <v>72.599999999999994</v>
      </c>
    </row>
    <row r="23" spans="2:20" x14ac:dyDescent="0.25">
      <c r="Q23" s="47" t="s">
        <v>762</v>
      </c>
      <c r="R23" s="47" t="s">
        <v>763</v>
      </c>
      <c r="S23" s="47" t="s">
        <v>167</v>
      </c>
      <c r="T23" s="47" t="s">
        <v>764</v>
      </c>
    </row>
    <row r="24" spans="2:20" x14ac:dyDescent="0.25">
      <c r="P24">
        <v>1</v>
      </c>
      <c r="Q24" s="138" t="e">
        <f t="shared" ref="Q24:S27" ca="1" si="0">L3</f>
        <v>#NAME?</v>
      </c>
      <c r="R24" s="268" t="e">
        <f t="shared" ca="1" si="0"/>
        <v>#NAME?</v>
      </c>
      <c r="S24" s="269" t="e">
        <f t="shared" ca="1" si="0"/>
        <v>#NAME?</v>
      </c>
      <c r="T24" s="146" t="e">
        <f t="array" aca="1" ref="T24" ca="1">DEVSQ(IF($B$3:$I$22&gt;=Q24,IF($B$3:$I$22&lt;=R24,$B$3:$I$22,""),""))</f>
        <v>#NAME?</v>
      </c>
    </row>
    <row r="25" spans="2:20" x14ac:dyDescent="0.25">
      <c r="P25">
        <v>2</v>
      </c>
      <c r="Q25" s="36" t="e">
        <f t="shared" ca="1" si="0"/>
        <v>#NAME?</v>
      </c>
      <c r="R25" s="37" t="e">
        <f t="shared" ca="1" si="0"/>
        <v>#NAME?</v>
      </c>
      <c r="S25" s="90" t="e">
        <f t="shared" ca="1" si="0"/>
        <v>#NAME?</v>
      </c>
      <c r="T25" s="49" t="e">
        <f t="array" aca="1" ref="T25" ca="1">DEVSQ(IF($B$3:$I$22&gt;=Q25,IF($B$3:$I$22&lt;=R25,$B$3:$I$22,""),""))</f>
        <v>#NAME?</v>
      </c>
    </row>
    <row r="26" spans="2:20" x14ac:dyDescent="0.25">
      <c r="P26">
        <v>3</v>
      </c>
      <c r="Q26" s="36" t="e">
        <f t="shared" ca="1" si="0"/>
        <v>#NAME?</v>
      </c>
      <c r="R26" s="37" t="e">
        <f t="shared" ca="1" si="0"/>
        <v>#NAME?</v>
      </c>
      <c r="S26" s="90" t="e">
        <f t="shared" ca="1" si="0"/>
        <v>#NAME?</v>
      </c>
      <c r="T26" s="49" t="e">
        <f t="array" aca="1" ref="T26" ca="1">DEVSQ(IF($B$3:$I$22&gt;=Q26,IF($B$3:$I$22&lt;=R26,$B$3:$I$22,""),""))</f>
        <v>#NAME?</v>
      </c>
    </row>
    <row r="27" spans="2:20" x14ac:dyDescent="0.25">
      <c r="P27">
        <v>4</v>
      </c>
      <c r="Q27" s="91" t="e">
        <f t="shared" ca="1" si="0"/>
        <v>#NAME?</v>
      </c>
      <c r="R27" s="92" t="e">
        <f t="shared" ca="1" si="0"/>
        <v>#NAME?</v>
      </c>
      <c r="S27" s="93" t="e">
        <f t="shared" ca="1" si="0"/>
        <v>#NAME?</v>
      </c>
      <c r="T27" s="174" t="e">
        <f t="array" aca="1" ref="T27" ca="1">DEVSQ(IF($B$3:$I$22&gt;=Q27,IF($B$3:$I$22&lt;=R27,$B$3:$I$22,""),""))</f>
        <v>#NAME?</v>
      </c>
    </row>
    <row r="28" spans="2:20" x14ac:dyDescent="0.25">
      <c r="P28" s="47"/>
      <c r="T28" s="60" t="e">
        <f ca="1">SUM(T24:T27)</f>
        <v>#NAME?</v>
      </c>
    </row>
  </sheetData>
  <pageMargins left="0.7" right="0.7" top="0.75" bottom="0.75" header="0.3" footer="0.3"/>
  <ignoredErrors>
    <ignoredError sqref="R19" formula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B1:N22"/>
  <sheetViews>
    <sheetView workbookViewId="0">
      <selection activeCell="B1" sqref="B1"/>
    </sheetView>
  </sheetViews>
  <sheetFormatPr defaultRowHeight="15" x14ac:dyDescent="0.25"/>
  <cols>
    <col min="1" max="1" width="3.140625" customWidth="1"/>
  </cols>
  <sheetData>
    <row r="1" spans="2:14" x14ac:dyDescent="0.25">
      <c r="B1" s="42" t="s">
        <v>755</v>
      </c>
    </row>
    <row r="2" spans="2:14" x14ac:dyDescent="0.25">
      <c r="L2" s="47" t="s">
        <v>762</v>
      </c>
      <c r="M2" s="47" t="s">
        <v>763</v>
      </c>
      <c r="N2" s="47" t="s">
        <v>167</v>
      </c>
    </row>
    <row r="3" spans="2:14" x14ac:dyDescent="0.25">
      <c r="B3" s="290">
        <v>87.7</v>
      </c>
      <c r="C3" s="291">
        <v>56.8</v>
      </c>
      <c r="D3" s="291">
        <v>67.2</v>
      </c>
      <c r="E3" s="291">
        <v>74.400000000000006</v>
      </c>
      <c r="F3" s="291">
        <v>43.6</v>
      </c>
      <c r="G3" s="291">
        <v>87.8</v>
      </c>
      <c r="H3" s="291">
        <v>83.8</v>
      </c>
      <c r="I3" s="292">
        <v>61.900000000000006</v>
      </c>
      <c r="K3" t="e">
        <f t="array" aca="1" ref="K3:N7" ca="1">JENKS(B3:I22,,TRUE)</f>
        <v>#NAME?</v>
      </c>
      <c r="L3" s="293" t="e">
        <f ca="1"/>
        <v>#NAME?</v>
      </c>
      <c r="M3" s="294" t="e">
        <f ca="1"/>
        <v>#NAME?</v>
      </c>
      <c r="N3" s="295" t="e">
        <f ca="1"/>
        <v>#NAME?</v>
      </c>
    </row>
    <row r="4" spans="2:14" x14ac:dyDescent="0.25">
      <c r="B4" s="102">
        <v>85.4</v>
      </c>
      <c r="C4" s="103">
        <v>73.400000000000006</v>
      </c>
      <c r="D4" s="103">
        <v>68.3</v>
      </c>
      <c r="E4" s="103">
        <v>70.3</v>
      </c>
      <c r="F4" s="103">
        <v>81.2</v>
      </c>
      <c r="G4" s="103">
        <v>94.7</v>
      </c>
      <c r="H4" s="103">
        <v>76.7</v>
      </c>
      <c r="I4" s="104">
        <v>61.400000000000006</v>
      </c>
      <c r="K4" t="e">
        <f ca="1"/>
        <v>#NAME?</v>
      </c>
      <c r="L4" s="296" t="e">
        <f ca="1"/>
        <v>#NAME?</v>
      </c>
      <c r="M4" s="297" t="e">
        <f ca="1"/>
        <v>#NAME?</v>
      </c>
      <c r="N4" s="298" t="e">
        <f ca="1"/>
        <v>#NAME?</v>
      </c>
    </row>
    <row r="5" spans="2:14" x14ac:dyDescent="0.25">
      <c r="B5" s="102">
        <v>78.5</v>
      </c>
      <c r="C5" s="103">
        <v>69.400000000000006</v>
      </c>
      <c r="D5" s="103">
        <v>61.099999999999994</v>
      </c>
      <c r="E5" s="103">
        <v>52.099999999999994</v>
      </c>
      <c r="F5" s="103">
        <v>66.8</v>
      </c>
      <c r="G5" s="103">
        <v>87.1</v>
      </c>
      <c r="H5" s="103">
        <v>83.4</v>
      </c>
      <c r="I5" s="104">
        <v>64.599999999999994</v>
      </c>
      <c r="K5" t="e">
        <f ca="1"/>
        <v>#NAME?</v>
      </c>
      <c r="L5" s="299" t="e">
        <f ca="1"/>
        <v>#NAME?</v>
      </c>
      <c r="M5" s="300" t="e">
        <f ca="1"/>
        <v>#NAME?</v>
      </c>
      <c r="N5" s="301" t="e">
        <f ca="1"/>
        <v>#NAME?</v>
      </c>
    </row>
    <row r="6" spans="2:14" x14ac:dyDescent="0.25">
      <c r="B6" s="102">
        <v>73.400000000000006</v>
      </c>
      <c r="C6" s="103">
        <v>71.2</v>
      </c>
      <c r="D6" s="103">
        <v>69.8</v>
      </c>
      <c r="E6" s="103">
        <v>85.8</v>
      </c>
      <c r="F6" s="103">
        <v>65.400000000000006</v>
      </c>
      <c r="G6" s="103">
        <v>42.7</v>
      </c>
      <c r="H6" s="103">
        <v>67.400000000000006</v>
      </c>
      <c r="I6" s="104">
        <v>65.900000000000006</v>
      </c>
      <c r="K6" t="e">
        <f ca="1"/>
        <v>#NAME?</v>
      </c>
      <c r="L6" s="302" t="e">
        <f ca="1"/>
        <v>#NAME?</v>
      </c>
      <c r="M6" s="303" t="e">
        <f ca="1"/>
        <v>#NAME?</v>
      </c>
      <c r="N6" s="304" t="e">
        <f ca="1"/>
        <v>#NAME?</v>
      </c>
    </row>
    <row r="7" spans="2:14" x14ac:dyDescent="0.25">
      <c r="B7" s="102">
        <v>82.8</v>
      </c>
      <c r="C7" s="103">
        <v>97.8</v>
      </c>
      <c r="D7" s="103">
        <v>45.8</v>
      </c>
      <c r="E7" s="103">
        <v>65.8</v>
      </c>
      <c r="F7" s="103">
        <v>64.2</v>
      </c>
      <c r="G7" s="103">
        <v>48.599999999999994</v>
      </c>
      <c r="H7" s="103">
        <v>75.599999999999994</v>
      </c>
      <c r="I7" s="104">
        <v>78.599999999999994</v>
      </c>
      <c r="K7" s="4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</row>
    <row r="8" spans="2:14" x14ac:dyDescent="0.25">
      <c r="B8" s="102">
        <v>79.8</v>
      </c>
      <c r="C8" s="103">
        <v>51</v>
      </c>
      <c r="D8" s="103">
        <v>49</v>
      </c>
      <c r="E8" s="103">
        <v>63.599999999999994</v>
      </c>
      <c r="F8" s="103">
        <v>88.9</v>
      </c>
      <c r="G8" s="103">
        <v>82.1</v>
      </c>
      <c r="H8" s="103">
        <v>72.5</v>
      </c>
      <c r="I8" s="104">
        <v>71.2</v>
      </c>
    </row>
    <row r="9" spans="2:14" x14ac:dyDescent="0.25">
      <c r="B9" s="102">
        <v>57.7</v>
      </c>
      <c r="C9" s="103">
        <v>52.400000000000006</v>
      </c>
      <c r="D9" s="103">
        <v>38.6</v>
      </c>
      <c r="E9" s="103">
        <v>75.400000000000006</v>
      </c>
      <c r="F9" s="103">
        <v>79.2</v>
      </c>
      <c r="G9" s="103">
        <v>83.6</v>
      </c>
      <c r="H9" s="103">
        <v>70.599999999999994</v>
      </c>
      <c r="I9" s="104">
        <v>76.400000000000006</v>
      </c>
    </row>
    <row r="10" spans="2:14" x14ac:dyDescent="0.25">
      <c r="B10" s="102">
        <v>64.7</v>
      </c>
      <c r="C10" s="103">
        <v>40.700000000000003</v>
      </c>
      <c r="D10" s="103">
        <v>85.2</v>
      </c>
      <c r="E10" s="103">
        <v>81.400000000000006</v>
      </c>
      <c r="F10" s="103">
        <v>78.5</v>
      </c>
      <c r="G10" s="103">
        <v>33.5</v>
      </c>
      <c r="H10" s="103">
        <v>57.9</v>
      </c>
      <c r="I10" s="104">
        <v>56.4</v>
      </c>
    </row>
    <row r="11" spans="2:14" x14ac:dyDescent="0.25">
      <c r="B11" s="102">
        <v>73</v>
      </c>
      <c r="C11" s="103">
        <v>79.8</v>
      </c>
      <c r="D11" s="103">
        <v>87.7</v>
      </c>
      <c r="E11" s="103">
        <v>72</v>
      </c>
      <c r="F11" s="103">
        <v>78.3</v>
      </c>
      <c r="G11" s="103">
        <v>80.7</v>
      </c>
      <c r="H11" s="103">
        <v>90.3</v>
      </c>
      <c r="I11" s="104">
        <v>58.3</v>
      </c>
    </row>
    <row r="12" spans="2:14" x14ac:dyDescent="0.25">
      <c r="B12" s="102">
        <v>82.3</v>
      </c>
      <c r="C12" s="103">
        <v>84</v>
      </c>
      <c r="D12" s="103">
        <v>83</v>
      </c>
      <c r="E12" s="103">
        <v>66.2</v>
      </c>
      <c r="F12" s="103">
        <v>93.1</v>
      </c>
      <c r="G12" s="103">
        <v>68.2</v>
      </c>
      <c r="H12" s="103">
        <v>95.7</v>
      </c>
      <c r="I12" s="104">
        <v>60.099999999999994</v>
      </c>
    </row>
    <row r="13" spans="2:14" x14ac:dyDescent="0.25">
      <c r="B13" s="102">
        <v>63.099999999999994</v>
      </c>
      <c r="C13" s="103">
        <v>62.7</v>
      </c>
      <c r="D13" s="103">
        <v>89.3</v>
      </c>
      <c r="E13" s="103">
        <v>52.2</v>
      </c>
      <c r="F13" s="103">
        <v>62.5</v>
      </c>
      <c r="G13" s="103">
        <v>73</v>
      </c>
      <c r="H13" s="103">
        <v>81.5</v>
      </c>
      <c r="I13" s="104">
        <v>67.2</v>
      </c>
    </row>
    <row r="14" spans="2:14" x14ac:dyDescent="0.25">
      <c r="B14" s="102">
        <v>99.2</v>
      </c>
      <c r="C14" s="103">
        <v>66.400000000000006</v>
      </c>
      <c r="D14" s="103">
        <v>79.2</v>
      </c>
      <c r="E14" s="103">
        <v>73</v>
      </c>
      <c r="F14" s="103">
        <v>74.2</v>
      </c>
      <c r="G14" s="103">
        <v>28.9</v>
      </c>
      <c r="H14" s="103">
        <v>80.7</v>
      </c>
      <c r="I14" s="104">
        <v>71.2</v>
      </c>
    </row>
    <row r="15" spans="2:14" x14ac:dyDescent="0.25">
      <c r="B15" s="102">
        <v>71.8</v>
      </c>
      <c r="C15" s="103">
        <v>64.7</v>
      </c>
      <c r="D15" s="103">
        <v>73.2</v>
      </c>
      <c r="E15" s="103">
        <v>71.900000000000006</v>
      </c>
      <c r="F15" s="103">
        <v>83.3</v>
      </c>
      <c r="G15" s="103">
        <v>67</v>
      </c>
      <c r="H15" s="103">
        <v>79.900000000000006</v>
      </c>
      <c r="I15" s="104">
        <v>79.2</v>
      </c>
    </row>
    <row r="16" spans="2:14" x14ac:dyDescent="0.25">
      <c r="B16" s="102">
        <v>77.599999999999994</v>
      </c>
      <c r="C16" s="103">
        <v>88.3</v>
      </c>
      <c r="D16" s="103">
        <v>69.5</v>
      </c>
      <c r="E16" s="103">
        <v>72.3</v>
      </c>
      <c r="F16" s="103">
        <v>72</v>
      </c>
      <c r="G16" s="103">
        <v>74.400000000000006</v>
      </c>
      <c r="H16" s="103">
        <v>86.3</v>
      </c>
      <c r="I16" s="104">
        <v>70.2</v>
      </c>
    </row>
    <row r="17" spans="2:9" x14ac:dyDescent="0.25">
      <c r="B17" s="102">
        <v>78.7</v>
      </c>
      <c r="C17" s="103">
        <v>82.2</v>
      </c>
      <c r="D17" s="103">
        <v>78.900000000000006</v>
      </c>
      <c r="E17" s="103">
        <v>87.5</v>
      </c>
      <c r="F17" s="103">
        <v>55.8</v>
      </c>
      <c r="G17" s="103">
        <v>83.1</v>
      </c>
      <c r="H17" s="103">
        <v>77.3</v>
      </c>
      <c r="I17" s="104">
        <v>76</v>
      </c>
    </row>
    <row r="18" spans="2:9" x14ac:dyDescent="0.25">
      <c r="B18" s="102">
        <v>48.2</v>
      </c>
      <c r="C18" s="103">
        <v>82.4</v>
      </c>
      <c r="D18" s="103">
        <v>76.3</v>
      </c>
      <c r="E18" s="103">
        <v>36.1</v>
      </c>
      <c r="F18" s="103">
        <v>53.599999999999994</v>
      </c>
      <c r="G18" s="103">
        <v>67</v>
      </c>
      <c r="H18" s="103">
        <v>74.900000000000006</v>
      </c>
      <c r="I18" s="104">
        <v>76.3</v>
      </c>
    </row>
    <row r="19" spans="2:9" x14ac:dyDescent="0.25">
      <c r="B19" s="102">
        <v>54.2</v>
      </c>
      <c r="C19" s="103">
        <v>72</v>
      </c>
      <c r="D19" s="103">
        <v>83.8</v>
      </c>
      <c r="E19" s="103">
        <v>77.7</v>
      </c>
      <c r="F19" s="103">
        <v>52.2</v>
      </c>
      <c r="G19" s="103">
        <v>73</v>
      </c>
      <c r="H19" s="103">
        <v>68.2</v>
      </c>
      <c r="I19" s="104">
        <v>58.2</v>
      </c>
    </row>
    <row r="20" spans="2:9" x14ac:dyDescent="0.25">
      <c r="B20" s="102">
        <v>70.5</v>
      </c>
      <c r="C20" s="103">
        <v>73.400000000000006</v>
      </c>
      <c r="D20" s="103">
        <v>82</v>
      </c>
      <c r="E20" s="103">
        <v>84.2</v>
      </c>
      <c r="F20" s="103">
        <v>76.3</v>
      </c>
      <c r="G20" s="103">
        <v>64.8</v>
      </c>
      <c r="H20" s="103">
        <v>74.900000000000006</v>
      </c>
      <c r="I20" s="104">
        <v>58.400000000000006</v>
      </c>
    </row>
    <row r="21" spans="2:9" x14ac:dyDescent="0.25">
      <c r="B21" s="102">
        <v>67.099999999999994</v>
      </c>
      <c r="C21" s="103">
        <v>55.8</v>
      </c>
      <c r="D21" s="103">
        <v>64.400000000000006</v>
      </c>
      <c r="E21" s="103">
        <v>86.1</v>
      </c>
      <c r="F21" s="103">
        <v>56.8</v>
      </c>
      <c r="G21" s="103">
        <v>77.2</v>
      </c>
      <c r="H21" s="103">
        <v>64.3</v>
      </c>
      <c r="I21" s="104">
        <v>62.099999999999994</v>
      </c>
    </row>
    <row r="22" spans="2:9" x14ac:dyDescent="0.25">
      <c r="B22" s="105">
        <v>60.099999999999994</v>
      </c>
      <c r="C22" s="106">
        <v>66.599999999999994</v>
      </c>
      <c r="D22" s="106">
        <v>60.2</v>
      </c>
      <c r="E22" s="106">
        <v>94.2</v>
      </c>
      <c r="F22" s="106">
        <v>81.8</v>
      </c>
      <c r="G22" s="106">
        <v>71.2</v>
      </c>
      <c r="H22" s="106">
        <v>74</v>
      </c>
      <c r="I22" s="107">
        <v>72.599999999999994</v>
      </c>
    </row>
  </sheetData>
  <conditionalFormatting sqref="B3:I22">
    <cfRule type="expression" dxfId="3" priority="1">
      <formula>AND(B3&gt;=$L$6,B3&lt;=$M$6)</formula>
    </cfRule>
    <cfRule type="expression" dxfId="2" priority="2">
      <formula>AND(B3&gt;=$L$5,B3&lt;=$M$5)</formula>
    </cfRule>
    <cfRule type="expression" dxfId="1" priority="3">
      <formula>AND(B3&gt;=$L$4,B3&lt;=$M$4)</formula>
    </cfRule>
    <cfRule type="expression" dxfId="0" priority="4">
      <formula>AND(B3&gt;=$L$3,B3&lt;=$M$3)</formula>
    </cfRule>
  </conditionalFormatting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N22"/>
  <sheetViews>
    <sheetView workbookViewId="0"/>
  </sheetViews>
  <sheetFormatPr defaultRowHeight="15" x14ac:dyDescent="0.25"/>
  <cols>
    <col min="1" max="1" width="3" customWidth="1"/>
  </cols>
  <sheetData>
    <row r="1" spans="2:14" x14ac:dyDescent="0.25">
      <c r="B1" s="42" t="s">
        <v>755</v>
      </c>
      <c r="K1" t="s">
        <v>755</v>
      </c>
    </row>
    <row r="2" spans="2:14" ht="15.75" thickBot="1" x14ac:dyDescent="0.3"/>
    <row r="3" spans="2:14" ht="15.75" thickTop="1" x14ac:dyDescent="0.25">
      <c r="B3" s="290">
        <v>87.7</v>
      </c>
      <c r="C3" s="291">
        <v>56.8</v>
      </c>
      <c r="D3" s="291">
        <v>67.2</v>
      </c>
      <c r="E3" s="291">
        <v>74.400000000000006</v>
      </c>
      <c r="F3" s="291">
        <v>43.6</v>
      </c>
      <c r="G3" s="291">
        <v>87.8</v>
      </c>
      <c r="H3" s="291">
        <v>83.8</v>
      </c>
      <c r="I3" s="292">
        <v>61.900000000000006</v>
      </c>
      <c r="K3" s="94" t="s">
        <v>765</v>
      </c>
      <c r="L3" s="94" t="s">
        <v>66</v>
      </c>
      <c r="M3" s="94" t="s">
        <v>67</v>
      </c>
      <c r="N3" s="94" t="s">
        <v>167</v>
      </c>
    </row>
    <row r="4" spans="2:14" x14ac:dyDescent="0.25">
      <c r="B4" s="102">
        <v>85.4</v>
      </c>
      <c r="C4" s="103">
        <v>73.400000000000006</v>
      </c>
      <c r="D4" s="103">
        <v>68.3</v>
      </c>
      <c r="E4" s="103">
        <v>70.3</v>
      </c>
      <c r="F4" s="103">
        <v>81.2</v>
      </c>
      <c r="G4" s="103">
        <v>94.7</v>
      </c>
      <c r="H4" s="103">
        <v>76.7</v>
      </c>
      <c r="I4" s="104">
        <v>61.400000000000006</v>
      </c>
      <c r="K4" s="32" t="e">
        <f t="array" aca="1" ref="K4:N8" ca="1">JENKS(B3:I22,4,TRUE)</f>
        <v>#NAME?</v>
      </c>
      <c r="L4" t="e">
        <f ca="1"/>
        <v>#NAME?</v>
      </c>
      <c r="M4" t="e">
        <f ca="1"/>
        <v>#NAME?</v>
      </c>
      <c r="N4" t="e">
        <f ca="1"/>
        <v>#NAME?</v>
      </c>
    </row>
    <row r="5" spans="2:14" x14ac:dyDescent="0.25">
      <c r="B5" s="102">
        <v>78.5</v>
      </c>
      <c r="C5" s="103">
        <v>69.400000000000006</v>
      </c>
      <c r="D5" s="103">
        <v>61.099999999999994</v>
      </c>
      <c r="E5" s="103">
        <v>52.099999999999994</v>
      </c>
      <c r="F5" s="103">
        <v>66.8</v>
      </c>
      <c r="G5" s="103">
        <v>87.1</v>
      </c>
      <c r="H5" s="103">
        <v>83.4</v>
      </c>
      <c r="I5" s="104">
        <v>64.599999999999994</v>
      </c>
      <c r="K5" s="32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</row>
    <row r="6" spans="2:14" x14ac:dyDescent="0.25">
      <c r="B6" s="102">
        <v>73.400000000000006</v>
      </c>
      <c r="C6" s="103">
        <v>71.2</v>
      </c>
      <c r="D6" s="103">
        <v>69.8</v>
      </c>
      <c r="E6" s="103">
        <v>85.8</v>
      </c>
      <c r="F6" s="103">
        <v>65.400000000000006</v>
      </c>
      <c r="G6" s="103">
        <v>42.7</v>
      </c>
      <c r="H6" s="103">
        <v>67.400000000000006</v>
      </c>
      <c r="I6" s="104">
        <v>65.900000000000006</v>
      </c>
      <c r="K6" s="32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</row>
    <row r="7" spans="2:14" x14ac:dyDescent="0.25">
      <c r="B7" s="102">
        <v>82.8</v>
      </c>
      <c r="C7" s="103">
        <v>97.8</v>
      </c>
      <c r="D7" s="103">
        <v>45.8</v>
      </c>
      <c r="E7" s="103">
        <v>65.8</v>
      </c>
      <c r="F7" s="103">
        <v>64.2</v>
      </c>
      <c r="G7" s="103">
        <v>48.599999999999994</v>
      </c>
      <c r="H7" s="103">
        <v>75.599999999999994</v>
      </c>
      <c r="I7" s="104">
        <v>78.599999999999994</v>
      </c>
      <c r="K7" s="305" t="e">
        <f ca="1"/>
        <v>#NAME?</v>
      </c>
      <c r="L7" s="92" t="e">
        <f ca="1"/>
        <v>#NAME?</v>
      </c>
      <c r="M7" s="92" t="e">
        <f ca="1"/>
        <v>#NAME?</v>
      </c>
      <c r="N7" s="92" t="e">
        <f ca="1"/>
        <v>#NAME?</v>
      </c>
    </row>
    <row r="8" spans="2:14" x14ac:dyDescent="0.25">
      <c r="B8" s="102">
        <v>79.8</v>
      </c>
      <c r="C8" s="103">
        <v>51</v>
      </c>
      <c r="D8" s="103">
        <v>49</v>
      </c>
      <c r="E8" s="103">
        <v>63.599999999999994</v>
      </c>
      <c r="F8" s="103">
        <v>88.9</v>
      </c>
      <c r="G8" s="103">
        <v>82.1</v>
      </c>
      <c r="H8" s="103">
        <v>72.5</v>
      </c>
      <c r="I8" s="104">
        <v>71.2</v>
      </c>
      <c r="K8" s="306" t="e">
        <f ca="1"/>
        <v>#NAME?</v>
      </c>
      <c r="L8" s="147" t="e">
        <f ca="1"/>
        <v>#NAME?</v>
      </c>
      <c r="M8" s="147" t="e">
        <f ca="1"/>
        <v>#NAME?</v>
      </c>
      <c r="N8" s="147" t="e">
        <f ca="1"/>
        <v>#NAME?</v>
      </c>
    </row>
    <row r="9" spans="2:14" x14ac:dyDescent="0.25">
      <c r="B9" s="102">
        <v>57.7</v>
      </c>
      <c r="C9" s="103">
        <v>52.400000000000006</v>
      </c>
      <c r="D9" s="103">
        <v>38.6</v>
      </c>
      <c r="E9" s="103">
        <v>75.400000000000006</v>
      </c>
      <c r="F9" s="103">
        <v>79.2</v>
      </c>
      <c r="G9" s="103">
        <v>83.6</v>
      </c>
      <c r="H9" s="103">
        <v>70.599999999999994</v>
      </c>
      <c r="I9" s="104">
        <v>76.400000000000006</v>
      </c>
    </row>
    <row r="10" spans="2:14" x14ac:dyDescent="0.25">
      <c r="B10" s="102">
        <v>64.7</v>
      </c>
      <c r="C10" s="103">
        <v>40.700000000000003</v>
      </c>
      <c r="D10" s="103">
        <v>85.2</v>
      </c>
      <c r="E10" s="103">
        <v>81.400000000000006</v>
      </c>
      <c r="F10" s="103">
        <v>78.5</v>
      </c>
      <c r="G10" s="103">
        <v>33.5</v>
      </c>
      <c r="H10" s="103">
        <v>57.9</v>
      </c>
      <c r="I10" s="104">
        <v>56.4</v>
      </c>
    </row>
    <row r="11" spans="2:14" x14ac:dyDescent="0.25">
      <c r="B11" s="102">
        <v>73</v>
      </c>
      <c r="C11" s="103">
        <v>79.8</v>
      </c>
      <c r="D11" s="103">
        <v>87.7</v>
      </c>
      <c r="E11" s="103">
        <v>72</v>
      </c>
      <c r="F11" s="103">
        <v>78.3</v>
      </c>
      <c r="G11" s="103">
        <v>80.7</v>
      </c>
      <c r="H11" s="103">
        <v>90.3</v>
      </c>
      <c r="I11" s="104">
        <v>58.3</v>
      </c>
      <c r="K11" t="s">
        <v>755</v>
      </c>
    </row>
    <row r="12" spans="2:14" ht="15.75" thickBot="1" x14ac:dyDescent="0.3">
      <c r="B12" s="102">
        <v>82.3</v>
      </c>
      <c r="C12" s="103">
        <v>84</v>
      </c>
      <c r="D12" s="103">
        <v>83</v>
      </c>
      <c r="E12" s="103">
        <v>66.2</v>
      </c>
      <c r="F12" s="103">
        <v>93.1</v>
      </c>
      <c r="G12" s="103">
        <v>68.2</v>
      </c>
      <c r="H12" s="103">
        <v>95.7</v>
      </c>
      <c r="I12" s="104">
        <v>60.099999999999994</v>
      </c>
    </row>
    <row r="13" spans="2:14" ht="15.75" thickTop="1" x14ac:dyDescent="0.25">
      <c r="B13" s="102">
        <v>63.099999999999994</v>
      </c>
      <c r="C13" s="103">
        <v>62.7</v>
      </c>
      <c r="D13" s="103">
        <v>89.3</v>
      </c>
      <c r="E13" s="103">
        <v>52.2</v>
      </c>
      <c r="F13" s="103">
        <v>62.5</v>
      </c>
      <c r="G13" s="103">
        <v>73</v>
      </c>
      <c r="H13" s="103">
        <v>81.5</v>
      </c>
      <c r="I13" s="104">
        <v>67.2</v>
      </c>
      <c r="K13" s="94" t="s">
        <v>765</v>
      </c>
      <c r="L13" s="94" t="s">
        <v>66</v>
      </c>
      <c r="M13" s="94" t="s">
        <v>67</v>
      </c>
      <c r="N13" s="94" t="s">
        <v>167</v>
      </c>
    </row>
    <row r="14" spans="2:14" x14ac:dyDescent="0.25">
      <c r="B14" s="102">
        <v>99.2</v>
      </c>
      <c r="C14" s="103">
        <v>66.400000000000006</v>
      </c>
      <c r="D14" s="103">
        <v>79.2</v>
      </c>
      <c r="E14" s="103">
        <v>73</v>
      </c>
      <c r="F14" s="103">
        <v>74.2</v>
      </c>
      <c r="G14" s="103">
        <v>28.9</v>
      </c>
      <c r="H14" s="103">
        <v>80.7</v>
      </c>
      <c r="I14" s="104">
        <v>71.2</v>
      </c>
      <c r="K14" s="32" t="e">
        <f t="array" aca="1" ref="K14:N18" ca="1">JENKS(B3:I22,4,TRUE,10000)</f>
        <v>#NAME?</v>
      </c>
      <c r="L14" t="e">
        <f ca="1"/>
        <v>#NAME?</v>
      </c>
      <c r="M14" t="e">
        <f ca="1"/>
        <v>#NAME?</v>
      </c>
      <c r="N14" t="e">
        <f ca="1"/>
        <v>#NAME?</v>
      </c>
    </row>
    <row r="15" spans="2:14" x14ac:dyDescent="0.25">
      <c r="B15" s="102">
        <v>71.8</v>
      </c>
      <c r="C15" s="103">
        <v>64.7</v>
      </c>
      <c r="D15" s="103">
        <v>73.2</v>
      </c>
      <c r="E15" s="103">
        <v>71.900000000000006</v>
      </c>
      <c r="F15" s="103">
        <v>83.3</v>
      </c>
      <c r="G15" s="103">
        <v>67</v>
      </c>
      <c r="H15" s="103">
        <v>79.900000000000006</v>
      </c>
      <c r="I15" s="104">
        <v>79.2</v>
      </c>
      <c r="K15" s="32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</row>
    <row r="16" spans="2:14" x14ac:dyDescent="0.25">
      <c r="B16" s="102">
        <v>77.599999999999994</v>
      </c>
      <c r="C16" s="103">
        <v>88.3</v>
      </c>
      <c r="D16" s="103">
        <v>69.5</v>
      </c>
      <c r="E16" s="103">
        <v>72.3</v>
      </c>
      <c r="F16" s="103">
        <v>72</v>
      </c>
      <c r="G16" s="103">
        <v>74.400000000000006</v>
      </c>
      <c r="H16" s="103">
        <v>86.3</v>
      </c>
      <c r="I16" s="104">
        <v>70.2</v>
      </c>
      <c r="K16" s="32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</row>
    <row r="17" spans="2:14" x14ac:dyDescent="0.25">
      <c r="B17" s="102">
        <v>78.7</v>
      </c>
      <c r="C17" s="103">
        <v>82.2</v>
      </c>
      <c r="D17" s="103">
        <v>78.900000000000006</v>
      </c>
      <c r="E17" s="103">
        <v>87.5</v>
      </c>
      <c r="F17" s="103">
        <v>55.8</v>
      </c>
      <c r="G17" s="103">
        <v>83.1</v>
      </c>
      <c r="H17" s="103">
        <v>77.3</v>
      </c>
      <c r="I17" s="104">
        <v>76</v>
      </c>
      <c r="K17" s="305" t="e">
        <f ca="1"/>
        <v>#NAME?</v>
      </c>
      <c r="L17" s="92" t="e">
        <f ca="1"/>
        <v>#NAME?</v>
      </c>
      <c r="M17" s="92" t="e">
        <f ca="1"/>
        <v>#NAME?</v>
      </c>
      <c r="N17" s="92" t="e">
        <f ca="1"/>
        <v>#NAME?</v>
      </c>
    </row>
    <row r="18" spans="2:14" x14ac:dyDescent="0.25">
      <c r="B18" s="102">
        <v>48.2</v>
      </c>
      <c r="C18" s="103">
        <v>82.4</v>
      </c>
      <c r="D18" s="103">
        <v>76.3</v>
      </c>
      <c r="E18" s="103">
        <v>36.1</v>
      </c>
      <c r="F18" s="103">
        <v>53.599999999999994</v>
      </c>
      <c r="G18" s="103">
        <v>67</v>
      </c>
      <c r="H18" s="103">
        <v>74.900000000000006</v>
      </c>
      <c r="I18" s="104">
        <v>76.3</v>
      </c>
      <c r="K18" s="306" t="e">
        <f ca="1"/>
        <v>#NAME?</v>
      </c>
      <c r="L18" s="147" t="e">
        <f ca="1"/>
        <v>#NAME?</v>
      </c>
      <c r="M18" s="147" t="e">
        <f ca="1"/>
        <v>#NAME?</v>
      </c>
      <c r="N18" s="147" t="e">
        <f ca="1"/>
        <v>#NAME?</v>
      </c>
    </row>
    <row r="19" spans="2:14" x14ac:dyDescent="0.25">
      <c r="B19" s="102">
        <v>54.2</v>
      </c>
      <c r="C19" s="103">
        <v>72</v>
      </c>
      <c r="D19" s="103">
        <v>83.8</v>
      </c>
      <c r="E19" s="103">
        <v>77.7</v>
      </c>
      <c r="F19" s="103">
        <v>52.2</v>
      </c>
      <c r="G19" s="103">
        <v>73</v>
      </c>
      <c r="H19" s="103">
        <v>68.2</v>
      </c>
      <c r="I19" s="104">
        <v>58.2</v>
      </c>
    </row>
    <row r="20" spans="2:14" x14ac:dyDescent="0.25">
      <c r="B20" s="102">
        <v>70.5</v>
      </c>
      <c r="C20" s="103">
        <v>73.400000000000006</v>
      </c>
      <c r="D20" s="103">
        <v>82</v>
      </c>
      <c r="E20" s="103">
        <v>84.2</v>
      </c>
      <c r="F20" s="103">
        <v>76.3</v>
      </c>
      <c r="G20" s="103">
        <v>64.8</v>
      </c>
      <c r="H20" s="103">
        <v>74.900000000000006</v>
      </c>
      <c r="I20" s="104">
        <v>58.400000000000006</v>
      </c>
    </row>
    <row r="21" spans="2:14" x14ac:dyDescent="0.25">
      <c r="B21" s="102">
        <v>67.099999999999994</v>
      </c>
      <c r="C21" s="103">
        <v>55.8</v>
      </c>
      <c r="D21" s="103">
        <v>64.400000000000006</v>
      </c>
      <c r="E21" s="103">
        <v>86.1</v>
      </c>
      <c r="F21" s="103">
        <v>56.8</v>
      </c>
      <c r="G21" s="103">
        <v>77.2</v>
      </c>
      <c r="H21" s="103">
        <v>64.3</v>
      </c>
      <c r="I21" s="104">
        <v>62.099999999999994</v>
      </c>
    </row>
    <row r="22" spans="2:14" x14ac:dyDescent="0.25">
      <c r="B22" s="105">
        <v>60.099999999999994</v>
      </c>
      <c r="C22" s="106">
        <v>66.599999999999994</v>
      </c>
      <c r="D22" s="106">
        <v>60.2</v>
      </c>
      <c r="E22" s="106">
        <v>94.2</v>
      </c>
      <c r="F22" s="106">
        <v>81.8</v>
      </c>
      <c r="G22" s="106">
        <v>71.2</v>
      </c>
      <c r="H22" s="106">
        <v>74</v>
      </c>
      <c r="I22" s="107">
        <v>72.599999999999994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AG39"/>
  <sheetViews>
    <sheetView workbookViewId="0"/>
  </sheetViews>
  <sheetFormatPr defaultRowHeight="15" x14ac:dyDescent="0.25"/>
  <cols>
    <col min="2" max="4" width="9.140625" customWidth="1"/>
    <col min="5" max="5" width="2.85546875" customWidth="1"/>
    <col min="9" max="9" width="3.85546875" customWidth="1"/>
    <col min="18" max="18" width="9.140625" customWidth="1"/>
    <col min="22" max="25" width="9.140625" customWidth="1"/>
    <col min="27" max="27" width="3.85546875" customWidth="1"/>
    <col min="28" max="28" width="6.85546875" customWidth="1"/>
    <col min="33" max="33" width="6" customWidth="1"/>
  </cols>
  <sheetData>
    <row r="1" spans="1:33" x14ac:dyDescent="0.25">
      <c r="A1" s="42" t="s">
        <v>791</v>
      </c>
      <c r="R1" t="s">
        <v>792</v>
      </c>
      <c r="AB1" t="s">
        <v>793</v>
      </c>
    </row>
    <row r="3" spans="1:33" x14ac:dyDescent="0.25">
      <c r="B3" s="47" t="s">
        <v>144</v>
      </c>
      <c r="C3" s="47" t="s">
        <v>145</v>
      </c>
      <c r="D3" s="47" t="s">
        <v>146</v>
      </c>
      <c r="F3" s="70" t="s">
        <v>108</v>
      </c>
      <c r="J3" t="s">
        <v>125</v>
      </c>
      <c r="O3" t="s">
        <v>794</v>
      </c>
      <c r="S3" s="32" t="s">
        <v>144</v>
      </c>
      <c r="T3" s="32" t="s">
        <v>145</v>
      </c>
      <c r="U3" s="32" t="s">
        <v>146</v>
      </c>
      <c r="V3" s="32" t="str">
        <f t="array" ref="V3:Y3">TRANSPOSE(J14:J17)</f>
        <v>loam</v>
      </c>
      <c r="W3" s="32" t="str">
        <v>sandy</v>
      </c>
      <c r="X3" s="32" t="str">
        <v>salty</v>
      </c>
      <c r="Y3" s="32" t="str">
        <v>clay</v>
      </c>
      <c r="Z3" t="s">
        <v>795</v>
      </c>
      <c r="AC3" s="32" t="str">
        <f t="array" ref="AC3:AF3">TRANSPOSE(J14:J17)</f>
        <v>loam</v>
      </c>
      <c r="AD3" s="32" t="str">
        <v>sandy</v>
      </c>
      <c r="AE3" s="32" t="str">
        <v>salty</v>
      </c>
      <c r="AF3" s="32" t="str">
        <v>clay</v>
      </c>
    </row>
    <row r="4" spans="1:33" x14ac:dyDescent="0.25">
      <c r="A4" t="s">
        <v>158</v>
      </c>
      <c r="B4" s="290">
        <v>76.7</v>
      </c>
      <c r="C4" s="291">
        <v>29.5</v>
      </c>
      <c r="D4" s="292">
        <v>7.5</v>
      </c>
      <c r="R4" t="s">
        <v>158</v>
      </c>
      <c r="S4" s="290">
        <v>76.7</v>
      </c>
      <c r="T4" s="291">
        <v>29.5</v>
      </c>
      <c r="U4" s="292">
        <v>7.5</v>
      </c>
      <c r="V4" s="308" t="e">
        <f t="shared" ref="V4:V35" ca="1" si="0">$K$14+SUMPRODUCT(S4:U4,$L$14:$N$14)+$P$6</f>
        <v>#NAME?</v>
      </c>
      <c r="W4" s="309" t="e">
        <f t="shared" ref="W4:W35" ca="1" si="1">$K$15+SUMPRODUCT(S4:U4,$L$15:$N$15)+$P$7</f>
        <v>#NAME?</v>
      </c>
      <c r="X4" s="309" t="e">
        <f t="shared" ref="X4:X35" ca="1" si="2">$K$16+SUMPRODUCT(S4:U4,$L$16:$N$16)+$P$8</f>
        <v>#NAME?</v>
      </c>
      <c r="Y4" s="310" t="e">
        <f t="shared" ref="Y4:Y35" ca="1" si="3">$K$17+SUMPRODUCT(S4:U4,$L$17:$N$17)+$P$9</f>
        <v>#NAME?</v>
      </c>
      <c r="Z4" s="276" t="e">
        <f ca="1">INDEX($V$3:$Y$3,,MATCH(MAX(V4:Y4),V4:Y4,0))</f>
        <v>#NAME?</v>
      </c>
      <c r="AB4" t="str">
        <f>J6</f>
        <v>loam</v>
      </c>
      <c r="AC4" s="138">
        <f ca="1">COUNTIFS($R$4:$R$35,$AB4,$Z$4:$Z$35,AC$3)</f>
        <v>0</v>
      </c>
      <c r="AD4" s="139">
        <f t="shared" ref="AD4:AF7" ca="1" si="4">COUNTIFS($R$4:$R$35,$AB4,$Z$4:$Z$35,AD$3)</f>
        <v>0</v>
      </c>
      <c r="AE4" s="139">
        <f t="shared" ca="1" si="4"/>
        <v>0</v>
      </c>
      <c r="AF4" s="140">
        <f t="shared" ca="1" si="4"/>
        <v>0</v>
      </c>
      <c r="AG4">
        <f ca="1">SUM(AC4:AF4)</f>
        <v>0</v>
      </c>
    </row>
    <row r="5" spans="1:33" x14ac:dyDescent="0.25">
      <c r="A5" t="s">
        <v>158</v>
      </c>
      <c r="B5" s="102">
        <v>60.5</v>
      </c>
      <c r="C5" s="103">
        <v>32.1</v>
      </c>
      <c r="D5" s="104">
        <v>6.3</v>
      </c>
      <c r="F5" t="s">
        <v>65</v>
      </c>
      <c r="G5" s="311" t="e">
        <f ca="1">BOXTEST(A4:D35)</f>
        <v>#NAME?</v>
      </c>
      <c r="K5" s="32" t="s">
        <v>144</v>
      </c>
      <c r="L5" s="32" t="s">
        <v>145</v>
      </c>
      <c r="M5" s="32" t="s">
        <v>146</v>
      </c>
      <c r="O5" s="233" t="s">
        <v>796</v>
      </c>
      <c r="P5" s="32" t="s">
        <v>797</v>
      </c>
      <c r="R5" t="s">
        <v>158</v>
      </c>
      <c r="S5" s="102">
        <v>60.5</v>
      </c>
      <c r="T5" s="103">
        <v>32.1</v>
      </c>
      <c r="U5" s="104">
        <v>6.3</v>
      </c>
      <c r="V5" s="312" t="e">
        <f t="shared" ca="1" si="0"/>
        <v>#NAME?</v>
      </c>
      <c r="W5" s="313" t="e">
        <f t="shared" ca="1" si="1"/>
        <v>#NAME?</v>
      </c>
      <c r="X5" s="313" t="e">
        <f t="shared" ca="1" si="2"/>
        <v>#NAME?</v>
      </c>
      <c r="Y5" s="314" t="e">
        <f t="shared" ca="1" si="3"/>
        <v>#NAME?</v>
      </c>
      <c r="Z5" s="278" t="e">
        <f t="shared" ref="Z5:Z35" ca="1" si="5">INDEX($V$3:$Y$3,,MATCH(MAX(V5:Y5),V5:Y5,0))</f>
        <v>#NAME?</v>
      </c>
      <c r="AB5" t="str">
        <f>J7</f>
        <v>sandy</v>
      </c>
      <c r="AC5" s="123">
        <f t="shared" ref="AC5:AC7" ca="1" si="6">COUNTIFS($R$4:$R$35,$AB5,$Z$4:$Z$35,AC$3)</f>
        <v>0</v>
      </c>
      <c r="AD5" s="37">
        <f t="shared" ca="1" si="4"/>
        <v>0</v>
      </c>
      <c r="AE5" s="37">
        <f t="shared" ca="1" si="4"/>
        <v>0</v>
      </c>
      <c r="AF5" s="90">
        <f t="shared" ca="1" si="4"/>
        <v>0</v>
      </c>
      <c r="AG5">
        <f t="shared" ref="AG5:AG7" ca="1" si="7">SUM(AC5:AF5)</f>
        <v>0</v>
      </c>
    </row>
    <row r="6" spans="1:33" x14ac:dyDescent="0.25">
      <c r="A6" t="s">
        <v>158</v>
      </c>
      <c r="B6" s="102">
        <v>96.1</v>
      </c>
      <c r="C6" s="103">
        <v>40.700000000000003</v>
      </c>
      <c r="D6" s="104">
        <v>4.2</v>
      </c>
      <c r="J6" t="s">
        <v>158</v>
      </c>
      <c r="K6" s="138">
        <f t="shared" ref="K6:M9" si="8">AVERAGEIF($A$4:$A$35,$J6,B$4:B$35)</f>
        <v>69.712500000000006</v>
      </c>
      <c r="L6" s="139">
        <f t="shared" si="8"/>
        <v>32.737499999999997</v>
      </c>
      <c r="M6" s="140">
        <f t="shared" si="8"/>
        <v>6.3874999999999984</v>
      </c>
      <c r="O6" s="138">
        <v>0.25</v>
      </c>
      <c r="P6" s="140">
        <f>LN(O6)</f>
        <v>-1.3862943611198906</v>
      </c>
      <c r="R6" t="s">
        <v>158</v>
      </c>
      <c r="S6" s="102">
        <v>96.1</v>
      </c>
      <c r="T6" s="103">
        <v>40.700000000000003</v>
      </c>
      <c r="U6" s="104">
        <v>4.2</v>
      </c>
      <c r="V6" s="312" t="e">
        <f t="shared" ca="1" si="0"/>
        <v>#NAME?</v>
      </c>
      <c r="W6" s="313" t="e">
        <f t="shared" ca="1" si="1"/>
        <v>#NAME?</v>
      </c>
      <c r="X6" s="313" t="e">
        <f t="shared" ca="1" si="2"/>
        <v>#NAME?</v>
      </c>
      <c r="Y6" s="314" t="e">
        <f t="shared" ca="1" si="3"/>
        <v>#NAME?</v>
      </c>
      <c r="Z6" s="278" t="e">
        <f t="shared" ca="1" si="5"/>
        <v>#NAME?</v>
      </c>
      <c r="AB6" t="str">
        <f>J8</f>
        <v>salty</v>
      </c>
      <c r="AC6" s="123">
        <f t="shared" ca="1" si="6"/>
        <v>0</v>
      </c>
      <c r="AD6" s="37">
        <f t="shared" ca="1" si="4"/>
        <v>0</v>
      </c>
      <c r="AE6" s="37">
        <f t="shared" ca="1" si="4"/>
        <v>0</v>
      </c>
      <c r="AF6" s="90">
        <f t="shared" ca="1" si="4"/>
        <v>0</v>
      </c>
      <c r="AG6">
        <f t="shared" ca="1" si="7"/>
        <v>0</v>
      </c>
    </row>
    <row r="7" spans="1:33" x14ac:dyDescent="0.25">
      <c r="A7" t="s">
        <v>158</v>
      </c>
      <c r="B7" s="102">
        <v>88.1</v>
      </c>
      <c r="C7" s="103">
        <v>45.1</v>
      </c>
      <c r="D7" s="104">
        <v>4.9000000000000004</v>
      </c>
      <c r="F7" t="s">
        <v>798</v>
      </c>
      <c r="J7" t="s">
        <v>159</v>
      </c>
      <c r="K7" s="123">
        <f t="shared" si="8"/>
        <v>62.575000000000003</v>
      </c>
      <c r="L7" s="37">
        <f t="shared" si="8"/>
        <v>28.2</v>
      </c>
      <c r="M7" s="90">
        <f t="shared" si="8"/>
        <v>4.3500000000000005</v>
      </c>
      <c r="O7" s="123">
        <v>0.25</v>
      </c>
      <c r="P7" s="90">
        <f t="shared" ref="P7:P9" si="9">LN(O7)</f>
        <v>-1.3862943611198906</v>
      </c>
      <c r="R7" t="s">
        <v>158</v>
      </c>
      <c r="S7" s="102">
        <v>88.1</v>
      </c>
      <c r="T7" s="103">
        <v>45.1</v>
      </c>
      <c r="U7" s="104">
        <v>4.9000000000000004</v>
      </c>
      <c r="V7" s="312" t="e">
        <f t="shared" ca="1" si="0"/>
        <v>#NAME?</v>
      </c>
      <c r="W7" s="313" t="e">
        <f t="shared" ca="1" si="1"/>
        <v>#NAME?</v>
      </c>
      <c r="X7" s="313" t="e">
        <f t="shared" ca="1" si="2"/>
        <v>#NAME?</v>
      </c>
      <c r="Y7" s="314" t="e">
        <f t="shared" ca="1" si="3"/>
        <v>#NAME?</v>
      </c>
      <c r="Z7" s="278" t="e">
        <f t="shared" ca="1" si="5"/>
        <v>#NAME?</v>
      </c>
      <c r="AB7" t="str">
        <f>J9</f>
        <v>clay</v>
      </c>
      <c r="AC7" s="91">
        <f t="shared" ca="1" si="6"/>
        <v>0</v>
      </c>
      <c r="AD7" s="92">
        <f t="shared" ca="1" si="4"/>
        <v>0</v>
      </c>
      <c r="AE7" s="92">
        <f t="shared" ca="1" si="4"/>
        <v>0</v>
      </c>
      <c r="AF7" s="93">
        <f t="shared" ca="1" si="4"/>
        <v>0</v>
      </c>
      <c r="AG7">
        <f t="shared" ca="1" si="7"/>
        <v>0</v>
      </c>
    </row>
    <row r="8" spans="1:33" x14ac:dyDescent="0.25">
      <c r="A8" t="s">
        <v>158</v>
      </c>
      <c r="B8" s="102">
        <v>50.2</v>
      </c>
      <c r="C8" s="103">
        <v>34.1</v>
      </c>
      <c r="D8" s="104">
        <v>11.7</v>
      </c>
      <c r="J8" t="s">
        <v>161</v>
      </c>
      <c r="K8" s="123">
        <f t="shared" si="8"/>
        <v>55.3125</v>
      </c>
      <c r="L8" s="37">
        <f t="shared" si="8"/>
        <v>30.637499999999996</v>
      </c>
      <c r="M8" s="90">
        <f t="shared" si="8"/>
        <v>3.8624999999999998</v>
      </c>
      <c r="O8" s="123">
        <v>0.25</v>
      </c>
      <c r="P8" s="90">
        <f t="shared" si="9"/>
        <v>-1.3862943611198906</v>
      </c>
      <c r="R8" t="s">
        <v>158</v>
      </c>
      <c r="S8" s="102">
        <v>50.2</v>
      </c>
      <c r="T8" s="103">
        <v>34.1</v>
      </c>
      <c r="U8" s="104">
        <v>11.7</v>
      </c>
      <c r="V8" s="312" t="e">
        <f t="shared" ca="1" si="0"/>
        <v>#NAME?</v>
      </c>
      <c r="W8" s="313" t="e">
        <f t="shared" ca="1" si="1"/>
        <v>#NAME?</v>
      </c>
      <c r="X8" s="313" t="e">
        <f t="shared" ca="1" si="2"/>
        <v>#NAME?</v>
      </c>
      <c r="Y8" s="314" t="e">
        <f t="shared" ca="1" si="3"/>
        <v>#NAME?</v>
      </c>
      <c r="Z8" s="278" t="e">
        <f t="shared" ca="1" si="5"/>
        <v>#NAME?</v>
      </c>
      <c r="AC8">
        <f ca="1">SUM(AC4:AC7)</f>
        <v>0</v>
      </c>
      <c r="AD8">
        <f t="shared" ref="AD8:AG8" ca="1" si="10">SUM(AD4:AD7)</f>
        <v>0</v>
      </c>
      <c r="AE8">
        <f t="shared" ca="1" si="10"/>
        <v>0</v>
      </c>
      <c r="AF8">
        <f t="shared" ca="1" si="10"/>
        <v>0</v>
      </c>
      <c r="AG8">
        <f t="shared" ca="1" si="10"/>
        <v>0</v>
      </c>
    </row>
    <row r="9" spans="1:33" x14ac:dyDescent="0.25">
      <c r="A9" t="s">
        <v>158</v>
      </c>
      <c r="B9" s="102">
        <v>55</v>
      </c>
      <c r="C9" s="103">
        <v>31.1</v>
      </c>
      <c r="D9" s="104">
        <v>6.9</v>
      </c>
      <c r="F9" s="138" t="e">
        <f t="array" aca="1" ref="F9:H11" ca="1">COVPooled(A4:D35)</f>
        <v>#NAME?</v>
      </c>
      <c r="G9" s="139" t="e">
        <f ca="1"/>
        <v>#NAME?</v>
      </c>
      <c r="H9" s="140" t="e">
        <f ca="1"/>
        <v>#NAME?</v>
      </c>
      <c r="J9" t="s">
        <v>160</v>
      </c>
      <c r="K9" s="91">
        <f t="shared" si="8"/>
        <v>58.837499999999999</v>
      </c>
      <c r="L9" s="92">
        <f t="shared" si="8"/>
        <v>33.087500000000006</v>
      </c>
      <c r="M9" s="93">
        <f t="shared" si="8"/>
        <v>4.0875000000000004</v>
      </c>
      <c r="O9" s="91">
        <v>0.25</v>
      </c>
      <c r="P9" s="93">
        <f t="shared" si="9"/>
        <v>-1.3862943611198906</v>
      </c>
      <c r="R9" t="s">
        <v>158</v>
      </c>
      <c r="S9" s="102">
        <v>55</v>
      </c>
      <c r="T9" s="103">
        <v>31.1</v>
      </c>
      <c r="U9" s="104">
        <v>6.9</v>
      </c>
      <c r="V9" s="312" t="e">
        <f t="shared" ca="1" si="0"/>
        <v>#NAME?</v>
      </c>
      <c r="W9" s="313" t="e">
        <f t="shared" ca="1" si="1"/>
        <v>#NAME?</v>
      </c>
      <c r="X9" s="313" t="e">
        <f t="shared" ca="1" si="2"/>
        <v>#NAME?</v>
      </c>
      <c r="Y9" s="314" t="e">
        <f t="shared" ca="1" si="3"/>
        <v>#NAME?</v>
      </c>
      <c r="Z9" s="278" t="e">
        <f t="shared" ca="1" si="5"/>
        <v>#NAME?</v>
      </c>
    </row>
    <row r="10" spans="1:33" x14ac:dyDescent="0.25">
      <c r="A10" t="s">
        <v>158</v>
      </c>
      <c r="B10" s="102">
        <v>65.400000000000006</v>
      </c>
      <c r="C10" s="103">
        <v>21.6</v>
      </c>
      <c r="D10" s="104">
        <v>4.3</v>
      </c>
      <c r="F10" s="123" t="e">
        <f ca="1"/>
        <v>#NAME?</v>
      </c>
      <c r="G10" s="37" t="e">
        <f ca="1"/>
        <v>#NAME?</v>
      </c>
      <c r="H10" s="90" t="e">
        <f ca="1"/>
        <v>#NAME?</v>
      </c>
      <c r="O10">
        <f>SUM(O6:O9)</f>
        <v>1</v>
      </c>
      <c r="R10" t="s">
        <v>158</v>
      </c>
      <c r="S10" s="102">
        <v>65.400000000000006</v>
      </c>
      <c r="T10" s="103">
        <v>21.6</v>
      </c>
      <c r="U10" s="104">
        <v>4.3</v>
      </c>
      <c r="V10" s="312" t="e">
        <f t="shared" ca="1" si="0"/>
        <v>#NAME?</v>
      </c>
      <c r="W10" s="313" t="e">
        <f t="shared" ca="1" si="1"/>
        <v>#NAME?</v>
      </c>
      <c r="X10" s="313" t="e">
        <f t="shared" ca="1" si="2"/>
        <v>#NAME?</v>
      </c>
      <c r="Y10" s="314" t="e">
        <f t="shared" ca="1" si="3"/>
        <v>#NAME?</v>
      </c>
      <c r="Z10" s="278" t="e">
        <f t="shared" ca="1" si="5"/>
        <v>#NAME?</v>
      </c>
      <c r="AB10" t="s">
        <v>799</v>
      </c>
    </row>
    <row r="11" spans="1:33" x14ac:dyDescent="0.25">
      <c r="A11" t="s">
        <v>158</v>
      </c>
      <c r="B11" s="102">
        <v>65.7</v>
      </c>
      <c r="C11" s="103">
        <v>27.7</v>
      </c>
      <c r="D11" s="104">
        <v>5.3</v>
      </c>
      <c r="F11" s="91" t="e">
        <f ca="1"/>
        <v>#NAME?</v>
      </c>
      <c r="G11" s="92" t="e">
        <f ca="1"/>
        <v>#NAME?</v>
      </c>
      <c r="H11" s="93" t="e">
        <f ca="1"/>
        <v>#NAME?</v>
      </c>
      <c r="J11" t="s">
        <v>800</v>
      </c>
      <c r="R11" t="s">
        <v>158</v>
      </c>
      <c r="S11" s="102">
        <v>65.7</v>
      </c>
      <c r="T11" s="103">
        <v>27.7</v>
      </c>
      <c r="U11" s="104">
        <v>5.3</v>
      </c>
      <c r="V11" s="312" t="e">
        <f t="shared" ca="1" si="0"/>
        <v>#NAME?</v>
      </c>
      <c r="W11" s="313" t="e">
        <f t="shared" ca="1" si="1"/>
        <v>#NAME?</v>
      </c>
      <c r="X11" s="313" t="e">
        <f t="shared" ca="1" si="2"/>
        <v>#NAME?</v>
      </c>
      <c r="Y11" s="314" t="e">
        <f t="shared" ca="1" si="3"/>
        <v>#NAME?</v>
      </c>
      <c r="Z11" s="278" t="e">
        <f t="shared" ca="1" si="5"/>
        <v>#NAME?</v>
      </c>
    </row>
    <row r="12" spans="1:33" x14ac:dyDescent="0.25">
      <c r="A12" t="s">
        <v>159</v>
      </c>
      <c r="B12" s="102">
        <v>67.3</v>
      </c>
      <c r="C12" s="103">
        <v>48.3</v>
      </c>
      <c r="D12" s="104">
        <v>5.5</v>
      </c>
      <c r="R12" t="s">
        <v>159</v>
      </c>
      <c r="S12" s="102">
        <v>67.3</v>
      </c>
      <c r="T12" s="103">
        <v>48.3</v>
      </c>
      <c r="U12" s="104">
        <v>5.5</v>
      </c>
      <c r="V12" s="312" t="e">
        <f t="shared" ca="1" si="0"/>
        <v>#NAME?</v>
      </c>
      <c r="W12" s="313" t="e">
        <f t="shared" ca="1" si="1"/>
        <v>#NAME?</v>
      </c>
      <c r="X12" s="313" t="e">
        <f t="shared" ca="1" si="2"/>
        <v>#NAME?</v>
      </c>
      <c r="Y12" s="314" t="e">
        <f t="shared" ca="1" si="3"/>
        <v>#NAME?</v>
      </c>
      <c r="Z12" s="278" t="e">
        <f t="shared" ca="1" si="5"/>
        <v>#NAME?</v>
      </c>
      <c r="AC12" s="32" t="s">
        <v>801</v>
      </c>
      <c r="AD12" s="32" t="s">
        <v>216</v>
      </c>
      <c r="AE12" s="32" t="s">
        <v>802</v>
      </c>
      <c r="AF12" s="32" t="s">
        <v>803</v>
      </c>
    </row>
    <row r="13" spans="1:33" x14ac:dyDescent="0.25">
      <c r="A13" t="s">
        <v>159</v>
      </c>
      <c r="B13" s="102">
        <v>61.3</v>
      </c>
      <c r="C13" s="103">
        <v>28.9</v>
      </c>
      <c r="D13" s="104">
        <v>6.9</v>
      </c>
      <c r="F13" t="s">
        <v>804</v>
      </c>
      <c r="K13" s="32" t="s">
        <v>805</v>
      </c>
      <c r="L13" s="32" t="s">
        <v>144</v>
      </c>
      <c r="M13" s="32" t="s">
        <v>145</v>
      </c>
      <c r="N13" s="32" t="s">
        <v>146</v>
      </c>
      <c r="R13" t="s">
        <v>159</v>
      </c>
      <c r="S13" s="102">
        <v>61.3</v>
      </c>
      <c r="T13" s="103">
        <v>28.9</v>
      </c>
      <c r="U13" s="104">
        <v>6.9</v>
      </c>
      <c r="V13" s="312" t="e">
        <f t="shared" ca="1" si="0"/>
        <v>#NAME?</v>
      </c>
      <c r="W13" s="313" t="e">
        <f t="shared" ca="1" si="1"/>
        <v>#NAME?</v>
      </c>
      <c r="X13" s="313" t="e">
        <f t="shared" ca="1" si="2"/>
        <v>#NAME?</v>
      </c>
      <c r="Y13" s="314" t="e">
        <f t="shared" ca="1" si="3"/>
        <v>#NAME?</v>
      </c>
      <c r="Z13" s="278" t="e">
        <f t="shared" ca="1" si="5"/>
        <v>#NAME?</v>
      </c>
      <c r="AB13" t="str">
        <f>AB4</f>
        <v>loam</v>
      </c>
      <c r="AC13" s="138" t="e">
        <f t="array" aca="1" ref="AC13:AC16" ca="1">DIAG(AC4:AF7)</f>
        <v>#NAME?</v>
      </c>
      <c r="AD13" s="139">
        <f ca="1">AG4</f>
        <v>0</v>
      </c>
      <c r="AE13" s="315" t="e">
        <f ca="1">AC13/AD13</f>
        <v>#NAME?</v>
      </c>
      <c r="AF13" s="316" t="e">
        <f ca="1">1-AE13</f>
        <v>#NAME?</v>
      </c>
    </row>
    <row r="14" spans="1:33" x14ac:dyDescent="0.25">
      <c r="A14" t="s">
        <v>159</v>
      </c>
      <c r="B14" s="102">
        <v>58.2</v>
      </c>
      <c r="C14" s="103">
        <v>42.5</v>
      </c>
      <c r="D14" s="104">
        <v>4.8</v>
      </c>
      <c r="J14" t="s">
        <v>158</v>
      </c>
      <c r="K14" s="138" t="e">
        <f t="array" aca="1" ref="K14" ca="1">-0.5*MMULT(K6:M6,MMULT($F$15:$H$17,TRANSPOSE(K6:M6)))</f>
        <v>#NAME?</v>
      </c>
      <c r="L14" s="139" t="e">
        <f t="array" aca="1" ref="L14:N14" ca="1">MMULT(K6:M6,$F$15:$H$17)</f>
        <v>#NAME?</v>
      </c>
      <c r="M14" s="139" t="e">
        <f ca="1"/>
        <v>#NAME?</v>
      </c>
      <c r="N14" s="140" t="e">
        <f ca="1"/>
        <v>#NAME?</v>
      </c>
      <c r="R14" t="s">
        <v>159</v>
      </c>
      <c r="S14" s="102">
        <v>58.2</v>
      </c>
      <c r="T14" s="103">
        <v>42.5</v>
      </c>
      <c r="U14" s="104">
        <v>4.8</v>
      </c>
      <c r="V14" s="312" t="e">
        <f t="shared" ca="1" si="0"/>
        <v>#NAME?</v>
      </c>
      <c r="W14" s="313" t="e">
        <f t="shared" ca="1" si="1"/>
        <v>#NAME?</v>
      </c>
      <c r="X14" s="313" t="e">
        <f t="shared" ca="1" si="2"/>
        <v>#NAME?</v>
      </c>
      <c r="Y14" s="314" t="e">
        <f t="shared" ca="1" si="3"/>
        <v>#NAME?</v>
      </c>
      <c r="Z14" s="278" t="e">
        <f t="shared" ca="1" si="5"/>
        <v>#NAME?</v>
      </c>
      <c r="AB14" t="str">
        <f t="shared" ref="AB14:AB16" si="11">AB5</f>
        <v>sandy</v>
      </c>
      <c r="AC14" s="123" t="e">
        <f ca="1"/>
        <v>#NAME?</v>
      </c>
      <c r="AD14" s="37">
        <f t="shared" ref="AD14:AD16" ca="1" si="12">AG5</f>
        <v>0</v>
      </c>
      <c r="AE14" s="167" t="e">
        <f t="shared" ref="AE14:AE17" ca="1" si="13">AC14/AD14</f>
        <v>#NAME?</v>
      </c>
      <c r="AF14" s="317" t="e">
        <f t="shared" ref="AF14:AF17" ca="1" si="14">1-AE14</f>
        <v>#NAME?</v>
      </c>
    </row>
    <row r="15" spans="1:33" x14ac:dyDescent="0.25">
      <c r="A15" t="s">
        <v>159</v>
      </c>
      <c r="B15" s="102">
        <v>76.900000000000006</v>
      </c>
      <c r="C15" s="103">
        <v>20.399999999999999</v>
      </c>
      <c r="D15" s="104">
        <v>3</v>
      </c>
      <c r="F15" s="138" t="e">
        <f t="array" aca="1" ref="F15:H17" ca="1">MINVERSE(F9:H11)</f>
        <v>#NAME?</v>
      </c>
      <c r="G15" s="139" t="e">
        <f ca="1"/>
        <v>#NAME?</v>
      </c>
      <c r="H15" s="140" t="e">
        <f ca="1"/>
        <v>#NAME?</v>
      </c>
      <c r="J15" t="s">
        <v>159</v>
      </c>
      <c r="K15" s="123" t="e">
        <f t="array" aca="1" ref="K15" ca="1">-0.5*MMULT(K7:M7,MMULT($F$15:$H$17,TRANSPOSE(K7:M7)))</f>
        <v>#NAME?</v>
      </c>
      <c r="L15" s="37" t="e">
        <f t="array" aca="1" ref="L15:N15" ca="1">MMULT(K7:M7,$F$15:$H$17)</f>
        <v>#NAME?</v>
      </c>
      <c r="M15" s="37" t="e">
        <f ca="1"/>
        <v>#NAME?</v>
      </c>
      <c r="N15" s="90" t="e">
        <f ca="1"/>
        <v>#NAME?</v>
      </c>
      <c r="R15" t="s">
        <v>159</v>
      </c>
      <c r="S15" s="102">
        <v>76.900000000000006</v>
      </c>
      <c r="T15" s="103">
        <v>20.399999999999999</v>
      </c>
      <c r="U15" s="104">
        <v>3</v>
      </c>
      <c r="V15" s="312" t="e">
        <f t="shared" ca="1" si="0"/>
        <v>#NAME?</v>
      </c>
      <c r="W15" s="313" t="e">
        <f t="shared" ca="1" si="1"/>
        <v>#NAME?</v>
      </c>
      <c r="X15" s="313" t="e">
        <f t="shared" ca="1" si="2"/>
        <v>#NAME?</v>
      </c>
      <c r="Y15" s="314" t="e">
        <f t="shared" ca="1" si="3"/>
        <v>#NAME?</v>
      </c>
      <c r="Z15" s="278" t="e">
        <f t="shared" ca="1" si="5"/>
        <v>#NAME?</v>
      </c>
      <c r="AB15" t="str">
        <f t="shared" si="11"/>
        <v>salty</v>
      </c>
      <c r="AC15" s="123" t="e">
        <f ca="1"/>
        <v>#NAME?</v>
      </c>
      <c r="AD15" s="37">
        <f t="shared" ca="1" si="12"/>
        <v>0</v>
      </c>
      <c r="AE15" s="167" t="e">
        <f t="shared" ca="1" si="13"/>
        <v>#NAME?</v>
      </c>
      <c r="AF15" s="317" t="e">
        <f t="shared" ca="1" si="14"/>
        <v>#NAME?</v>
      </c>
    </row>
    <row r="16" spans="1:33" x14ac:dyDescent="0.25">
      <c r="A16" t="s">
        <v>159</v>
      </c>
      <c r="B16" s="102">
        <v>66.900000000000006</v>
      </c>
      <c r="C16" s="103">
        <v>23.9</v>
      </c>
      <c r="D16" s="104">
        <v>1.1000000000000001</v>
      </c>
      <c r="F16" s="123" t="e">
        <f ca="1"/>
        <v>#NAME?</v>
      </c>
      <c r="G16" s="37" t="e">
        <f ca="1"/>
        <v>#NAME?</v>
      </c>
      <c r="H16" s="90" t="e">
        <f ca="1"/>
        <v>#NAME?</v>
      </c>
      <c r="J16" t="s">
        <v>161</v>
      </c>
      <c r="K16" s="123" t="e">
        <f t="array" aca="1" ref="K16" ca="1">-0.5*MMULT(K8:M8,MMULT($F$15:$H$17,TRANSPOSE(K8:M8)))</f>
        <v>#NAME?</v>
      </c>
      <c r="L16" s="37" t="e">
        <f t="array" aca="1" ref="L16:N16" ca="1">MMULT(K8:M8,$F$15:$H$17)</f>
        <v>#NAME?</v>
      </c>
      <c r="M16" s="37" t="e">
        <f ca="1"/>
        <v>#NAME?</v>
      </c>
      <c r="N16" s="90" t="e">
        <f ca="1"/>
        <v>#NAME?</v>
      </c>
      <c r="R16" t="s">
        <v>159</v>
      </c>
      <c r="S16" s="102">
        <v>66.900000000000006</v>
      </c>
      <c r="T16" s="103">
        <v>23.9</v>
      </c>
      <c r="U16" s="104">
        <v>1.1000000000000001</v>
      </c>
      <c r="V16" s="312" t="e">
        <f t="shared" ca="1" si="0"/>
        <v>#NAME?</v>
      </c>
      <c r="W16" s="313" t="e">
        <f t="shared" ca="1" si="1"/>
        <v>#NAME?</v>
      </c>
      <c r="X16" s="313" t="e">
        <f t="shared" ca="1" si="2"/>
        <v>#NAME?</v>
      </c>
      <c r="Y16" s="314" t="e">
        <f t="shared" ca="1" si="3"/>
        <v>#NAME?</v>
      </c>
      <c r="Z16" s="278" t="e">
        <f t="shared" ca="1" si="5"/>
        <v>#NAME?</v>
      </c>
      <c r="AB16" t="str">
        <f t="shared" si="11"/>
        <v>clay</v>
      </c>
      <c r="AC16" s="91" t="e">
        <f ca="1"/>
        <v>#NAME?</v>
      </c>
      <c r="AD16" s="92">
        <f t="shared" ca="1" si="12"/>
        <v>0</v>
      </c>
      <c r="AE16" s="169" t="e">
        <f t="shared" ca="1" si="13"/>
        <v>#NAME?</v>
      </c>
      <c r="AF16" s="318" t="e">
        <f t="shared" ca="1" si="14"/>
        <v>#NAME?</v>
      </c>
    </row>
    <row r="17" spans="1:32" x14ac:dyDescent="0.25">
      <c r="A17" t="s">
        <v>159</v>
      </c>
      <c r="B17" s="102">
        <v>55.4</v>
      </c>
      <c r="C17" s="103">
        <v>29.1</v>
      </c>
      <c r="D17" s="104">
        <v>5</v>
      </c>
      <c r="F17" s="91" t="e">
        <f ca="1"/>
        <v>#NAME?</v>
      </c>
      <c r="G17" s="92" t="e">
        <f ca="1"/>
        <v>#NAME?</v>
      </c>
      <c r="H17" s="93" t="e">
        <f ca="1"/>
        <v>#NAME?</v>
      </c>
      <c r="J17" t="s">
        <v>160</v>
      </c>
      <c r="K17" s="91" t="e">
        <f t="array" aca="1" ref="K17" ca="1">-0.5*MMULT(K9:M9,MMULT($F$15:$H$17,TRANSPOSE(K9:M9)))</f>
        <v>#NAME?</v>
      </c>
      <c r="L17" s="92" t="e">
        <f t="array" aca="1" ref="L17:N17" ca="1">MMULT(K9:M9,$F$15:$H$17)</f>
        <v>#NAME?</v>
      </c>
      <c r="M17" s="92" t="e">
        <f ca="1"/>
        <v>#NAME?</v>
      </c>
      <c r="N17" s="93" t="e">
        <f ca="1"/>
        <v>#NAME?</v>
      </c>
      <c r="R17" t="s">
        <v>159</v>
      </c>
      <c r="S17" s="102">
        <v>55.4</v>
      </c>
      <c r="T17" s="103">
        <v>29.1</v>
      </c>
      <c r="U17" s="104">
        <v>5</v>
      </c>
      <c r="V17" s="312" t="e">
        <f t="shared" ca="1" si="0"/>
        <v>#NAME?</v>
      </c>
      <c r="W17" s="313" t="e">
        <f t="shared" ca="1" si="1"/>
        <v>#NAME?</v>
      </c>
      <c r="X17" s="313" t="e">
        <f t="shared" ca="1" si="2"/>
        <v>#NAME?</v>
      </c>
      <c r="Y17" s="314" t="e">
        <f t="shared" ca="1" si="3"/>
        <v>#NAME?</v>
      </c>
      <c r="Z17" s="278" t="e">
        <f t="shared" ca="1" si="5"/>
        <v>#NAME?</v>
      </c>
      <c r="AB17" t="s">
        <v>216</v>
      </c>
      <c r="AC17" t="e">
        <f ca="1">SUM(AC13:AC16)</f>
        <v>#NAME?</v>
      </c>
      <c r="AD17">
        <f ca="1">SUM(AD13:AD16)</f>
        <v>0</v>
      </c>
      <c r="AE17" s="319" t="e">
        <f t="shared" ca="1" si="13"/>
        <v>#NAME?</v>
      </c>
      <c r="AF17" s="319" t="e">
        <f t="shared" ca="1" si="14"/>
        <v>#NAME?</v>
      </c>
    </row>
    <row r="18" spans="1:32" x14ac:dyDescent="0.25">
      <c r="A18" t="s">
        <v>159</v>
      </c>
      <c r="B18" s="102">
        <v>50.5</v>
      </c>
      <c r="C18" s="103">
        <v>18</v>
      </c>
      <c r="D18" s="104">
        <v>4.8</v>
      </c>
      <c r="R18" t="s">
        <v>159</v>
      </c>
      <c r="S18" s="102">
        <v>50.5</v>
      </c>
      <c r="T18" s="103">
        <v>18</v>
      </c>
      <c r="U18" s="104">
        <v>4.8</v>
      </c>
      <c r="V18" s="312" t="e">
        <f t="shared" ca="1" si="0"/>
        <v>#NAME?</v>
      </c>
      <c r="W18" s="313" t="e">
        <f t="shared" ca="1" si="1"/>
        <v>#NAME?</v>
      </c>
      <c r="X18" s="313" t="e">
        <f t="shared" ca="1" si="2"/>
        <v>#NAME?</v>
      </c>
      <c r="Y18" s="314" t="e">
        <f t="shared" ca="1" si="3"/>
        <v>#NAME?</v>
      </c>
      <c r="Z18" s="278" t="e">
        <f t="shared" ca="1" si="5"/>
        <v>#NAME?</v>
      </c>
    </row>
    <row r="19" spans="1:32" x14ac:dyDescent="0.25">
      <c r="A19" t="s">
        <v>159</v>
      </c>
      <c r="B19" s="102">
        <v>64.099999999999994</v>
      </c>
      <c r="C19" s="103">
        <v>14.5</v>
      </c>
      <c r="D19" s="104">
        <v>3.7</v>
      </c>
      <c r="R19" t="s">
        <v>159</v>
      </c>
      <c r="S19" s="102">
        <v>64.099999999999994</v>
      </c>
      <c r="T19" s="103">
        <v>14.5</v>
      </c>
      <c r="U19" s="104">
        <v>3.7</v>
      </c>
      <c r="V19" s="312" t="e">
        <f t="shared" ca="1" si="0"/>
        <v>#NAME?</v>
      </c>
      <c r="W19" s="313" t="e">
        <f t="shared" ca="1" si="1"/>
        <v>#NAME?</v>
      </c>
      <c r="X19" s="313" t="e">
        <f t="shared" ca="1" si="2"/>
        <v>#NAME?</v>
      </c>
      <c r="Y19" s="314" t="e">
        <f t="shared" ca="1" si="3"/>
        <v>#NAME?</v>
      </c>
      <c r="Z19" s="278" t="e">
        <f t="shared" ca="1" si="5"/>
        <v>#NAME?</v>
      </c>
    </row>
    <row r="20" spans="1:32" x14ac:dyDescent="0.25">
      <c r="A20" t="s">
        <v>161</v>
      </c>
      <c r="B20" s="102">
        <v>62.8</v>
      </c>
      <c r="C20" s="103">
        <v>25.9</v>
      </c>
      <c r="D20" s="104">
        <v>2.9</v>
      </c>
      <c r="R20" t="s">
        <v>161</v>
      </c>
      <c r="S20" s="102">
        <v>62.8</v>
      </c>
      <c r="T20" s="103">
        <v>25.9</v>
      </c>
      <c r="U20" s="104">
        <v>2.9</v>
      </c>
      <c r="V20" s="312" t="e">
        <f t="shared" ca="1" si="0"/>
        <v>#NAME?</v>
      </c>
      <c r="W20" s="313" t="e">
        <f t="shared" ca="1" si="1"/>
        <v>#NAME?</v>
      </c>
      <c r="X20" s="313" t="e">
        <f t="shared" ca="1" si="2"/>
        <v>#NAME?</v>
      </c>
      <c r="Y20" s="314" t="e">
        <f t="shared" ca="1" si="3"/>
        <v>#NAME?</v>
      </c>
      <c r="Z20" s="278" t="e">
        <f t="shared" ca="1" si="5"/>
        <v>#NAME?</v>
      </c>
    </row>
    <row r="21" spans="1:32" x14ac:dyDescent="0.25">
      <c r="A21" t="s">
        <v>161</v>
      </c>
      <c r="B21" s="102">
        <v>45</v>
      </c>
      <c r="C21" s="103">
        <v>15.9</v>
      </c>
      <c r="D21" s="104">
        <v>1.2</v>
      </c>
      <c r="R21" t="s">
        <v>161</v>
      </c>
      <c r="S21" s="102">
        <v>45</v>
      </c>
      <c r="T21" s="103">
        <v>15.9</v>
      </c>
      <c r="U21" s="104">
        <v>1.2</v>
      </c>
      <c r="V21" s="312" t="e">
        <f t="shared" ca="1" si="0"/>
        <v>#NAME?</v>
      </c>
      <c r="W21" s="313" t="e">
        <f t="shared" ca="1" si="1"/>
        <v>#NAME?</v>
      </c>
      <c r="X21" s="313" t="e">
        <f t="shared" ca="1" si="2"/>
        <v>#NAME?</v>
      </c>
      <c r="Y21" s="314" t="e">
        <f t="shared" ca="1" si="3"/>
        <v>#NAME?</v>
      </c>
      <c r="Z21" s="278" t="e">
        <f t="shared" ca="1" si="5"/>
        <v>#NAME?</v>
      </c>
    </row>
    <row r="22" spans="1:32" x14ac:dyDescent="0.25">
      <c r="A22" t="s">
        <v>161</v>
      </c>
      <c r="B22" s="102">
        <v>47.8</v>
      </c>
      <c r="C22" s="103">
        <v>36.1</v>
      </c>
      <c r="D22" s="104">
        <v>4.0999999999999996</v>
      </c>
      <c r="R22" t="s">
        <v>161</v>
      </c>
      <c r="S22" s="102">
        <v>47.8</v>
      </c>
      <c r="T22" s="103">
        <v>36.1</v>
      </c>
      <c r="U22" s="104">
        <v>4.0999999999999996</v>
      </c>
      <c r="V22" s="312" t="e">
        <f t="shared" ca="1" si="0"/>
        <v>#NAME?</v>
      </c>
      <c r="W22" s="313" t="e">
        <f t="shared" ca="1" si="1"/>
        <v>#NAME?</v>
      </c>
      <c r="X22" s="313" t="e">
        <f t="shared" ca="1" si="2"/>
        <v>#NAME?</v>
      </c>
      <c r="Y22" s="314" t="e">
        <f t="shared" ca="1" si="3"/>
        <v>#NAME?</v>
      </c>
      <c r="Z22" s="278" t="e">
        <f t="shared" ca="1" si="5"/>
        <v>#NAME?</v>
      </c>
    </row>
    <row r="23" spans="1:32" x14ac:dyDescent="0.25">
      <c r="A23" t="s">
        <v>161</v>
      </c>
      <c r="B23" s="102">
        <v>75.599999999999994</v>
      </c>
      <c r="C23" s="103">
        <v>27.7</v>
      </c>
      <c r="D23" s="104">
        <v>6.3</v>
      </c>
      <c r="R23" t="s">
        <v>161</v>
      </c>
      <c r="S23" s="102">
        <v>75.599999999999994</v>
      </c>
      <c r="T23" s="103">
        <v>27.7</v>
      </c>
      <c r="U23" s="104">
        <v>6.3</v>
      </c>
      <c r="V23" s="312" t="e">
        <f t="shared" ca="1" si="0"/>
        <v>#NAME?</v>
      </c>
      <c r="W23" s="313" t="e">
        <f t="shared" ca="1" si="1"/>
        <v>#NAME?</v>
      </c>
      <c r="X23" s="313" t="e">
        <f t="shared" ca="1" si="2"/>
        <v>#NAME?</v>
      </c>
      <c r="Y23" s="314" t="e">
        <f t="shared" ca="1" si="3"/>
        <v>#NAME?</v>
      </c>
      <c r="Z23" s="278" t="e">
        <f t="shared" ca="1" si="5"/>
        <v>#NAME?</v>
      </c>
    </row>
    <row r="24" spans="1:32" x14ac:dyDescent="0.25">
      <c r="A24" t="s">
        <v>161</v>
      </c>
      <c r="B24" s="102">
        <v>46.6</v>
      </c>
      <c r="C24" s="103">
        <v>46.9</v>
      </c>
      <c r="D24" s="104">
        <v>3.6</v>
      </c>
      <c r="R24" t="s">
        <v>161</v>
      </c>
      <c r="S24" s="102">
        <v>46.6</v>
      </c>
      <c r="T24" s="103">
        <v>46.9</v>
      </c>
      <c r="U24" s="104">
        <v>3.6</v>
      </c>
      <c r="V24" s="312" t="e">
        <f t="shared" ca="1" si="0"/>
        <v>#NAME?</v>
      </c>
      <c r="W24" s="313" t="e">
        <f t="shared" ca="1" si="1"/>
        <v>#NAME?</v>
      </c>
      <c r="X24" s="313" t="e">
        <f t="shared" ca="1" si="2"/>
        <v>#NAME?</v>
      </c>
      <c r="Y24" s="314" t="e">
        <f t="shared" ca="1" si="3"/>
        <v>#NAME?</v>
      </c>
      <c r="Z24" s="278" t="e">
        <f t="shared" ca="1" si="5"/>
        <v>#NAME?</v>
      </c>
    </row>
    <row r="25" spans="1:32" x14ac:dyDescent="0.25">
      <c r="A25" t="s">
        <v>161</v>
      </c>
      <c r="B25" s="102">
        <v>50.6</v>
      </c>
      <c r="C25" s="103">
        <v>29.7</v>
      </c>
      <c r="D25" s="104">
        <v>4.7</v>
      </c>
      <c r="R25" t="s">
        <v>161</v>
      </c>
      <c r="S25" s="102">
        <v>50.6</v>
      </c>
      <c r="T25" s="103">
        <v>29.7</v>
      </c>
      <c r="U25" s="104">
        <v>4.7</v>
      </c>
      <c r="V25" s="312" t="e">
        <f t="shared" ca="1" si="0"/>
        <v>#NAME?</v>
      </c>
      <c r="W25" s="313" t="e">
        <f t="shared" ca="1" si="1"/>
        <v>#NAME?</v>
      </c>
      <c r="X25" s="313" t="e">
        <f t="shared" ca="1" si="2"/>
        <v>#NAME?</v>
      </c>
      <c r="Y25" s="314" t="e">
        <f t="shared" ca="1" si="3"/>
        <v>#NAME?</v>
      </c>
      <c r="Z25" s="278" t="e">
        <f t="shared" ca="1" si="5"/>
        <v>#NAME?</v>
      </c>
    </row>
    <row r="26" spans="1:32" x14ac:dyDescent="0.25">
      <c r="A26" t="s">
        <v>161</v>
      </c>
      <c r="B26" s="102">
        <v>45.7</v>
      </c>
      <c r="C26" s="103">
        <v>27.6</v>
      </c>
      <c r="D26" s="104">
        <v>6.2</v>
      </c>
      <c r="R26" t="s">
        <v>161</v>
      </c>
      <c r="S26" s="102">
        <v>45.7</v>
      </c>
      <c r="T26" s="103">
        <v>27.6</v>
      </c>
      <c r="U26" s="104">
        <v>6.2</v>
      </c>
      <c r="V26" s="312" t="e">
        <f t="shared" ca="1" si="0"/>
        <v>#NAME?</v>
      </c>
      <c r="W26" s="313" t="e">
        <f t="shared" ca="1" si="1"/>
        <v>#NAME?</v>
      </c>
      <c r="X26" s="313" t="e">
        <f t="shared" ca="1" si="2"/>
        <v>#NAME?</v>
      </c>
      <c r="Y26" s="314" t="e">
        <f t="shared" ca="1" si="3"/>
        <v>#NAME?</v>
      </c>
      <c r="Z26" s="278" t="e">
        <f t="shared" ca="1" si="5"/>
        <v>#NAME?</v>
      </c>
    </row>
    <row r="27" spans="1:32" x14ac:dyDescent="0.25">
      <c r="A27" t="s">
        <v>161</v>
      </c>
      <c r="B27" s="102">
        <v>68.400000000000006</v>
      </c>
      <c r="C27" s="103">
        <v>35.299999999999997</v>
      </c>
      <c r="D27" s="104">
        <v>1.9</v>
      </c>
      <c r="R27" t="s">
        <v>161</v>
      </c>
      <c r="S27" s="102">
        <v>68.400000000000006</v>
      </c>
      <c r="T27" s="103">
        <v>35.299999999999997</v>
      </c>
      <c r="U27" s="104">
        <v>1.9</v>
      </c>
      <c r="V27" s="312" t="e">
        <f t="shared" ca="1" si="0"/>
        <v>#NAME?</v>
      </c>
      <c r="W27" s="313" t="e">
        <f t="shared" ca="1" si="1"/>
        <v>#NAME?</v>
      </c>
      <c r="X27" s="313" t="e">
        <f t="shared" ca="1" si="2"/>
        <v>#NAME?</v>
      </c>
      <c r="Y27" s="314" t="e">
        <f t="shared" ca="1" si="3"/>
        <v>#NAME?</v>
      </c>
      <c r="Z27" s="278" t="e">
        <f t="shared" ca="1" si="5"/>
        <v>#NAME?</v>
      </c>
    </row>
    <row r="28" spans="1:32" x14ac:dyDescent="0.25">
      <c r="A28" t="s">
        <v>160</v>
      </c>
      <c r="B28" s="102">
        <v>52.5</v>
      </c>
      <c r="C28" s="103">
        <v>39</v>
      </c>
      <c r="D28" s="104">
        <v>3.1</v>
      </c>
      <c r="R28" t="s">
        <v>160</v>
      </c>
      <c r="S28" s="102">
        <v>52.5</v>
      </c>
      <c r="T28" s="103">
        <v>39</v>
      </c>
      <c r="U28" s="104">
        <v>3.1</v>
      </c>
      <c r="V28" s="312" t="e">
        <f t="shared" ca="1" si="0"/>
        <v>#NAME?</v>
      </c>
      <c r="W28" s="313" t="e">
        <f t="shared" ca="1" si="1"/>
        <v>#NAME?</v>
      </c>
      <c r="X28" s="313" t="e">
        <f t="shared" ca="1" si="2"/>
        <v>#NAME?</v>
      </c>
      <c r="Y28" s="314" t="e">
        <f t="shared" ca="1" si="3"/>
        <v>#NAME?</v>
      </c>
      <c r="Z28" s="278" t="e">
        <f t="shared" ca="1" si="5"/>
        <v>#NAME?</v>
      </c>
    </row>
    <row r="29" spans="1:32" x14ac:dyDescent="0.25">
      <c r="A29" t="s">
        <v>160</v>
      </c>
      <c r="B29" s="102">
        <v>80</v>
      </c>
      <c r="C29" s="103">
        <v>54.2</v>
      </c>
      <c r="D29" s="104">
        <v>4</v>
      </c>
      <c r="R29" t="s">
        <v>160</v>
      </c>
      <c r="S29" s="102">
        <v>80</v>
      </c>
      <c r="T29" s="103">
        <v>54.2</v>
      </c>
      <c r="U29" s="104">
        <v>4</v>
      </c>
      <c r="V29" s="312" t="e">
        <f t="shared" ca="1" si="0"/>
        <v>#NAME?</v>
      </c>
      <c r="W29" s="313" t="e">
        <f t="shared" ca="1" si="1"/>
        <v>#NAME?</v>
      </c>
      <c r="X29" s="313" t="e">
        <f t="shared" ca="1" si="2"/>
        <v>#NAME?</v>
      </c>
      <c r="Y29" s="314" t="e">
        <f t="shared" ca="1" si="3"/>
        <v>#NAME?</v>
      </c>
      <c r="Z29" s="278" t="e">
        <f t="shared" ca="1" si="5"/>
        <v>#NAME?</v>
      </c>
    </row>
    <row r="30" spans="1:32" x14ac:dyDescent="0.25">
      <c r="A30" t="s">
        <v>160</v>
      </c>
      <c r="B30" s="102">
        <v>54.7</v>
      </c>
      <c r="C30" s="103">
        <v>32.1</v>
      </c>
      <c r="D30" s="104">
        <v>5.7</v>
      </c>
      <c r="R30" t="s">
        <v>160</v>
      </c>
      <c r="S30" s="102">
        <v>54.7</v>
      </c>
      <c r="T30" s="103">
        <v>32.1</v>
      </c>
      <c r="U30" s="104">
        <v>5.7</v>
      </c>
      <c r="V30" s="312" t="e">
        <f t="shared" ca="1" si="0"/>
        <v>#NAME?</v>
      </c>
      <c r="W30" s="313" t="e">
        <f t="shared" ca="1" si="1"/>
        <v>#NAME?</v>
      </c>
      <c r="X30" s="313" t="e">
        <f t="shared" ca="1" si="2"/>
        <v>#NAME?</v>
      </c>
      <c r="Y30" s="314" t="e">
        <f t="shared" ca="1" si="3"/>
        <v>#NAME?</v>
      </c>
      <c r="Z30" s="278" t="e">
        <f t="shared" ca="1" si="5"/>
        <v>#NAME?</v>
      </c>
    </row>
    <row r="31" spans="1:32" x14ac:dyDescent="0.25">
      <c r="A31" t="s">
        <v>160</v>
      </c>
      <c r="B31" s="102">
        <v>63.5</v>
      </c>
      <c r="C31" s="103">
        <v>25.6</v>
      </c>
      <c r="D31" s="104">
        <v>3</v>
      </c>
      <c r="R31" t="s">
        <v>160</v>
      </c>
      <c r="S31" s="102">
        <v>63.5</v>
      </c>
      <c r="T31" s="103">
        <v>25.6</v>
      </c>
      <c r="U31" s="104">
        <v>3</v>
      </c>
      <c r="V31" s="312" t="e">
        <f t="shared" ca="1" si="0"/>
        <v>#NAME?</v>
      </c>
      <c r="W31" s="313" t="e">
        <f t="shared" ca="1" si="1"/>
        <v>#NAME?</v>
      </c>
      <c r="X31" s="313" t="e">
        <f t="shared" ca="1" si="2"/>
        <v>#NAME?</v>
      </c>
      <c r="Y31" s="314" t="e">
        <f t="shared" ca="1" si="3"/>
        <v>#NAME?</v>
      </c>
      <c r="Z31" s="278" t="e">
        <f t="shared" ca="1" si="5"/>
        <v>#NAME?</v>
      </c>
    </row>
    <row r="32" spans="1:32" x14ac:dyDescent="0.25">
      <c r="A32" t="s">
        <v>160</v>
      </c>
      <c r="B32" s="102">
        <v>46.3</v>
      </c>
      <c r="C32" s="103">
        <v>31.8</v>
      </c>
      <c r="D32" s="104">
        <v>7.4</v>
      </c>
      <c r="R32" t="s">
        <v>160</v>
      </c>
      <c r="S32" s="102">
        <v>46.3</v>
      </c>
      <c r="T32" s="103">
        <v>31.8</v>
      </c>
      <c r="U32" s="104">
        <v>7.4</v>
      </c>
      <c r="V32" s="312" t="e">
        <f t="shared" ca="1" si="0"/>
        <v>#NAME?</v>
      </c>
      <c r="W32" s="313" t="e">
        <f t="shared" ca="1" si="1"/>
        <v>#NAME?</v>
      </c>
      <c r="X32" s="313" t="e">
        <f t="shared" ca="1" si="2"/>
        <v>#NAME?</v>
      </c>
      <c r="Y32" s="314" t="e">
        <f t="shared" ca="1" si="3"/>
        <v>#NAME?</v>
      </c>
      <c r="Z32" s="278" t="e">
        <f t="shared" ca="1" si="5"/>
        <v>#NAME?</v>
      </c>
    </row>
    <row r="33" spans="1:26" x14ac:dyDescent="0.25">
      <c r="A33" t="s">
        <v>160</v>
      </c>
      <c r="B33" s="102">
        <v>61.5</v>
      </c>
      <c r="C33" s="103">
        <v>16.8</v>
      </c>
      <c r="D33" s="104">
        <v>1.9</v>
      </c>
      <c r="R33" t="s">
        <v>160</v>
      </c>
      <c r="S33" s="102">
        <v>61.5</v>
      </c>
      <c r="T33" s="103">
        <v>16.8</v>
      </c>
      <c r="U33" s="104">
        <v>1.9</v>
      </c>
      <c r="V33" s="312" t="e">
        <f t="shared" ca="1" si="0"/>
        <v>#NAME?</v>
      </c>
      <c r="W33" s="313" t="e">
        <f t="shared" ca="1" si="1"/>
        <v>#NAME?</v>
      </c>
      <c r="X33" s="313" t="e">
        <f t="shared" ca="1" si="2"/>
        <v>#NAME?</v>
      </c>
      <c r="Y33" s="314" t="e">
        <f t="shared" ca="1" si="3"/>
        <v>#NAME?</v>
      </c>
      <c r="Z33" s="278" t="e">
        <f t="shared" ca="1" si="5"/>
        <v>#NAME?</v>
      </c>
    </row>
    <row r="34" spans="1:26" x14ac:dyDescent="0.25">
      <c r="A34" t="s">
        <v>160</v>
      </c>
      <c r="B34" s="102">
        <v>62.9</v>
      </c>
      <c r="C34" s="103">
        <v>25.8</v>
      </c>
      <c r="D34" s="104">
        <v>2.4</v>
      </c>
      <c r="R34" t="s">
        <v>160</v>
      </c>
      <c r="S34" s="102">
        <v>62.9</v>
      </c>
      <c r="T34" s="103">
        <v>25.8</v>
      </c>
      <c r="U34" s="104">
        <v>2.4</v>
      </c>
      <c r="V34" s="312" t="e">
        <f t="shared" ca="1" si="0"/>
        <v>#NAME?</v>
      </c>
      <c r="W34" s="313" t="e">
        <f t="shared" ca="1" si="1"/>
        <v>#NAME?</v>
      </c>
      <c r="X34" s="313" t="e">
        <f t="shared" ca="1" si="2"/>
        <v>#NAME?</v>
      </c>
      <c r="Y34" s="314" t="e">
        <f t="shared" ca="1" si="3"/>
        <v>#NAME?</v>
      </c>
      <c r="Z34" s="278" t="e">
        <f t="shared" ca="1" si="5"/>
        <v>#NAME?</v>
      </c>
    </row>
    <row r="35" spans="1:26" x14ac:dyDescent="0.25">
      <c r="A35" t="s">
        <v>160</v>
      </c>
      <c r="B35" s="105">
        <v>49.3</v>
      </c>
      <c r="C35" s="106">
        <v>39.4</v>
      </c>
      <c r="D35" s="107">
        <v>5.2</v>
      </c>
      <c r="R35" t="s">
        <v>160</v>
      </c>
      <c r="S35" s="105">
        <v>49.3</v>
      </c>
      <c r="T35" s="106">
        <v>39.4</v>
      </c>
      <c r="U35" s="107">
        <v>5.2</v>
      </c>
      <c r="V35" s="320" t="e">
        <f t="shared" ca="1" si="0"/>
        <v>#NAME?</v>
      </c>
      <c r="W35" s="321" t="e">
        <f t="shared" ca="1" si="1"/>
        <v>#NAME?</v>
      </c>
      <c r="X35" s="321" t="e">
        <f t="shared" ca="1" si="2"/>
        <v>#NAME?</v>
      </c>
      <c r="Y35" s="322" t="e">
        <f t="shared" ca="1" si="3"/>
        <v>#NAME?</v>
      </c>
      <c r="Z35" s="282" t="e">
        <f t="shared" ca="1" si="5"/>
        <v>#NAME?</v>
      </c>
    </row>
    <row r="37" spans="1:26" x14ac:dyDescent="0.25">
      <c r="S37" s="32" t="s">
        <v>144</v>
      </c>
      <c r="T37" s="32" t="s">
        <v>145</v>
      </c>
      <c r="U37" s="32" t="s">
        <v>146</v>
      </c>
      <c r="V37" s="32" t="str">
        <f>V3</f>
        <v>loam</v>
      </c>
      <c r="W37" s="32" t="str">
        <f t="shared" ref="W37:Y37" si="15">W3</f>
        <v>sandy</v>
      </c>
      <c r="X37" s="32" t="str">
        <f t="shared" si="15"/>
        <v>salty</v>
      </c>
      <c r="Y37" s="32" t="str">
        <f t="shared" si="15"/>
        <v>clay</v>
      </c>
      <c r="Z37" t="s">
        <v>795</v>
      </c>
    </row>
    <row r="38" spans="1:26" x14ac:dyDescent="0.25">
      <c r="S38" s="114">
        <v>60</v>
      </c>
      <c r="T38" s="323">
        <v>25</v>
      </c>
      <c r="U38" s="323">
        <v>6</v>
      </c>
      <c r="V38" s="308" t="e">
        <f ca="1">$K$14+SUMPRODUCT(S38:U38,$L$14:$N$14)+$P$6</f>
        <v>#NAME?</v>
      </c>
      <c r="W38" s="309" t="e">
        <f ca="1">$K$15+SUMPRODUCT(S38:U38,$L$15:$N$15)+$P$7</f>
        <v>#NAME?</v>
      </c>
      <c r="X38" s="309" t="e">
        <f ca="1">$K$16+SUMPRODUCT(S38:U38,$L$16:$N$16)+$P$8</f>
        <v>#NAME?</v>
      </c>
      <c r="Y38" s="310" t="e">
        <f ca="1">$K$17+SUMPRODUCT(S38:U38,$L$17:$N$17)+$P$9</f>
        <v>#NAME?</v>
      </c>
      <c r="Z38" s="324" t="e">
        <f ca="1">INDEX($V$3:$Y$3,,MATCH(MAX(V38:Y38),V38:Y38,0))</f>
        <v>#NAME?</v>
      </c>
    </row>
    <row r="39" spans="1:26" x14ac:dyDescent="0.25">
      <c r="V39" s="325" t="e">
        <f ca="1">EXP(V$38)/SUMPRODUCT(EXP($V$38:$Y$38))</f>
        <v>#NAME?</v>
      </c>
      <c r="W39" s="169" t="e">
        <f t="shared" ref="W39:Y39" ca="1" si="16">EXP(W$38)/SUMPRODUCT(EXP($V$38:$Y$38))</f>
        <v>#NAME?</v>
      </c>
      <c r="X39" s="169" t="e">
        <f t="shared" ca="1" si="16"/>
        <v>#NAME?</v>
      </c>
      <c r="Y39" s="318" t="e">
        <f t="shared" ca="1" si="16"/>
        <v>#NAME?</v>
      </c>
      <c r="Z39" s="326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AR52"/>
  <sheetViews>
    <sheetView workbookViewId="0"/>
  </sheetViews>
  <sheetFormatPr defaultRowHeight="15" x14ac:dyDescent="0.25"/>
  <cols>
    <col min="2" max="5" width="5.85546875" style="32" customWidth="1"/>
    <col min="6" max="6" width="2.85546875" customWidth="1"/>
    <col min="11" max="11" width="3.7109375" customWidth="1"/>
    <col min="16" max="16" width="3.85546875" customWidth="1"/>
    <col min="18" max="18" width="9.140625" customWidth="1"/>
    <col min="26" max="26" width="8" customWidth="1"/>
    <col min="27" max="30" width="5.85546875" style="32" customWidth="1"/>
    <col min="31" max="35" width="9.140625" customWidth="1"/>
    <col min="36" max="36" width="8.42578125" customWidth="1"/>
    <col min="37" max="37" width="3.85546875" customWidth="1"/>
    <col min="38" max="38" width="8.140625" customWidth="1"/>
    <col min="39" max="43" width="9" customWidth="1"/>
    <col min="44" max="44" width="6" customWidth="1"/>
  </cols>
  <sheetData>
    <row r="1" spans="1:44" x14ac:dyDescent="0.25">
      <c r="A1" s="42" t="s">
        <v>807</v>
      </c>
      <c r="Z1" t="s">
        <v>792</v>
      </c>
      <c r="AL1" t="s">
        <v>793</v>
      </c>
    </row>
    <row r="3" spans="1:44" x14ac:dyDescent="0.25">
      <c r="B3" s="32" t="s">
        <v>462</v>
      </c>
      <c r="C3" s="32" t="s">
        <v>389</v>
      </c>
      <c r="D3" s="32" t="s">
        <v>469</v>
      </c>
      <c r="E3" s="32" t="s">
        <v>470</v>
      </c>
      <c r="G3" t="s">
        <v>233</v>
      </c>
      <c r="L3" t="s">
        <v>808</v>
      </c>
      <c r="Q3" t="s">
        <v>125</v>
      </c>
      <c r="AA3" s="32" t="s">
        <v>462</v>
      </c>
      <c r="AB3" s="32" t="s">
        <v>389</v>
      </c>
      <c r="AC3" s="32" t="s">
        <v>469</v>
      </c>
      <c r="AD3" s="32" t="s">
        <v>470</v>
      </c>
      <c r="AE3" s="32" t="str">
        <f t="array" ref="AE3:AI3">TRANSPOSE(Q6:Q10)</f>
        <v>Iron</v>
      </c>
      <c r="AF3" s="32" t="str">
        <v>Copper</v>
      </c>
      <c r="AG3" s="32" t="str">
        <v>Zinc</v>
      </c>
      <c r="AH3" s="32" t="str">
        <v>Nickel</v>
      </c>
      <c r="AI3" s="32" t="str">
        <v>Tin</v>
      </c>
      <c r="AJ3" s="32" t="s">
        <v>795</v>
      </c>
      <c r="AM3" s="32" t="str">
        <f>AE3</f>
        <v>Iron</v>
      </c>
      <c r="AN3" s="32" t="str">
        <f t="shared" ref="AN3:AQ3" si="0">AF3</f>
        <v>Copper</v>
      </c>
      <c r="AO3" s="32" t="str">
        <f t="shared" si="0"/>
        <v>Zinc</v>
      </c>
      <c r="AP3" s="32" t="str">
        <f t="shared" si="0"/>
        <v>Nickel</v>
      </c>
      <c r="AQ3" s="32" t="str">
        <f t="shared" si="0"/>
        <v>Tin</v>
      </c>
    </row>
    <row r="4" spans="1:44" x14ac:dyDescent="0.25">
      <c r="A4" t="s">
        <v>809</v>
      </c>
      <c r="B4" s="274">
        <v>31</v>
      </c>
      <c r="C4" s="145">
        <v>23</v>
      </c>
      <c r="D4" s="145">
        <v>38</v>
      </c>
      <c r="E4" s="275">
        <v>29</v>
      </c>
      <c r="Z4" t="str">
        <f>A4</f>
        <v>Iron</v>
      </c>
      <c r="AA4" s="274">
        <f t="shared" ref="AA4:AD19" si="1">B4</f>
        <v>31</v>
      </c>
      <c r="AB4" s="145">
        <f t="shared" si="1"/>
        <v>23</v>
      </c>
      <c r="AC4" s="145">
        <f t="shared" si="1"/>
        <v>38</v>
      </c>
      <c r="AD4" s="275">
        <f t="shared" si="1"/>
        <v>29</v>
      </c>
      <c r="AE4" s="308" t="e">
        <f t="array" aca="1" ref="AE4" ca="1">$W$15-$S$15/2-MMULT(AA4:AD4-$R$6:$U$6,MMULT($L$6:$O$9,TRANSPOSE(AA4:AD4-$R$6:$U$6)))/2</f>
        <v>#NAME?</v>
      </c>
      <c r="AF4" s="309" t="e">
        <f t="array" aca="1" ref="AF4" ca="1">$W$16-$S$16/2-MMULT(AA4:AD4-$R$7:$U$7,MMULT($L$12:$O$15,TRANSPOSE(AA4:AD4-$R$7:$U$7)))/2</f>
        <v>#NAME?</v>
      </c>
      <c r="AG4" s="309" t="e">
        <f t="array" aca="1" ref="AG4" ca="1">$W$17-$S$17/2-MMULT(AA4:AD4-$R$8:$U$8,MMULT($L$18:$O$21,TRANSPOSE(AA4:AD4-$R$8:$U$8)))/2</f>
        <v>#NAME?</v>
      </c>
      <c r="AH4" s="309" t="e">
        <f t="array" aca="1" ref="AH4" ca="1">$W$18-$S$18/2-MMULT(AA4:AD4-$R$9:$U$9,MMULT($L$24:$O$27,TRANSPOSE(AA4:AD4-$R$9:$U$9)))/2</f>
        <v>#NAME?</v>
      </c>
      <c r="AI4" s="309" t="e">
        <f t="array" aca="1" ref="AI4" ca="1">$W$19-$S$19/2-MMULT(AA4:AD4-$R$10:$U$10,MMULT($L$30:$O$33,TRANSPOSE(AA4:AD4-$R$10:$U$10)))/2</f>
        <v>#NAME?</v>
      </c>
      <c r="AJ4" s="276" t="e">
        <f ca="1">INDEX($AE$3:$AI$3,,MATCH(MAX(AE4:AI4),AE4:AI4,0))</f>
        <v>#NAME?</v>
      </c>
      <c r="AL4" t="str">
        <f>Q6</f>
        <v>Iron</v>
      </c>
      <c r="AM4" s="138">
        <f ca="1">COUNTIFS($Z$4:$Z$39,$AL4,$AJ$4:$AJ$39,AM$3)</f>
        <v>0</v>
      </c>
      <c r="AN4" s="139">
        <f t="shared" ref="AN4:AQ8" ca="1" si="2">COUNTIFS($Z$4:$Z$39,$AL4,$AJ$4:$AJ$39,AN$3)</f>
        <v>0</v>
      </c>
      <c r="AO4" s="139">
        <f t="shared" ca="1" si="2"/>
        <v>0</v>
      </c>
      <c r="AP4" s="139">
        <f t="shared" ca="1" si="2"/>
        <v>0</v>
      </c>
      <c r="AQ4" s="140">
        <f t="shared" ca="1" si="2"/>
        <v>0</v>
      </c>
      <c r="AR4">
        <f ca="1">SUM(AM4:AQ4)</f>
        <v>0</v>
      </c>
    </row>
    <row r="5" spans="1:44" x14ac:dyDescent="0.25">
      <c r="A5" t="s">
        <v>809</v>
      </c>
      <c r="B5" s="277">
        <v>29</v>
      </c>
      <c r="C5" s="73">
        <v>19</v>
      </c>
      <c r="D5" s="73">
        <v>37</v>
      </c>
      <c r="E5" s="247">
        <v>25</v>
      </c>
      <c r="G5" t="str">
        <f>A4</f>
        <v>Iron</v>
      </c>
      <c r="R5" s="32" t="s">
        <v>462</v>
      </c>
      <c r="S5" s="32" t="s">
        <v>389</v>
      </c>
      <c r="T5" s="32" t="s">
        <v>469</v>
      </c>
      <c r="U5" s="32" t="s">
        <v>470</v>
      </c>
      <c r="Z5" t="str">
        <f t="shared" ref="Z5:AD39" si="3">A5</f>
        <v>Iron</v>
      </c>
      <c r="AA5" s="277">
        <f t="shared" si="1"/>
        <v>29</v>
      </c>
      <c r="AB5" s="73">
        <f t="shared" si="1"/>
        <v>19</v>
      </c>
      <c r="AC5" s="73">
        <f t="shared" si="1"/>
        <v>37</v>
      </c>
      <c r="AD5" s="247">
        <f t="shared" si="1"/>
        <v>25</v>
      </c>
      <c r="AE5" s="312" t="e">
        <f t="array" aca="1" ref="AE5" ca="1">$W$15-$S$15/2-MMULT(AA5:AD5-$R$6:$U$6,MMULT($L$6:$O$9,TRANSPOSE(AA5:AD5-$R$6:$U$6)))/2</f>
        <v>#NAME?</v>
      </c>
      <c r="AF5" s="313" t="e">
        <f t="array" aca="1" ref="AF5" ca="1">$W$16-$S$16/2-MMULT(AA5:AD5-$R$7:$U$7,MMULT($L$12:$O$15,TRANSPOSE(AA5:AD5-$R$7:$U$7)))/2</f>
        <v>#NAME?</v>
      </c>
      <c r="AG5" s="313" t="e">
        <f t="array" aca="1" ref="AG5" ca="1">$W$17-$S$17/2-MMULT(AA5:AD5-$R$8:$U$8,MMULT($L$18:$O$21,TRANSPOSE(AA5:AD5-$R$8:$U$8)))/2</f>
        <v>#NAME?</v>
      </c>
      <c r="AH5" s="313" t="e">
        <f t="array" aca="1" ref="AH5" ca="1">$W$18-$S$18/2-MMULT(AA5:AD5-$R$9:$U$9,MMULT($L$24:$O$27,TRANSPOSE(AA5:AD5-$R$9:$U$9)))/2</f>
        <v>#NAME?</v>
      </c>
      <c r="AI5" s="313" t="e">
        <f t="array" aca="1" ref="AI5" ca="1">$W$19-$S$19/2-MMULT(AA5:AD5-$R$10:$U$10,MMULT($L$30:$O$33,TRANSPOSE(AA5:AD5-$R$10:$U$10)))/2</f>
        <v>#NAME?</v>
      </c>
      <c r="AJ5" s="278" t="e">
        <f t="shared" ref="AJ5:AJ39" ca="1" si="4">INDEX($AE$3:$AI$3,,MATCH(MAX(AE5:AI5),AE5:AI5,0))</f>
        <v>#NAME?</v>
      </c>
      <c r="AL5" t="str">
        <f t="shared" ref="AL5:AL8" si="5">Q7</f>
        <v>Copper</v>
      </c>
      <c r="AM5" s="123">
        <f t="shared" ref="AM5:AM8" ca="1" si="6">COUNTIFS($Z$4:$Z$39,$AL5,$AJ$4:$AJ$39,AM$3)</f>
        <v>0</v>
      </c>
      <c r="AN5" s="37">
        <f t="shared" ca="1" si="2"/>
        <v>0</v>
      </c>
      <c r="AO5" s="37">
        <f t="shared" ca="1" si="2"/>
        <v>0</v>
      </c>
      <c r="AP5" s="37">
        <f t="shared" ca="1" si="2"/>
        <v>0</v>
      </c>
      <c r="AQ5" s="90">
        <f t="shared" ca="1" si="2"/>
        <v>0</v>
      </c>
      <c r="AR5">
        <f t="shared" ref="AR5:AR8" ca="1" si="7">SUM(AM5:AQ5)</f>
        <v>0</v>
      </c>
    </row>
    <row r="6" spans="1:44" x14ac:dyDescent="0.25">
      <c r="A6" t="s">
        <v>809</v>
      </c>
      <c r="B6" s="277">
        <v>32</v>
      </c>
      <c r="C6" s="73">
        <v>22</v>
      </c>
      <c r="D6" s="73">
        <v>34</v>
      </c>
      <c r="E6" s="247">
        <v>23</v>
      </c>
      <c r="G6" s="138" t="e">
        <f t="array" aca="1" ref="G6:J9" ca="1">ExtractCov($A$4:$E$39,G5)</f>
        <v>#NAME?</v>
      </c>
      <c r="H6" s="139" t="e">
        <f ca="1"/>
        <v>#NAME?</v>
      </c>
      <c r="I6" s="139" t="e">
        <f ca="1"/>
        <v>#NAME?</v>
      </c>
      <c r="J6" s="140" t="e">
        <f ca="1"/>
        <v>#NAME?</v>
      </c>
      <c r="L6" s="138" t="e">
        <f t="array" aca="1" ref="L6:O9" ca="1">MINVERSE(G6:J9)</f>
        <v>#NAME?</v>
      </c>
      <c r="M6" s="139" t="e">
        <f ca="1"/>
        <v>#NAME?</v>
      </c>
      <c r="N6" s="139" t="e">
        <f ca="1"/>
        <v>#NAME?</v>
      </c>
      <c r="O6" s="140" t="e">
        <f ca="1"/>
        <v>#NAME?</v>
      </c>
      <c r="Q6" t="str">
        <f>G5</f>
        <v>Iron</v>
      </c>
      <c r="R6" s="138">
        <f>AVERAGEIF($A$4:$A$39,$Q6,B$4:B$39)</f>
        <v>29.714285714285715</v>
      </c>
      <c r="S6" s="139">
        <f t="shared" ref="S6:U10" si="8">AVERAGEIF($A$4:$A$39,$Q6,C$4:C$39)</f>
        <v>19</v>
      </c>
      <c r="T6" s="139">
        <f t="shared" si="8"/>
        <v>34.428571428571431</v>
      </c>
      <c r="U6" s="140">
        <f t="shared" si="8"/>
        <v>26.714285714285715</v>
      </c>
      <c r="Z6" t="str">
        <f t="shared" si="3"/>
        <v>Iron</v>
      </c>
      <c r="AA6" s="277">
        <f t="shared" si="1"/>
        <v>32</v>
      </c>
      <c r="AB6" s="73">
        <f t="shared" si="1"/>
        <v>22</v>
      </c>
      <c r="AC6" s="73">
        <f t="shared" si="1"/>
        <v>34</v>
      </c>
      <c r="AD6" s="247">
        <f t="shared" si="1"/>
        <v>23</v>
      </c>
      <c r="AE6" s="312" t="e">
        <f t="array" aca="1" ref="AE6" ca="1">$W$15-$S$15/2-MMULT(AA6:AD6-$R$6:$U$6,MMULT($L$6:$O$9,TRANSPOSE(AA6:AD6-$R$6:$U$6)))/2</f>
        <v>#NAME?</v>
      </c>
      <c r="AF6" s="313" t="e">
        <f t="array" aca="1" ref="AF6" ca="1">$W$16-$S$16/2-MMULT(AA6:AD6-$R$7:$U$7,MMULT($L$12:$O$15,TRANSPOSE(AA6:AD6-$R$7:$U$7)))/2</f>
        <v>#NAME?</v>
      </c>
      <c r="AG6" s="313" t="e">
        <f t="array" aca="1" ref="AG6" ca="1">$W$17-$S$17/2-MMULT(AA6:AD6-$R$8:$U$8,MMULT($L$18:$O$21,TRANSPOSE(AA6:AD6-$R$8:$U$8)))/2</f>
        <v>#NAME?</v>
      </c>
      <c r="AH6" s="313" t="e">
        <f t="array" aca="1" ref="AH6" ca="1">$W$18-$S$18/2-MMULT(AA6:AD6-$R$9:$U$9,MMULT($L$24:$O$27,TRANSPOSE(AA6:AD6-$R$9:$U$9)))/2</f>
        <v>#NAME?</v>
      </c>
      <c r="AI6" s="313" t="e">
        <f t="array" aca="1" ref="AI6" ca="1">$W$19-$S$19/2-MMULT(AA6:AD6-$R$10:$U$10,MMULT($L$30:$O$33,TRANSPOSE(AA6:AD6-$R$10:$U$10)))/2</f>
        <v>#NAME?</v>
      </c>
      <c r="AJ6" s="278" t="e">
        <f t="shared" ca="1" si="4"/>
        <v>#NAME?</v>
      </c>
      <c r="AL6" t="str">
        <f t="shared" si="5"/>
        <v>Zinc</v>
      </c>
      <c r="AM6" s="123">
        <f t="shared" ca="1" si="6"/>
        <v>0</v>
      </c>
      <c r="AN6" s="37">
        <f t="shared" ca="1" si="2"/>
        <v>0</v>
      </c>
      <c r="AO6" s="37">
        <f t="shared" ca="1" si="2"/>
        <v>0</v>
      </c>
      <c r="AP6" s="37">
        <f t="shared" ca="1" si="2"/>
        <v>0</v>
      </c>
      <c r="AQ6" s="90">
        <f t="shared" ca="1" si="2"/>
        <v>0</v>
      </c>
      <c r="AR6">
        <f t="shared" ca="1" si="7"/>
        <v>0</v>
      </c>
    </row>
    <row r="7" spans="1:44" x14ac:dyDescent="0.25">
      <c r="A7" t="s">
        <v>809</v>
      </c>
      <c r="B7" s="277">
        <v>35</v>
      </c>
      <c r="C7" s="73">
        <v>17</v>
      </c>
      <c r="D7" s="73">
        <v>32</v>
      </c>
      <c r="E7" s="247">
        <v>21</v>
      </c>
      <c r="G7" s="123" t="e">
        <f ca="1"/>
        <v>#NAME?</v>
      </c>
      <c r="H7" s="37" t="e">
        <f ca="1"/>
        <v>#NAME?</v>
      </c>
      <c r="I7" s="37" t="e">
        <f ca="1"/>
        <v>#NAME?</v>
      </c>
      <c r="J7" s="90" t="e">
        <f ca="1"/>
        <v>#NAME?</v>
      </c>
      <c r="L7" s="123" t="e">
        <f ca="1"/>
        <v>#NAME?</v>
      </c>
      <c r="M7" s="37" t="e">
        <f ca="1"/>
        <v>#NAME?</v>
      </c>
      <c r="N7" s="37" t="e">
        <f ca="1"/>
        <v>#NAME?</v>
      </c>
      <c r="O7" s="90" t="e">
        <f ca="1"/>
        <v>#NAME?</v>
      </c>
      <c r="Q7" t="str">
        <f>G11</f>
        <v>Copper</v>
      </c>
      <c r="R7" s="123">
        <f t="shared" ref="R7:R10" si="9">AVERAGEIF($A$4:$A$39,$Q7,B$4:B$39)</f>
        <v>41</v>
      </c>
      <c r="S7" s="37">
        <f t="shared" si="8"/>
        <v>23</v>
      </c>
      <c r="T7" s="37">
        <f t="shared" si="8"/>
        <v>30.5</v>
      </c>
      <c r="U7" s="90">
        <f t="shared" si="8"/>
        <v>24.666666666666668</v>
      </c>
      <c r="Z7" t="str">
        <f t="shared" si="3"/>
        <v>Iron</v>
      </c>
      <c r="AA7" s="277">
        <f t="shared" si="1"/>
        <v>35</v>
      </c>
      <c r="AB7" s="73">
        <f t="shared" si="1"/>
        <v>17</v>
      </c>
      <c r="AC7" s="73">
        <f t="shared" si="1"/>
        <v>32</v>
      </c>
      <c r="AD7" s="247">
        <f t="shared" si="1"/>
        <v>21</v>
      </c>
      <c r="AE7" s="312" t="e">
        <f t="array" aca="1" ref="AE7" ca="1">$W$15-$S$15/2-MMULT(AA7:AD7-$R$6:$U$6,MMULT($L$6:$O$9,TRANSPOSE(AA7:AD7-$R$6:$U$6)))/2</f>
        <v>#NAME?</v>
      </c>
      <c r="AF7" s="313" t="e">
        <f t="array" aca="1" ref="AF7" ca="1">$W$16-$S$16/2-MMULT(AA7:AD7-$R$7:$U$7,MMULT($L$12:$O$15,TRANSPOSE(AA7:AD7-$R$7:$U$7)))/2</f>
        <v>#NAME?</v>
      </c>
      <c r="AG7" s="313" t="e">
        <f t="array" aca="1" ref="AG7" ca="1">$W$17-$S$17/2-MMULT(AA7:AD7-$R$8:$U$8,MMULT($L$18:$O$21,TRANSPOSE(AA7:AD7-$R$8:$U$8)))/2</f>
        <v>#NAME?</v>
      </c>
      <c r="AH7" s="313" t="e">
        <f t="array" aca="1" ref="AH7" ca="1">$W$18-$S$18/2-MMULT(AA7:AD7-$R$9:$U$9,MMULT($L$24:$O$27,TRANSPOSE(AA7:AD7-$R$9:$U$9)))/2</f>
        <v>#NAME?</v>
      </c>
      <c r="AI7" s="313" t="e">
        <f t="array" aca="1" ref="AI7" ca="1">$W$19-$S$19/2-MMULT(AA7:AD7-$R$10:$U$10,MMULT($L$30:$O$33,TRANSPOSE(AA7:AD7-$R$10:$U$10)))/2</f>
        <v>#NAME?</v>
      </c>
      <c r="AJ7" s="278" t="e">
        <f t="shared" ca="1" si="4"/>
        <v>#NAME?</v>
      </c>
      <c r="AL7" t="str">
        <f t="shared" si="5"/>
        <v>Nickel</v>
      </c>
      <c r="AM7" s="123">
        <f t="shared" ca="1" si="6"/>
        <v>0</v>
      </c>
      <c r="AN7" s="37">
        <f t="shared" ca="1" si="2"/>
        <v>0</v>
      </c>
      <c r="AO7" s="37">
        <f t="shared" ca="1" si="2"/>
        <v>0</v>
      </c>
      <c r="AP7" s="37">
        <f t="shared" ca="1" si="2"/>
        <v>0</v>
      </c>
      <c r="AQ7" s="90">
        <f t="shared" ca="1" si="2"/>
        <v>0</v>
      </c>
      <c r="AR7">
        <f t="shared" ca="1" si="7"/>
        <v>0</v>
      </c>
    </row>
    <row r="8" spans="1:44" x14ac:dyDescent="0.25">
      <c r="A8" t="s">
        <v>809</v>
      </c>
      <c r="B8" s="277">
        <v>29</v>
      </c>
      <c r="C8" s="73">
        <v>13</v>
      </c>
      <c r="D8" s="73">
        <v>38</v>
      </c>
      <c r="E8" s="247">
        <v>26</v>
      </c>
      <c r="G8" s="123" t="e">
        <f ca="1"/>
        <v>#NAME?</v>
      </c>
      <c r="H8" s="37" t="e">
        <f ca="1"/>
        <v>#NAME?</v>
      </c>
      <c r="I8" s="37" t="e">
        <f ca="1"/>
        <v>#NAME?</v>
      </c>
      <c r="J8" s="90" t="e">
        <f ca="1"/>
        <v>#NAME?</v>
      </c>
      <c r="L8" s="123" t="e">
        <f ca="1"/>
        <v>#NAME?</v>
      </c>
      <c r="M8" s="37" t="e">
        <f ca="1"/>
        <v>#NAME?</v>
      </c>
      <c r="N8" s="37" t="e">
        <f ca="1"/>
        <v>#NAME?</v>
      </c>
      <c r="O8" s="90" t="e">
        <f ca="1"/>
        <v>#NAME?</v>
      </c>
      <c r="Q8" t="str">
        <f>G17</f>
        <v>Zinc</v>
      </c>
      <c r="R8" s="123">
        <f t="shared" si="9"/>
        <v>66.333333333333329</v>
      </c>
      <c r="S8" s="37">
        <f t="shared" si="8"/>
        <v>26.5</v>
      </c>
      <c r="T8" s="37">
        <f t="shared" si="8"/>
        <v>42</v>
      </c>
      <c r="U8" s="90">
        <f t="shared" si="8"/>
        <v>29.5</v>
      </c>
      <c r="Z8" t="str">
        <f t="shared" si="3"/>
        <v>Iron</v>
      </c>
      <c r="AA8" s="277">
        <f t="shared" si="1"/>
        <v>29</v>
      </c>
      <c r="AB8" s="73">
        <f t="shared" si="1"/>
        <v>13</v>
      </c>
      <c r="AC8" s="73">
        <f t="shared" si="1"/>
        <v>38</v>
      </c>
      <c r="AD8" s="247">
        <f t="shared" si="1"/>
        <v>26</v>
      </c>
      <c r="AE8" s="312" t="e">
        <f t="array" aca="1" ref="AE8" ca="1">$W$15-$S$15/2-MMULT(AA8:AD8-$R$6:$U$6,MMULT($L$6:$O$9,TRANSPOSE(AA8:AD8-$R$6:$U$6)))/2</f>
        <v>#NAME?</v>
      </c>
      <c r="AF8" s="313" t="e">
        <f t="array" aca="1" ref="AF8" ca="1">$W$16-$S$16/2-MMULT(AA8:AD8-$R$7:$U$7,MMULT($L$12:$O$15,TRANSPOSE(AA8:AD8-$R$7:$U$7)))/2</f>
        <v>#NAME?</v>
      </c>
      <c r="AG8" s="313" t="e">
        <f t="array" aca="1" ref="AG8" ca="1">$W$17-$S$17/2-MMULT(AA8:AD8-$R$8:$U$8,MMULT($L$18:$O$21,TRANSPOSE(AA8:AD8-$R$8:$U$8)))/2</f>
        <v>#NAME?</v>
      </c>
      <c r="AH8" s="313" t="e">
        <f t="array" aca="1" ref="AH8" ca="1">$W$18-$S$18/2-MMULT(AA8:AD8-$R$9:$U$9,MMULT($L$24:$O$27,TRANSPOSE(AA8:AD8-$R$9:$U$9)))/2</f>
        <v>#NAME?</v>
      </c>
      <c r="AI8" s="313" t="e">
        <f t="array" aca="1" ref="AI8" ca="1">$W$19-$S$19/2-MMULT(AA8:AD8-$R$10:$U$10,MMULT($L$30:$O$33,TRANSPOSE(AA8:AD8-$R$10:$U$10)))/2</f>
        <v>#NAME?</v>
      </c>
      <c r="AJ8" s="278" t="e">
        <f t="shared" ca="1" si="4"/>
        <v>#NAME?</v>
      </c>
      <c r="AL8" t="str">
        <f t="shared" si="5"/>
        <v>Tin</v>
      </c>
      <c r="AM8" s="91">
        <f t="shared" ca="1" si="6"/>
        <v>0</v>
      </c>
      <c r="AN8" s="92">
        <f t="shared" ca="1" si="2"/>
        <v>0</v>
      </c>
      <c r="AO8" s="92">
        <f t="shared" ca="1" si="2"/>
        <v>0</v>
      </c>
      <c r="AP8" s="92">
        <f t="shared" ca="1" si="2"/>
        <v>0</v>
      </c>
      <c r="AQ8" s="93">
        <f t="shared" ca="1" si="2"/>
        <v>0</v>
      </c>
      <c r="AR8">
        <f t="shared" ca="1" si="7"/>
        <v>0</v>
      </c>
    </row>
    <row r="9" spans="1:44" x14ac:dyDescent="0.25">
      <c r="A9" t="s">
        <v>809</v>
      </c>
      <c r="B9" s="277">
        <v>29</v>
      </c>
      <c r="C9" s="73">
        <v>26</v>
      </c>
      <c r="D9" s="73">
        <v>39</v>
      </c>
      <c r="E9" s="247">
        <v>17</v>
      </c>
      <c r="G9" s="91" t="e">
        <f ca="1"/>
        <v>#NAME?</v>
      </c>
      <c r="H9" s="92" t="e">
        <f ca="1"/>
        <v>#NAME?</v>
      </c>
      <c r="I9" s="92" t="e">
        <f ca="1"/>
        <v>#NAME?</v>
      </c>
      <c r="J9" s="93" t="e">
        <f ca="1"/>
        <v>#NAME?</v>
      </c>
      <c r="L9" s="91" t="e">
        <f ca="1"/>
        <v>#NAME?</v>
      </c>
      <c r="M9" s="92" t="e">
        <f ca="1"/>
        <v>#NAME?</v>
      </c>
      <c r="N9" s="92" t="e">
        <f ca="1"/>
        <v>#NAME?</v>
      </c>
      <c r="O9" s="93" t="e">
        <f ca="1"/>
        <v>#NAME?</v>
      </c>
      <c r="Q9" t="str">
        <f>G23</f>
        <v>Nickel</v>
      </c>
      <c r="R9" s="123">
        <f t="shared" si="9"/>
        <v>51.714285714285715</v>
      </c>
      <c r="S9" s="37">
        <f t="shared" si="8"/>
        <v>28</v>
      </c>
      <c r="T9" s="37">
        <f t="shared" si="8"/>
        <v>28.571428571428573</v>
      </c>
      <c r="U9" s="90">
        <f t="shared" si="8"/>
        <v>31.142857142857142</v>
      </c>
      <c r="Z9" t="str">
        <f t="shared" si="3"/>
        <v>Iron</v>
      </c>
      <c r="AA9" s="277">
        <f t="shared" si="1"/>
        <v>29</v>
      </c>
      <c r="AB9" s="73">
        <f t="shared" si="1"/>
        <v>26</v>
      </c>
      <c r="AC9" s="73">
        <f t="shared" si="1"/>
        <v>39</v>
      </c>
      <c r="AD9" s="247">
        <f t="shared" si="1"/>
        <v>17</v>
      </c>
      <c r="AE9" s="312" t="e">
        <f t="array" aca="1" ref="AE9" ca="1">$W$15-$S$15/2-MMULT(AA9:AD9-$R$6:$U$6,MMULT($L$6:$O$9,TRANSPOSE(AA9:AD9-$R$6:$U$6)))/2</f>
        <v>#NAME?</v>
      </c>
      <c r="AF9" s="313" t="e">
        <f t="array" aca="1" ref="AF9" ca="1">$W$16-$S$16/2-MMULT(AA9:AD9-$R$7:$U$7,MMULT($L$12:$O$15,TRANSPOSE(AA9:AD9-$R$7:$U$7)))/2</f>
        <v>#NAME?</v>
      </c>
      <c r="AG9" s="313" t="e">
        <f t="array" aca="1" ref="AG9" ca="1">$W$17-$S$17/2-MMULT(AA9:AD9-$R$8:$U$8,MMULT($L$18:$O$21,TRANSPOSE(AA9:AD9-$R$8:$U$8)))/2</f>
        <v>#NAME?</v>
      </c>
      <c r="AH9" s="313" t="e">
        <f t="array" aca="1" ref="AH9" ca="1">$W$18-$S$18/2-MMULT(AA9:AD9-$R$9:$U$9,MMULT($L$24:$O$27,TRANSPOSE(AA9:AD9-$R$9:$U$9)))/2</f>
        <v>#NAME?</v>
      </c>
      <c r="AI9" s="313" t="e">
        <f t="array" aca="1" ref="AI9" ca="1">$W$19-$S$19/2-MMULT(AA9:AD9-$R$10:$U$10,MMULT($L$30:$O$33,TRANSPOSE(AA9:AD9-$R$10:$U$10)))/2</f>
        <v>#NAME?</v>
      </c>
      <c r="AJ9" s="278" t="e">
        <f t="shared" ca="1" si="4"/>
        <v>#NAME?</v>
      </c>
      <c r="AM9">
        <f t="shared" ref="AM9:AR9" ca="1" si="10">SUM(AM4:AM8)</f>
        <v>0</v>
      </c>
      <c r="AN9">
        <f t="shared" ca="1" si="10"/>
        <v>0</v>
      </c>
      <c r="AO9">
        <f t="shared" ca="1" si="10"/>
        <v>0</v>
      </c>
      <c r="AP9">
        <f t="shared" ca="1" si="10"/>
        <v>0</v>
      </c>
      <c r="AQ9">
        <f t="shared" ca="1" si="10"/>
        <v>0</v>
      </c>
      <c r="AR9">
        <f t="shared" ca="1" si="10"/>
        <v>0</v>
      </c>
    </row>
    <row r="10" spans="1:44" x14ac:dyDescent="0.25">
      <c r="A10" t="s">
        <v>809</v>
      </c>
      <c r="B10" s="277">
        <v>23</v>
      </c>
      <c r="C10" s="73">
        <v>13</v>
      </c>
      <c r="D10" s="73">
        <v>23</v>
      </c>
      <c r="E10" s="247">
        <v>46</v>
      </c>
      <c r="Q10" t="str">
        <f>G29</f>
        <v>Tin</v>
      </c>
      <c r="R10" s="91">
        <f t="shared" si="9"/>
        <v>84.1</v>
      </c>
      <c r="S10" s="92">
        <f t="shared" si="8"/>
        <v>25.6</v>
      </c>
      <c r="T10" s="92">
        <f t="shared" si="8"/>
        <v>44.1</v>
      </c>
      <c r="U10" s="93">
        <f t="shared" si="8"/>
        <v>26.8</v>
      </c>
      <c r="Z10" t="str">
        <f t="shared" si="3"/>
        <v>Iron</v>
      </c>
      <c r="AA10" s="277">
        <f t="shared" si="1"/>
        <v>23</v>
      </c>
      <c r="AB10" s="73">
        <f t="shared" si="1"/>
        <v>13</v>
      </c>
      <c r="AC10" s="73">
        <f t="shared" si="1"/>
        <v>23</v>
      </c>
      <c r="AD10" s="247">
        <f t="shared" si="1"/>
        <v>46</v>
      </c>
      <c r="AE10" s="312" t="e">
        <f t="array" aca="1" ref="AE10" ca="1">$W$15-$S$15/2-MMULT(AA10:AD10-$R$6:$U$6,MMULT($L$6:$O$9,TRANSPOSE(AA10:AD10-$R$6:$U$6)))/2</f>
        <v>#NAME?</v>
      </c>
      <c r="AF10" s="313" t="e">
        <f t="array" aca="1" ref="AF10" ca="1">$W$16-$S$16/2-MMULT(AA10:AD10-$R$7:$U$7,MMULT($L$12:$O$15,TRANSPOSE(AA10:AD10-$R$7:$U$7)))/2</f>
        <v>#NAME?</v>
      </c>
      <c r="AG10" s="313" t="e">
        <f t="array" aca="1" ref="AG10" ca="1">$W$17-$S$17/2-MMULT(AA10:AD10-$R$8:$U$8,MMULT($L$18:$O$21,TRANSPOSE(AA10:AD10-$R$8:$U$8)))/2</f>
        <v>#NAME?</v>
      </c>
      <c r="AH10" s="313" t="e">
        <f t="array" aca="1" ref="AH10" ca="1">$W$18-$S$18/2-MMULT(AA10:AD10-$R$9:$U$9,MMULT($L$24:$O$27,TRANSPOSE(AA10:AD10-$R$9:$U$9)))/2</f>
        <v>#NAME?</v>
      </c>
      <c r="AI10" s="313" t="e">
        <f t="array" aca="1" ref="AI10" ca="1">$W$19-$S$19/2-MMULT(AA10:AD10-$R$10:$U$10,MMULT($L$30:$O$33,TRANSPOSE(AA10:AD10-$R$10:$U$10)))/2</f>
        <v>#NAME?</v>
      </c>
      <c r="AJ10" s="278" t="e">
        <f t="shared" ca="1" si="4"/>
        <v>#NAME?</v>
      </c>
    </row>
    <row r="11" spans="1:44" x14ac:dyDescent="0.25">
      <c r="A11" t="s">
        <v>810</v>
      </c>
      <c r="B11" s="277">
        <v>39</v>
      </c>
      <c r="C11" s="73">
        <v>19</v>
      </c>
      <c r="D11" s="73">
        <v>30</v>
      </c>
      <c r="E11" s="247">
        <v>22</v>
      </c>
      <c r="G11" t="str">
        <f>A11</f>
        <v>Copper</v>
      </c>
      <c r="Z11" t="str">
        <f t="shared" si="3"/>
        <v>Copper</v>
      </c>
      <c r="AA11" s="277">
        <f t="shared" si="1"/>
        <v>39</v>
      </c>
      <c r="AB11" s="73">
        <f t="shared" si="1"/>
        <v>19</v>
      </c>
      <c r="AC11" s="73">
        <f t="shared" si="1"/>
        <v>30</v>
      </c>
      <c r="AD11" s="247">
        <f t="shared" si="1"/>
        <v>22</v>
      </c>
      <c r="AE11" s="312" t="e">
        <f t="array" aca="1" ref="AE11" ca="1">$W$15-$S$15/2-MMULT(AA11:AD11-$R$6:$U$6,MMULT($L$6:$O$9,TRANSPOSE(AA11:AD11-$R$6:$U$6)))/2</f>
        <v>#NAME?</v>
      </c>
      <c r="AF11" s="313" t="e">
        <f t="array" aca="1" ref="AF11" ca="1">$W$16-$S$16/2-MMULT(AA11:AD11-$R$7:$U$7,MMULT($L$12:$O$15,TRANSPOSE(AA11:AD11-$R$7:$U$7)))/2</f>
        <v>#NAME?</v>
      </c>
      <c r="AG11" s="313" t="e">
        <f t="array" aca="1" ref="AG11" ca="1">$W$17-$S$17/2-MMULT(AA11:AD11-$R$8:$U$8,MMULT($L$18:$O$21,TRANSPOSE(AA11:AD11-$R$8:$U$8)))/2</f>
        <v>#NAME?</v>
      </c>
      <c r="AH11" s="313" t="e">
        <f t="array" aca="1" ref="AH11" ca="1">$W$18-$S$18/2-MMULT(AA11:AD11-$R$9:$U$9,MMULT($L$24:$O$27,TRANSPOSE(AA11:AD11-$R$9:$U$9)))/2</f>
        <v>#NAME?</v>
      </c>
      <c r="AI11" s="313" t="e">
        <f t="array" aca="1" ref="AI11" ca="1">$W$19-$S$19/2-MMULT(AA11:AD11-$R$10:$U$10,MMULT($L$30:$O$33,TRANSPOSE(AA11:AD11-$R$10:$U$10)))/2</f>
        <v>#NAME?</v>
      </c>
      <c r="AJ11" s="278" t="e">
        <f t="shared" ca="1" si="4"/>
        <v>#NAME?</v>
      </c>
      <c r="AL11" t="s">
        <v>799</v>
      </c>
    </row>
    <row r="12" spans="1:44" x14ac:dyDescent="0.25">
      <c r="A12" t="s">
        <v>810</v>
      </c>
      <c r="B12" s="277">
        <v>47</v>
      </c>
      <c r="C12" s="73">
        <v>20</v>
      </c>
      <c r="D12" s="73">
        <v>32</v>
      </c>
      <c r="E12" s="247">
        <v>26</v>
      </c>
      <c r="G12" s="138" t="e">
        <f t="array" aca="1" ref="G12:J15" ca="1">ExtractCov($A$4:$E$39,G11)</f>
        <v>#NAME?</v>
      </c>
      <c r="H12" s="139" t="e">
        <f ca="1"/>
        <v>#NAME?</v>
      </c>
      <c r="I12" s="139" t="e">
        <f ca="1"/>
        <v>#NAME?</v>
      </c>
      <c r="J12" s="140" t="e">
        <f ca="1"/>
        <v>#NAME?</v>
      </c>
      <c r="L12" s="138" t="e">
        <f t="array" aca="1" ref="L12:O15" ca="1">MINVERSE(G12:J15)</f>
        <v>#NAME?</v>
      </c>
      <c r="M12" s="139" t="e">
        <f ca="1"/>
        <v>#NAME?</v>
      </c>
      <c r="N12" s="139" t="e">
        <f ca="1"/>
        <v>#NAME?</v>
      </c>
      <c r="O12" s="140" t="e">
        <f ca="1"/>
        <v>#NAME?</v>
      </c>
      <c r="Q12" t="s">
        <v>811</v>
      </c>
      <c r="U12" t="s">
        <v>794</v>
      </c>
      <c r="Z12" t="str">
        <f t="shared" si="3"/>
        <v>Copper</v>
      </c>
      <c r="AA12" s="277">
        <f t="shared" si="1"/>
        <v>47</v>
      </c>
      <c r="AB12" s="73">
        <f t="shared" si="1"/>
        <v>20</v>
      </c>
      <c r="AC12" s="73">
        <f t="shared" si="1"/>
        <v>32</v>
      </c>
      <c r="AD12" s="247">
        <f t="shared" si="1"/>
        <v>26</v>
      </c>
      <c r="AE12" s="312" t="e">
        <f t="array" aca="1" ref="AE12" ca="1">$W$15-$S$15/2-MMULT(AA12:AD12-$R$6:$U$6,MMULT($L$6:$O$9,TRANSPOSE(AA12:AD12-$R$6:$U$6)))/2</f>
        <v>#NAME?</v>
      </c>
      <c r="AF12" s="313" t="e">
        <f t="array" aca="1" ref="AF12" ca="1">$W$16-$S$16/2-MMULT(AA12:AD12-$R$7:$U$7,MMULT($L$12:$O$15,TRANSPOSE(AA12:AD12-$R$7:$U$7)))/2</f>
        <v>#NAME?</v>
      </c>
      <c r="AG12" s="313" t="e">
        <f t="array" aca="1" ref="AG12" ca="1">$W$17-$S$17/2-MMULT(AA12:AD12-$R$8:$U$8,MMULT($L$18:$O$21,TRANSPOSE(AA12:AD12-$R$8:$U$8)))/2</f>
        <v>#NAME?</v>
      </c>
      <c r="AH12" s="313" t="e">
        <f t="array" aca="1" ref="AH12" ca="1">$W$18-$S$18/2-MMULT(AA12:AD12-$R$9:$U$9,MMULT($L$24:$O$27,TRANSPOSE(AA12:AD12-$R$9:$U$9)))/2</f>
        <v>#NAME?</v>
      </c>
      <c r="AI12" s="313" t="e">
        <f t="array" aca="1" ref="AI12" ca="1">$W$19-$S$19/2-MMULT(AA12:AD12-$R$10:$U$10,MMULT($L$30:$O$33,TRANSPOSE(AA12:AD12-$R$10:$U$10)))/2</f>
        <v>#NAME?</v>
      </c>
      <c r="AJ12" s="278" t="e">
        <f t="shared" ca="1" si="4"/>
        <v>#NAME?</v>
      </c>
    </row>
    <row r="13" spans="1:44" x14ac:dyDescent="0.25">
      <c r="A13" t="s">
        <v>810</v>
      </c>
      <c r="B13" s="277">
        <v>41</v>
      </c>
      <c r="C13" s="73">
        <v>23</v>
      </c>
      <c r="D13" s="73">
        <v>30</v>
      </c>
      <c r="E13" s="247">
        <v>22</v>
      </c>
      <c r="G13" s="123" t="e">
        <f ca="1"/>
        <v>#NAME?</v>
      </c>
      <c r="H13" s="37" t="e">
        <f ca="1"/>
        <v>#NAME?</v>
      </c>
      <c r="I13" s="37" t="e">
        <f ca="1"/>
        <v>#NAME?</v>
      </c>
      <c r="J13" s="90" t="e">
        <f ca="1"/>
        <v>#NAME?</v>
      </c>
      <c r="L13" s="123" t="e">
        <f ca="1"/>
        <v>#NAME?</v>
      </c>
      <c r="M13" s="37" t="e">
        <f ca="1"/>
        <v>#NAME?</v>
      </c>
      <c r="N13" s="37" t="e">
        <f ca="1"/>
        <v>#NAME?</v>
      </c>
      <c r="O13" s="90" t="e">
        <f ca="1"/>
        <v>#NAME?</v>
      </c>
      <c r="Z13" t="str">
        <f t="shared" si="3"/>
        <v>Copper</v>
      </c>
      <c r="AA13" s="277">
        <f t="shared" si="1"/>
        <v>41</v>
      </c>
      <c r="AB13" s="73">
        <f t="shared" si="1"/>
        <v>23</v>
      </c>
      <c r="AC13" s="73">
        <f t="shared" si="1"/>
        <v>30</v>
      </c>
      <c r="AD13" s="247">
        <f t="shared" si="1"/>
        <v>22</v>
      </c>
      <c r="AE13" s="312" t="e">
        <f t="array" aca="1" ref="AE13" ca="1">$W$15-$S$15/2-MMULT(AA13:AD13-$R$6:$U$6,MMULT($L$6:$O$9,TRANSPOSE(AA13:AD13-$R$6:$U$6)))/2</f>
        <v>#NAME?</v>
      </c>
      <c r="AF13" s="313" t="e">
        <f t="array" aca="1" ref="AF13" ca="1">$W$16-$S$16/2-MMULT(AA13:AD13-$R$7:$U$7,MMULT($L$12:$O$15,TRANSPOSE(AA13:AD13-$R$7:$U$7)))/2</f>
        <v>#NAME?</v>
      </c>
      <c r="AG13" s="313" t="e">
        <f t="array" aca="1" ref="AG13" ca="1">$W$17-$S$17/2-MMULT(AA13:AD13-$R$8:$U$8,MMULT($L$18:$O$21,TRANSPOSE(AA13:AD13-$R$8:$U$8)))/2</f>
        <v>#NAME?</v>
      </c>
      <c r="AH13" s="313" t="e">
        <f t="array" aca="1" ref="AH13" ca="1">$W$18-$S$18/2-MMULT(AA13:AD13-$R$9:$U$9,MMULT($L$24:$O$27,TRANSPOSE(AA13:AD13-$R$9:$U$9)))/2</f>
        <v>#NAME?</v>
      </c>
      <c r="AI13" s="313" t="e">
        <f t="array" aca="1" ref="AI13" ca="1">$W$19-$S$19/2-MMULT(AA13:AD13-$R$10:$U$10,MMULT($L$30:$O$33,TRANSPOSE(AA13:AD13-$R$10:$U$10)))/2</f>
        <v>#NAME?</v>
      </c>
      <c r="AJ13" s="278" t="e">
        <f t="shared" ca="1" si="4"/>
        <v>#NAME?</v>
      </c>
      <c r="AM13" s="32" t="s">
        <v>801</v>
      </c>
      <c r="AN13" s="32" t="s">
        <v>216</v>
      </c>
      <c r="AO13" s="32" t="s">
        <v>802</v>
      </c>
      <c r="AP13" s="32" t="s">
        <v>803</v>
      </c>
    </row>
    <row r="14" spans="1:44" x14ac:dyDescent="0.25">
      <c r="A14" t="s">
        <v>810</v>
      </c>
      <c r="B14" s="277">
        <v>53</v>
      </c>
      <c r="C14" s="73">
        <v>37</v>
      </c>
      <c r="D14" s="73">
        <v>31</v>
      </c>
      <c r="E14" s="247">
        <v>16</v>
      </c>
      <c r="G14" s="123" t="e">
        <f ca="1"/>
        <v>#NAME?</v>
      </c>
      <c r="H14" s="37" t="e">
        <f ca="1"/>
        <v>#NAME?</v>
      </c>
      <c r="I14" s="37" t="e">
        <f ca="1"/>
        <v>#NAME?</v>
      </c>
      <c r="J14" s="90" t="e">
        <f ca="1"/>
        <v>#NAME?</v>
      </c>
      <c r="L14" s="123" t="e">
        <f ca="1"/>
        <v>#NAME?</v>
      </c>
      <c r="M14" s="37" t="e">
        <f ca="1"/>
        <v>#NAME?</v>
      </c>
      <c r="N14" s="37" t="e">
        <f ca="1"/>
        <v>#NAME?</v>
      </c>
      <c r="O14" s="90" t="e">
        <f ca="1"/>
        <v>#NAME?</v>
      </c>
      <c r="R14" s="73" t="s">
        <v>109</v>
      </c>
      <c r="S14" s="73" t="s">
        <v>812</v>
      </c>
      <c r="U14" s="32" t="s">
        <v>52</v>
      </c>
      <c r="V14" s="233" t="s">
        <v>796</v>
      </c>
      <c r="W14" s="32" t="s">
        <v>797</v>
      </c>
      <c r="Z14" t="str">
        <f t="shared" si="3"/>
        <v>Copper</v>
      </c>
      <c r="AA14" s="277">
        <f t="shared" si="1"/>
        <v>53</v>
      </c>
      <c r="AB14" s="73">
        <f t="shared" si="1"/>
        <v>37</v>
      </c>
      <c r="AC14" s="73">
        <f t="shared" si="1"/>
        <v>31</v>
      </c>
      <c r="AD14" s="247">
        <f t="shared" si="1"/>
        <v>16</v>
      </c>
      <c r="AE14" s="312" t="e">
        <f t="array" aca="1" ref="AE14" ca="1">$W$15-$S$15/2-MMULT(AA14:AD14-$R$6:$U$6,MMULT($L$6:$O$9,TRANSPOSE(AA14:AD14-$R$6:$U$6)))/2</f>
        <v>#NAME?</v>
      </c>
      <c r="AF14" s="313" t="e">
        <f t="array" aca="1" ref="AF14" ca="1">$W$16-$S$16/2-MMULT(AA14:AD14-$R$7:$U$7,MMULT($L$12:$O$15,TRANSPOSE(AA14:AD14-$R$7:$U$7)))/2</f>
        <v>#NAME?</v>
      </c>
      <c r="AG14" s="313" t="e">
        <f t="array" aca="1" ref="AG14" ca="1">$W$17-$S$17/2-MMULT(AA14:AD14-$R$8:$U$8,MMULT($L$18:$O$21,TRANSPOSE(AA14:AD14-$R$8:$U$8)))/2</f>
        <v>#NAME?</v>
      </c>
      <c r="AH14" s="313" t="e">
        <f t="array" aca="1" ref="AH14" ca="1">$W$18-$S$18/2-MMULT(AA14:AD14-$R$9:$U$9,MMULT($L$24:$O$27,TRANSPOSE(AA14:AD14-$R$9:$U$9)))/2</f>
        <v>#NAME?</v>
      </c>
      <c r="AI14" s="313" t="e">
        <f t="array" aca="1" ref="AI14" ca="1">$W$19-$S$19/2-MMULT(AA14:AD14-$R$10:$U$10,MMULT($L$30:$O$33,TRANSPOSE(AA14:AD14-$R$10:$U$10)))/2</f>
        <v>#NAME?</v>
      </c>
      <c r="AJ14" s="278" t="e">
        <f t="shared" ca="1" si="4"/>
        <v>#NAME?</v>
      </c>
      <c r="AL14" t="str">
        <f>AL4</f>
        <v>Iron</v>
      </c>
      <c r="AM14" s="138" t="e">
        <f t="array" aca="1" ref="AM14:AM18" ca="1">DIAG(AM4:AQ8)</f>
        <v>#NAME?</v>
      </c>
      <c r="AN14" s="139">
        <f ca="1">AR4</f>
        <v>0</v>
      </c>
      <c r="AO14" s="315" t="e">
        <f t="shared" ref="AO14:AO19" ca="1" si="11">AM14/AN14</f>
        <v>#NAME?</v>
      </c>
      <c r="AP14" s="316" t="e">
        <f ca="1">1-AO14</f>
        <v>#NAME?</v>
      </c>
    </row>
    <row r="15" spans="1:44" x14ac:dyDescent="0.25">
      <c r="A15" t="s">
        <v>810</v>
      </c>
      <c r="B15" s="277">
        <v>23</v>
      </c>
      <c r="C15" s="73">
        <v>13</v>
      </c>
      <c r="D15" s="73">
        <v>22</v>
      </c>
      <c r="E15" s="247">
        <v>31</v>
      </c>
      <c r="G15" s="91" t="e">
        <f ca="1"/>
        <v>#NAME?</v>
      </c>
      <c r="H15" s="92" t="e">
        <f ca="1"/>
        <v>#NAME?</v>
      </c>
      <c r="I15" s="92" t="e">
        <f ca="1"/>
        <v>#NAME?</v>
      </c>
      <c r="J15" s="93" t="e">
        <f ca="1"/>
        <v>#NAME?</v>
      </c>
      <c r="L15" s="91" t="e">
        <f ca="1"/>
        <v>#NAME?</v>
      </c>
      <c r="M15" s="92" t="e">
        <f ca="1"/>
        <v>#NAME?</v>
      </c>
      <c r="N15" s="92" t="e">
        <f ca="1"/>
        <v>#NAME?</v>
      </c>
      <c r="O15" s="93" t="e">
        <f ca="1"/>
        <v>#NAME?</v>
      </c>
      <c r="Q15" t="str">
        <f>Q6</f>
        <v>Iron</v>
      </c>
      <c r="R15" s="138" t="e">
        <f ca="1">MDETERM(G6:J9)</f>
        <v>#NAME?</v>
      </c>
      <c r="S15" s="140" t="e">
        <f ca="1">LN(ABS(R15))</f>
        <v>#NAME?</v>
      </c>
      <c r="U15" s="274">
        <f>COUNTIF($A$4:$A$39,Q15)</f>
        <v>7</v>
      </c>
      <c r="V15" s="139">
        <f>U15/U$20</f>
        <v>0.19444444444444445</v>
      </c>
      <c r="W15" s="140">
        <f>LN(V15)</f>
        <v>-1.6376087894007967</v>
      </c>
      <c r="Z15" t="str">
        <f t="shared" si="3"/>
        <v>Copper</v>
      </c>
      <c r="AA15" s="277">
        <f t="shared" si="1"/>
        <v>23</v>
      </c>
      <c r="AB15" s="73">
        <f t="shared" si="1"/>
        <v>13</v>
      </c>
      <c r="AC15" s="73">
        <f t="shared" si="1"/>
        <v>22</v>
      </c>
      <c r="AD15" s="247">
        <f t="shared" si="1"/>
        <v>31</v>
      </c>
      <c r="AE15" s="312" t="e">
        <f t="array" aca="1" ref="AE15" ca="1">$W$15-$S$15/2-MMULT(AA15:AD15-$R$6:$U$6,MMULT($L$6:$O$9,TRANSPOSE(AA15:AD15-$R$6:$U$6)))/2</f>
        <v>#NAME?</v>
      </c>
      <c r="AF15" s="313" t="e">
        <f t="array" aca="1" ref="AF15" ca="1">$W$16-$S$16/2-MMULT(AA15:AD15-$R$7:$U$7,MMULT($L$12:$O$15,TRANSPOSE(AA15:AD15-$R$7:$U$7)))/2</f>
        <v>#NAME?</v>
      </c>
      <c r="AG15" s="313" t="e">
        <f t="array" aca="1" ref="AG15" ca="1">$W$17-$S$17/2-MMULT(AA15:AD15-$R$8:$U$8,MMULT($L$18:$O$21,TRANSPOSE(AA15:AD15-$R$8:$U$8)))/2</f>
        <v>#NAME?</v>
      </c>
      <c r="AH15" s="313" t="e">
        <f t="array" aca="1" ref="AH15" ca="1">$W$18-$S$18/2-MMULT(AA15:AD15-$R$9:$U$9,MMULT($L$24:$O$27,TRANSPOSE(AA15:AD15-$R$9:$U$9)))/2</f>
        <v>#NAME?</v>
      </c>
      <c r="AI15" s="313" t="e">
        <f t="array" aca="1" ref="AI15" ca="1">$W$19-$S$19/2-MMULT(AA15:AD15-$R$10:$U$10,MMULT($L$30:$O$33,TRANSPOSE(AA15:AD15-$R$10:$U$10)))/2</f>
        <v>#NAME?</v>
      </c>
      <c r="AJ15" s="278" t="e">
        <f t="shared" ca="1" si="4"/>
        <v>#NAME?</v>
      </c>
      <c r="AL15" t="str">
        <f>AL5</f>
        <v>Copper</v>
      </c>
      <c r="AM15" s="123" t="e">
        <f ca="1"/>
        <v>#NAME?</v>
      </c>
      <c r="AN15" s="37">
        <f t="shared" ref="AN15:AN18" ca="1" si="12">AR5</f>
        <v>0</v>
      </c>
      <c r="AO15" s="167" t="e">
        <f t="shared" ca="1" si="11"/>
        <v>#NAME?</v>
      </c>
      <c r="AP15" s="317" t="e">
        <f t="shared" ref="AP15:AP17" ca="1" si="13">1-AO15</f>
        <v>#NAME?</v>
      </c>
    </row>
    <row r="16" spans="1:44" x14ac:dyDescent="0.25">
      <c r="A16" t="s">
        <v>810</v>
      </c>
      <c r="B16" s="277">
        <v>43</v>
      </c>
      <c r="C16" s="73">
        <v>26</v>
      </c>
      <c r="D16" s="73">
        <v>38</v>
      </c>
      <c r="E16" s="247">
        <v>31</v>
      </c>
      <c r="Q16" t="str">
        <f t="shared" ref="Q16:Q19" si="14">Q7</f>
        <v>Copper</v>
      </c>
      <c r="R16" s="123" t="e">
        <f ca="1">MDETERM(G12:J15)</f>
        <v>#NAME?</v>
      </c>
      <c r="S16" s="90" t="e">
        <f t="shared" ref="S16:S19" ca="1" si="15">LN(ABS(R16))</f>
        <v>#NAME?</v>
      </c>
      <c r="U16" s="277">
        <f t="shared" ref="U16:U19" si="16">COUNTIF($A$4:$A$39,Q16)</f>
        <v>6</v>
      </c>
      <c r="V16" s="37">
        <f t="shared" ref="V16:V19" si="17">U16/U$20</f>
        <v>0.16666666666666666</v>
      </c>
      <c r="W16" s="90">
        <f t="shared" ref="W16:W18" si="18">LN(V16)</f>
        <v>-1.791759469228055</v>
      </c>
      <c r="Z16" t="str">
        <f t="shared" si="3"/>
        <v>Copper</v>
      </c>
      <c r="AA16" s="277">
        <f t="shared" si="1"/>
        <v>43</v>
      </c>
      <c r="AB16" s="73">
        <f t="shared" si="1"/>
        <v>26</v>
      </c>
      <c r="AC16" s="73">
        <f t="shared" si="1"/>
        <v>38</v>
      </c>
      <c r="AD16" s="247">
        <f t="shared" si="1"/>
        <v>31</v>
      </c>
      <c r="AE16" s="312" t="e">
        <f t="array" aca="1" ref="AE16" ca="1">$W$15-$S$15/2-MMULT(AA16:AD16-$R$6:$U$6,MMULT($L$6:$O$9,TRANSPOSE(AA16:AD16-$R$6:$U$6)))/2</f>
        <v>#NAME?</v>
      </c>
      <c r="AF16" s="313" t="e">
        <f t="array" aca="1" ref="AF16" ca="1">$W$16-$S$16/2-MMULT(AA16:AD16-$R$7:$U$7,MMULT($L$12:$O$15,TRANSPOSE(AA16:AD16-$R$7:$U$7)))/2</f>
        <v>#NAME?</v>
      </c>
      <c r="AG16" s="313" t="e">
        <f t="array" aca="1" ref="AG16" ca="1">$W$17-$S$17/2-MMULT(AA16:AD16-$R$8:$U$8,MMULT($L$18:$O$21,TRANSPOSE(AA16:AD16-$R$8:$U$8)))/2</f>
        <v>#NAME?</v>
      </c>
      <c r="AH16" s="313" t="e">
        <f t="array" aca="1" ref="AH16" ca="1">$W$18-$S$18/2-MMULT(AA16:AD16-$R$9:$U$9,MMULT($L$24:$O$27,TRANSPOSE(AA16:AD16-$R$9:$U$9)))/2</f>
        <v>#NAME?</v>
      </c>
      <c r="AI16" s="313" t="e">
        <f t="array" aca="1" ref="AI16" ca="1">$W$19-$S$19/2-MMULT(AA16:AD16-$R$10:$U$10,MMULT($L$30:$O$33,TRANSPOSE(AA16:AD16-$R$10:$U$10)))/2</f>
        <v>#NAME?</v>
      </c>
      <c r="AJ16" s="278" t="e">
        <f t="shared" ca="1" si="4"/>
        <v>#NAME?</v>
      </c>
      <c r="AL16" t="str">
        <f>AL6</f>
        <v>Zinc</v>
      </c>
      <c r="AM16" s="123" t="e">
        <f ca="1"/>
        <v>#NAME?</v>
      </c>
      <c r="AN16" s="37">
        <f t="shared" ca="1" si="12"/>
        <v>0</v>
      </c>
      <c r="AO16" s="167" t="e">
        <f t="shared" ca="1" si="11"/>
        <v>#NAME?</v>
      </c>
      <c r="AP16" s="317" t="e">
        <f t="shared" ca="1" si="13"/>
        <v>#NAME?</v>
      </c>
    </row>
    <row r="17" spans="1:42" x14ac:dyDescent="0.25">
      <c r="A17" t="s">
        <v>813</v>
      </c>
      <c r="B17" s="277">
        <v>61</v>
      </c>
      <c r="C17" s="73">
        <v>26</v>
      </c>
      <c r="D17" s="73">
        <v>40</v>
      </c>
      <c r="E17" s="247">
        <v>27</v>
      </c>
      <c r="G17" t="str">
        <f>A17</f>
        <v>Zinc</v>
      </c>
      <c r="Q17" t="str">
        <f t="shared" si="14"/>
        <v>Zinc</v>
      </c>
      <c r="R17" s="123" t="e">
        <f ca="1">MDETERM(G18:J21)</f>
        <v>#NAME?</v>
      </c>
      <c r="S17" s="90" t="e">
        <f t="shared" ca="1" si="15"/>
        <v>#NAME?</v>
      </c>
      <c r="U17" s="277">
        <f t="shared" si="16"/>
        <v>6</v>
      </c>
      <c r="V17" s="37">
        <f t="shared" si="17"/>
        <v>0.16666666666666666</v>
      </c>
      <c r="W17" s="90">
        <f t="shared" si="18"/>
        <v>-1.791759469228055</v>
      </c>
      <c r="Z17" t="str">
        <f t="shared" si="3"/>
        <v>Zinc</v>
      </c>
      <c r="AA17" s="277">
        <f t="shared" si="1"/>
        <v>61</v>
      </c>
      <c r="AB17" s="73">
        <f t="shared" si="1"/>
        <v>26</v>
      </c>
      <c r="AC17" s="73">
        <f t="shared" si="1"/>
        <v>40</v>
      </c>
      <c r="AD17" s="247">
        <f t="shared" si="1"/>
        <v>27</v>
      </c>
      <c r="AE17" s="312" t="e">
        <f t="array" aca="1" ref="AE17" ca="1">$W$15-$S$15/2-MMULT(AA17:AD17-$R$6:$U$6,MMULT($L$6:$O$9,TRANSPOSE(AA17:AD17-$R$6:$U$6)))/2</f>
        <v>#NAME?</v>
      </c>
      <c r="AF17" s="313" t="e">
        <f t="array" aca="1" ref="AF17" ca="1">$W$16-$S$16/2-MMULT(AA17:AD17-$R$7:$U$7,MMULT($L$12:$O$15,TRANSPOSE(AA17:AD17-$R$7:$U$7)))/2</f>
        <v>#NAME?</v>
      </c>
      <c r="AG17" s="313" t="e">
        <f t="array" aca="1" ref="AG17" ca="1">$W$17-$S$17/2-MMULT(AA17:AD17-$R$8:$U$8,MMULT($L$18:$O$21,TRANSPOSE(AA17:AD17-$R$8:$U$8)))/2</f>
        <v>#NAME?</v>
      </c>
      <c r="AH17" s="313" t="e">
        <f t="array" aca="1" ref="AH17" ca="1">$W$18-$S$18/2-MMULT(AA17:AD17-$R$9:$U$9,MMULT($L$24:$O$27,TRANSPOSE(AA17:AD17-$R$9:$U$9)))/2</f>
        <v>#NAME?</v>
      </c>
      <c r="AI17" s="313" t="e">
        <f t="array" aca="1" ref="AI17" ca="1">$W$19-$S$19/2-MMULT(AA17:AD17-$R$10:$U$10,MMULT($L$30:$O$33,TRANSPOSE(AA17:AD17-$R$10:$U$10)))/2</f>
        <v>#NAME?</v>
      </c>
      <c r="AJ17" s="278" t="e">
        <f t="shared" ca="1" si="4"/>
        <v>#NAME?</v>
      </c>
      <c r="AL17" t="str">
        <f t="shared" ref="AL17:AL18" si="19">AL7</f>
        <v>Nickel</v>
      </c>
      <c r="AM17" s="123" t="e">
        <f ca="1"/>
        <v>#NAME?</v>
      </c>
      <c r="AN17" s="37">
        <f t="shared" ca="1" si="12"/>
        <v>0</v>
      </c>
      <c r="AO17" s="167" t="e">
        <f t="shared" ca="1" si="11"/>
        <v>#NAME?</v>
      </c>
      <c r="AP17" s="317" t="e">
        <f t="shared" ca="1" si="13"/>
        <v>#NAME?</v>
      </c>
    </row>
    <row r="18" spans="1:42" x14ac:dyDescent="0.25">
      <c r="A18" t="s">
        <v>813</v>
      </c>
      <c r="B18" s="277">
        <v>57</v>
      </c>
      <c r="C18" s="73">
        <v>19</v>
      </c>
      <c r="D18" s="73">
        <v>33</v>
      </c>
      <c r="E18" s="247">
        <v>24</v>
      </c>
      <c r="G18" s="138" t="e">
        <f t="array" aca="1" ref="G18:J21" ca="1">ExtractCov($A$4:$E$39,G17)</f>
        <v>#NAME?</v>
      </c>
      <c r="H18" s="139" t="e">
        <f ca="1"/>
        <v>#NAME?</v>
      </c>
      <c r="I18" s="139" t="e">
        <f ca="1"/>
        <v>#NAME?</v>
      </c>
      <c r="J18" s="140" t="e">
        <f ca="1"/>
        <v>#NAME?</v>
      </c>
      <c r="L18" s="138" t="e">
        <f t="array" aca="1" ref="L18:O21" ca="1">MINVERSE(G18:J21)</f>
        <v>#NAME?</v>
      </c>
      <c r="M18" s="139" t="e">
        <f ca="1"/>
        <v>#NAME?</v>
      </c>
      <c r="N18" s="139" t="e">
        <f ca="1"/>
        <v>#NAME?</v>
      </c>
      <c r="O18" s="140" t="e">
        <f ca="1"/>
        <v>#NAME?</v>
      </c>
      <c r="Q18" t="str">
        <f t="shared" si="14"/>
        <v>Nickel</v>
      </c>
      <c r="R18" s="123" t="e">
        <f ca="1">MDETERM(G24:J27)</f>
        <v>#NAME?</v>
      </c>
      <c r="S18" s="90" t="e">
        <f t="shared" ca="1" si="15"/>
        <v>#NAME?</v>
      </c>
      <c r="U18" s="277">
        <f t="shared" si="16"/>
        <v>7</v>
      </c>
      <c r="V18" s="37">
        <f t="shared" si="17"/>
        <v>0.19444444444444445</v>
      </c>
      <c r="W18" s="90">
        <f t="shared" si="18"/>
        <v>-1.6376087894007967</v>
      </c>
      <c r="Z18" t="str">
        <f t="shared" si="3"/>
        <v>Zinc</v>
      </c>
      <c r="AA18" s="277">
        <f t="shared" si="1"/>
        <v>57</v>
      </c>
      <c r="AB18" s="73">
        <f t="shared" si="1"/>
        <v>19</v>
      </c>
      <c r="AC18" s="73">
        <f t="shared" si="1"/>
        <v>33</v>
      </c>
      <c r="AD18" s="247">
        <f t="shared" si="1"/>
        <v>24</v>
      </c>
      <c r="AE18" s="312" t="e">
        <f t="array" aca="1" ref="AE18" ca="1">$W$15-$S$15/2-MMULT(AA18:AD18-$R$6:$U$6,MMULT($L$6:$O$9,TRANSPOSE(AA18:AD18-$R$6:$U$6)))/2</f>
        <v>#NAME?</v>
      </c>
      <c r="AF18" s="313" t="e">
        <f t="array" aca="1" ref="AF18" ca="1">$W$16-$S$16/2-MMULT(AA18:AD18-$R$7:$U$7,MMULT($L$12:$O$15,TRANSPOSE(AA18:AD18-$R$7:$U$7)))/2</f>
        <v>#NAME?</v>
      </c>
      <c r="AG18" s="313" t="e">
        <f t="array" aca="1" ref="AG18" ca="1">$W$17-$S$17/2-MMULT(AA18:AD18-$R$8:$U$8,MMULT($L$18:$O$21,TRANSPOSE(AA18:AD18-$R$8:$U$8)))/2</f>
        <v>#NAME?</v>
      </c>
      <c r="AH18" s="313" t="e">
        <f t="array" aca="1" ref="AH18" ca="1">$W$18-$S$18/2-MMULT(AA18:AD18-$R$9:$U$9,MMULT($L$24:$O$27,TRANSPOSE(AA18:AD18-$R$9:$U$9)))/2</f>
        <v>#NAME?</v>
      </c>
      <c r="AI18" s="313" t="e">
        <f t="array" aca="1" ref="AI18" ca="1">$W$19-$S$19/2-MMULT(AA18:AD18-$R$10:$U$10,MMULT($L$30:$O$33,TRANSPOSE(AA18:AD18-$R$10:$U$10)))/2</f>
        <v>#NAME?</v>
      </c>
      <c r="AJ18" s="278" t="e">
        <f t="shared" ca="1" si="4"/>
        <v>#NAME?</v>
      </c>
      <c r="AL18" t="str">
        <f t="shared" si="19"/>
        <v>Tin</v>
      </c>
      <c r="AM18" s="91" t="e">
        <f ca="1"/>
        <v>#NAME?</v>
      </c>
      <c r="AN18" s="92">
        <f t="shared" ca="1" si="12"/>
        <v>0</v>
      </c>
      <c r="AO18" s="169" t="e">
        <f t="shared" ca="1" si="11"/>
        <v>#NAME?</v>
      </c>
      <c r="AP18" s="318" t="e">
        <f ca="1">1-AO18</f>
        <v>#NAME?</v>
      </c>
    </row>
    <row r="19" spans="1:42" x14ac:dyDescent="0.25">
      <c r="A19" t="s">
        <v>813</v>
      </c>
      <c r="B19" s="277">
        <v>67</v>
      </c>
      <c r="C19" s="73">
        <v>26</v>
      </c>
      <c r="D19" s="73">
        <v>35</v>
      </c>
      <c r="E19" s="247">
        <v>32</v>
      </c>
      <c r="G19" s="123" t="e">
        <f ca="1"/>
        <v>#NAME?</v>
      </c>
      <c r="H19" s="37" t="e">
        <f ca="1"/>
        <v>#NAME?</v>
      </c>
      <c r="I19" s="37" t="e">
        <f ca="1"/>
        <v>#NAME?</v>
      </c>
      <c r="J19" s="90" t="e">
        <f ca="1"/>
        <v>#NAME?</v>
      </c>
      <c r="L19" s="123" t="e">
        <f ca="1"/>
        <v>#NAME?</v>
      </c>
      <c r="M19" s="37" t="e">
        <f ca="1"/>
        <v>#NAME?</v>
      </c>
      <c r="N19" s="37" t="e">
        <f ca="1"/>
        <v>#NAME?</v>
      </c>
      <c r="O19" s="90" t="e">
        <f ca="1"/>
        <v>#NAME?</v>
      </c>
      <c r="Q19" t="str">
        <f t="shared" si="14"/>
        <v>Tin</v>
      </c>
      <c r="R19" s="91" t="e">
        <f ca="1">MDETERM(G30:J33)</f>
        <v>#NAME?</v>
      </c>
      <c r="S19" s="93" t="e">
        <f t="shared" ca="1" si="15"/>
        <v>#NAME?</v>
      </c>
      <c r="U19" s="281">
        <f t="shared" si="16"/>
        <v>10</v>
      </c>
      <c r="V19" s="92">
        <f t="shared" si="17"/>
        <v>0.27777777777777779</v>
      </c>
      <c r="W19" s="93">
        <f>LN(V19)</f>
        <v>-1.2809338454620642</v>
      </c>
      <c r="Z19" t="str">
        <f t="shared" si="3"/>
        <v>Zinc</v>
      </c>
      <c r="AA19" s="277">
        <f t="shared" si="1"/>
        <v>67</v>
      </c>
      <c r="AB19" s="73">
        <f t="shared" si="1"/>
        <v>26</v>
      </c>
      <c r="AC19" s="73">
        <f t="shared" si="1"/>
        <v>35</v>
      </c>
      <c r="AD19" s="247">
        <f t="shared" si="1"/>
        <v>32</v>
      </c>
      <c r="AE19" s="312" t="e">
        <f t="array" aca="1" ref="AE19" ca="1">$W$15-$S$15/2-MMULT(AA19:AD19-$R$6:$U$6,MMULT($L$6:$O$9,TRANSPOSE(AA19:AD19-$R$6:$U$6)))/2</f>
        <v>#NAME?</v>
      </c>
      <c r="AF19" s="313" t="e">
        <f t="array" aca="1" ref="AF19" ca="1">$W$16-$S$16/2-MMULT(AA19:AD19-$R$7:$U$7,MMULT($L$12:$O$15,TRANSPOSE(AA19:AD19-$R$7:$U$7)))/2</f>
        <v>#NAME?</v>
      </c>
      <c r="AG19" s="313" t="e">
        <f t="array" aca="1" ref="AG19" ca="1">$W$17-$S$17/2-MMULT(AA19:AD19-$R$8:$U$8,MMULT($L$18:$O$21,TRANSPOSE(AA19:AD19-$R$8:$U$8)))/2</f>
        <v>#NAME?</v>
      </c>
      <c r="AH19" s="313" t="e">
        <f t="array" aca="1" ref="AH19" ca="1">$W$18-$S$18/2-MMULT(AA19:AD19-$R$9:$U$9,MMULT($L$24:$O$27,TRANSPOSE(AA19:AD19-$R$9:$U$9)))/2</f>
        <v>#NAME?</v>
      </c>
      <c r="AI19" s="313" t="e">
        <f t="array" aca="1" ref="AI19" ca="1">$W$19-$S$19/2-MMULT(AA19:AD19-$R$10:$U$10,MMULT($L$30:$O$33,TRANSPOSE(AA19:AD19-$R$10:$U$10)))/2</f>
        <v>#NAME?</v>
      </c>
      <c r="AJ19" s="278" t="e">
        <f t="shared" ca="1" si="4"/>
        <v>#NAME?</v>
      </c>
      <c r="AL19" t="s">
        <v>216</v>
      </c>
      <c r="AM19" t="e">
        <f ca="1">SUM(AM14:AM18)</f>
        <v>#NAME?</v>
      </c>
      <c r="AN19">
        <f ca="1">SUM(AN14:AN18)</f>
        <v>0</v>
      </c>
      <c r="AO19" s="319" t="e">
        <f t="shared" ca="1" si="11"/>
        <v>#NAME?</v>
      </c>
      <c r="AP19" s="319" t="e">
        <f ca="1">1-AO19</f>
        <v>#NAME?</v>
      </c>
    </row>
    <row r="20" spans="1:42" x14ac:dyDescent="0.25">
      <c r="A20" t="s">
        <v>813</v>
      </c>
      <c r="B20" s="277">
        <v>51</v>
      </c>
      <c r="C20" s="73">
        <v>21</v>
      </c>
      <c r="D20" s="73">
        <v>30</v>
      </c>
      <c r="E20" s="247">
        <v>22</v>
      </c>
      <c r="G20" s="123" t="e">
        <f ca="1"/>
        <v>#NAME?</v>
      </c>
      <c r="H20" s="37" t="e">
        <f ca="1"/>
        <v>#NAME?</v>
      </c>
      <c r="I20" s="37" t="e">
        <f ca="1"/>
        <v>#NAME?</v>
      </c>
      <c r="J20" s="90" t="e">
        <f ca="1"/>
        <v>#NAME?</v>
      </c>
      <c r="L20" s="123" t="e">
        <f ca="1"/>
        <v>#NAME?</v>
      </c>
      <c r="M20" s="37" t="e">
        <f ca="1"/>
        <v>#NAME?</v>
      </c>
      <c r="N20" s="37" t="e">
        <f ca="1"/>
        <v>#NAME?</v>
      </c>
      <c r="O20" s="90" t="e">
        <f ca="1"/>
        <v>#NAME?</v>
      </c>
      <c r="U20" s="32">
        <f>SUM(U15:U19)</f>
        <v>36</v>
      </c>
      <c r="Z20" t="str">
        <f t="shared" si="3"/>
        <v>Zinc</v>
      </c>
      <c r="AA20" s="277">
        <f t="shared" si="3"/>
        <v>51</v>
      </c>
      <c r="AB20" s="73">
        <f t="shared" si="3"/>
        <v>21</v>
      </c>
      <c r="AC20" s="73">
        <f t="shared" si="3"/>
        <v>30</v>
      </c>
      <c r="AD20" s="247">
        <f t="shared" si="3"/>
        <v>22</v>
      </c>
      <c r="AE20" s="312" t="e">
        <f t="array" aca="1" ref="AE20" ca="1">$W$15-$S$15/2-MMULT(AA20:AD20-$R$6:$U$6,MMULT($L$6:$O$9,TRANSPOSE(AA20:AD20-$R$6:$U$6)))/2</f>
        <v>#NAME?</v>
      </c>
      <c r="AF20" s="313" t="e">
        <f t="array" aca="1" ref="AF20" ca="1">$W$16-$S$16/2-MMULT(AA20:AD20-$R$7:$U$7,MMULT($L$12:$O$15,TRANSPOSE(AA20:AD20-$R$7:$U$7)))/2</f>
        <v>#NAME?</v>
      </c>
      <c r="AG20" s="313" t="e">
        <f t="array" aca="1" ref="AG20" ca="1">$W$17-$S$17/2-MMULT(AA20:AD20-$R$8:$U$8,MMULT($L$18:$O$21,TRANSPOSE(AA20:AD20-$R$8:$U$8)))/2</f>
        <v>#NAME?</v>
      </c>
      <c r="AH20" s="313" t="e">
        <f t="array" aca="1" ref="AH20" ca="1">$W$18-$S$18/2-MMULT(AA20:AD20-$R$9:$U$9,MMULT($L$24:$O$27,TRANSPOSE(AA20:AD20-$R$9:$U$9)))/2</f>
        <v>#NAME?</v>
      </c>
      <c r="AI20" s="313" t="e">
        <f t="array" aca="1" ref="AI20" ca="1">$W$19-$S$19/2-MMULT(AA20:AD20-$R$10:$U$10,MMULT($L$30:$O$33,TRANSPOSE(AA20:AD20-$R$10:$U$10)))/2</f>
        <v>#NAME?</v>
      </c>
      <c r="AJ20" s="278" t="e">
        <f t="shared" ca="1" si="4"/>
        <v>#NAME?</v>
      </c>
    </row>
    <row r="21" spans="1:42" x14ac:dyDescent="0.25">
      <c r="A21" t="s">
        <v>813</v>
      </c>
      <c r="B21" s="277">
        <v>95</v>
      </c>
      <c r="C21" s="73">
        <v>38</v>
      </c>
      <c r="D21" s="73">
        <v>82</v>
      </c>
      <c r="E21" s="247">
        <v>23</v>
      </c>
      <c r="G21" s="91" t="e">
        <f ca="1"/>
        <v>#NAME?</v>
      </c>
      <c r="H21" s="92" t="e">
        <f ca="1"/>
        <v>#NAME?</v>
      </c>
      <c r="I21" s="92" t="e">
        <f ca="1"/>
        <v>#NAME?</v>
      </c>
      <c r="J21" s="93" t="e">
        <f ca="1"/>
        <v>#NAME?</v>
      </c>
      <c r="L21" s="91" t="e">
        <f ca="1"/>
        <v>#NAME?</v>
      </c>
      <c r="M21" s="92" t="e">
        <f ca="1"/>
        <v>#NAME?</v>
      </c>
      <c r="N21" s="92" t="e">
        <f ca="1"/>
        <v>#NAME?</v>
      </c>
      <c r="O21" s="93" t="e">
        <f ca="1"/>
        <v>#NAME?</v>
      </c>
      <c r="Z21" t="str">
        <f t="shared" si="3"/>
        <v>Zinc</v>
      </c>
      <c r="AA21" s="277">
        <f t="shared" si="3"/>
        <v>95</v>
      </c>
      <c r="AB21" s="73">
        <f t="shared" si="3"/>
        <v>38</v>
      </c>
      <c r="AC21" s="73">
        <f t="shared" si="3"/>
        <v>82</v>
      </c>
      <c r="AD21" s="247">
        <f t="shared" si="3"/>
        <v>23</v>
      </c>
      <c r="AE21" s="312" t="e">
        <f t="array" aca="1" ref="AE21" ca="1">$W$15-$S$15/2-MMULT(AA21:AD21-$R$6:$U$6,MMULT($L$6:$O$9,TRANSPOSE(AA21:AD21-$R$6:$U$6)))/2</f>
        <v>#NAME?</v>
      </c>
      <c r="AF21" s="313" t="e">
        <f t="array" aca="1" ref="AF21" ca="1">$W$16-$S$16/2-MMULT(AA21:AD21-$R$7:$U$7,MMULT($L$12:$O$15,TRANSPOSE(AA21:AD21-$R$7:$U$7)))/2</f>
        <v>#NAME?</v>
      </c>
      <c r="AG21" s="313" t="e">
        <f t="array" aca="1" ref="AG21" ca="1">$W$17-$S$17/2-MMULT(AA21:AD21-$R$8:$U$8,MMULT($L$18:$O$21,TRANSPOSE(AA21:AD21-$R$8:$U$8)))/2</f>
        <v>#NAME?</v>
      </c>
      <c r="AH21" s="313" t="e">
        <f t="array" aca="1" ref="AH21" ca="1">$W$18-$S$18/2-MMULT(AA21:AD21-$R$9:$U$9,MMULT($L$24:$O$27,TRANSPOSE(AA21:AD21-$R$9:$U$9)))/2</f>
        <v>#NAME?</v>
      </c>
      <c r="AI21" s="313" t="e">
        <f t="array" aca="1" ref="AI21" ca="1">$W$19-$S$19/2-MMULT(AA21:AD21-$R$10:$U$10,MMULT($L$30:$O$33,TRANSPOSE(AA21:AD21-$R$10:$U$10)))/2</f>
        <v>#NAME?</v>
      </c>
      <c r="AJ21" s="278" t="e">
        <f t="shared" ca="1" si="4"/>
        <v>#NAME?</v>
      </c>
    </row>
    <row r="22" spans="1:42" x14ac:dyDescent="0.25">
      <c r="A22" t="s">
        <v>813</v>
      </c>
      <c r="B22" s="277">
        <v>67</v>
      </c>
      <c r="C22" s="73">
        <v>29</v>
      </c>
      <c r="D22" s="73">
        <v>32</v>
      </c>
      <c r="E22" s="247">
        <v>49</v>
      </c>
      <c r="Q22" t="s">
        <v>814</v>
      </c>
      <c r="R22" s="311" t="e">
        <f ca="1">BOXTEST(A4:E39)</f>
        <v>#NAME?</v>
      </c>
      <c r="Z22" t="str">
        <f t="shared" si="3"/>
        <v>Zinc</v>
      </c>
      <c r="AA22" s="277">
        <f t="shared" si="3"/>
        <v>67</v>
      </c>
      <c r="AB22" s="73">
        <f t="shared" si="3"/>
        <v>29</v>
      </c>
      <c r="AC22" s="73">
        <f t="shared" si="3"/>
        <v>32</v>
      </c>
      <c r="AD22" s="247">
        <f t="shared" si="3"/>
        <v>49</v>
      </c>
      <c r="AE22" s="312" t="e">
        <f t="array" aca="1" ref="AE22" ca="1">$W$15-$S$15/2-MMULT(AA22:AD22-$R$6:$U$6,MMULT($L$6:$O$9,TRANSPOSE(AA22:AD22-$R$6:$U$6)))/2</f>
        <v>#NAME?</v>
      </c>
      <c r="AF22" s="313" t="e">
        <f t="array" aca="1" ref="AF22" ca="1">$W$16-$S$16/2-MMULT(AA22:AD22-$R$7:$U$7,MMULT($L$12:$O$15,TRANSPOSE(AA22:AD22-$R$7:$U$7)))/2</f>
        <v>#NAME?</v>
      </c>
      <c r="AG22" s="313" t="e">
        <f t="array" aca="1" ref="AG22" ca="1">$W$17-$S$17/2-MMULT(AA22:AD22-$R$8:$U$8,MMULT($L$18:$O$21,TRANSPOSE(AA22:AD22-$R$8:$U$8)))/2</f>
        <v>#NAME?</v>
      </c>
      <c r="AH22" s="313" t="e">
        <f t="array" aca="1" ref="AH22" ca="1">$W$18-$S$18/2-MMULT(AA22:AD22-$R$9:$U$9,MMULT($L$24:$O$27,TRANSPOSE(AA22:AD22-$R$9:$U$9)))/2</f>
        <v>#NAME?</v>
      </c>
      <c r="AI22" s="313" t="e">
        <f t="array" aca="1" ref="AI22" ca="1">$W$19-$S$19/2-MMULT(AA22:AD22-$R$10:$U$10,MMULT($L$30:$O$33,TRANSPOSE(AA22:AD22-$R$10:$U$10)))/2</f>
        <v>#NAME?</v>
      </c>
      <c r="AJ22" s="278" t="e">
        <f t="shared" ca="1" si="4"/>
        <v>#NAME?</v>
      </c>
    </row>
    <row r="23" spans="1:42" x14ac:dyDescent="0.25">
      <c r="A23" t="s">
        <v>815</v>
      </c>
      <c r="B23" s="277">
        <v>43</v>
      </c>
      <c r="C23" s="73">
        <v>19</v>
      </c>
      <c r="D23" s="73">
        <v>32</v>
      </c>
      <c r="E23" s="247">
        <v>31</v>
      </c>
      <c r="G23" t="str">
        <f>A23</f>
        <v>Nickel</v>
      </c>
      <c r="Z23" t="str">
        <f t="shared" si="3"/>
        <v>Nickel</v>
      </c>
      <c r="AA23" s="277">
        <f t="shared" si="3"/>
        <v>43</v>
      </c>
      <c r="AB23" s="73">
        <f t="shared" si="3"/>
        <v>19</v>
      </c>
      <c r="AC23" s="73">
        <f t="shared" si="3"/>
        <v>32</v>
      </c>
      <c r="AD23" s="247">
        <f t="shared" si="3"/>
        <v>31</v>
      </c>
      <c r="AE23" s="312" t="e">
        <f t="array" aca="1" ref="AE23" ca="1">$W$15-$S$15/2-MMULT(AA23:AD23-$R$6:$U$6,MMULT($L$6:$O$9,TRANSPOSE(AA23:AD23-$R$6:$U$6)))/2</f>
        <v>#NAME?</v>
      </c>
      <c r="AF23" s="313" t="e">
        <f t="array" aca="1" ref="AF23" ca="1">$W$16-$S$16/2-MMULT(AA23:AD23-$R$7:$U$7,MMULT($L$12:$O$15,TRANSPOSE(AA23:AD23-$R$7:$U$7)))/2</f>
        <v>#NAME?</v>
      </c>
      <c r="AG23" s="313" t="e">
        <f t="array" aca="1" ref="AG23" ca="1">$W$17-$S$17/2-MMULT(AA23:AD23-$R$8:$U$8,MMULT($L$18:$O$21,TRANSPOSE(AA23:AD23-$R$8:$U$8)))/2</f>
        <v>#NAME?</v>
      </c>
      <c r="AH23" s="313" t="e">
        <f t="array" aca="1" ref="AH23" ca="1">$W$18-$S$18/2-MMULT(AA23:AD23-$R$9:$U$9,MMULT($L$24:$O$27,TRANSPOSE(AA23:AD23-$R$9:$U$9)))/2</f>
        <v>#NAME?</v>
      </c>
      <c r="AI23" s="313" t="e">
        <f t="array" aca="1" ref="AI23" ca="1">$W$19-$S$19/2-MMULT(AA23:AD23-$R$10:$U$10,MMULT($L$30:$O$33,TRANSPOSE(AA23:AD23-$R$10:$U$10)))/2</f>
        <v>#NAME?</v>
      </c>
      <c r="AJ23" s="278" t="e">
        <f t="shared" ca="1" si="4"/>
        <v>#NAME?</v>
      </c>
    </row>
    <row r="24" spans="1:42" x14ac:dyDescent="0.25">
      <c r="A24" t="s">
        <v>815</v>
      </c>
      <c r="B24" s="277">
        <v>49</v>
      </c>
      <c r="C24" s="73">
        <v>21</v>
      </c>
      <c r="D24" s="73">
        <v>31</v>
      </c>
      <c r="E24" s="247">
        <v>23</v>
      </c>
      <c r="G24" s="138" t="e">
        <f t="array" aca="1" ref="G24:J27" ca="1">ExtractCov($A$4:$E$39,G23)</f>
        <v>#NAME?</v>
      </c>
      <c r="H24" s="139" t="e">
        <f ca="1"/>
        <v>#NAME?</v>
      </c>
      <c r="I24" s="139" t="e">
        <f ca="1"/>
        <v>#NAME?</v>
      </c>
      <c r="J24" s="140" t="e">
        <f ca="1"/>
        <v>#NAME?</v>
      </c>
      <c r="L24" s="138" t="e">
        <f t="array" aca="1" ref="L24:O27" ca="1">MINVERSE(G24:J27)</f>
        <v>#NAME?</v>
      </c>
      <c r="M24" s="139" t="e">
        <f ca="1"/>
        <v>#NAME?</v>
      </c>
      <c r="N24" s="139" t="e">
        <f ca="1"/>
        <v>#NAME?</v>
      </c>
      <c r="O24" s="140" t="e">
        <f ca="1"/>
        <v>#NAME?</v>
      </c>
      <c r="Z24" t="str">
        <f t="shared" si="3"/>
        <v>Nickel</v>
      </c>
      <c r="AA24" s="277">
        <f t="shared" si="3"/>
        <v>49</v>
      </c>
      <c r="AB24" s="73">
        <f t="shared" si="3"/>
        <v>21</v>
      </c>
      <c r="AC24" s="73">
        <f t="shared" si="3"/>
        <v>31</v>
      </c>
      <c r="AD24" s="247">
        <f t="shared" si="3"/>
        <v>23</v>
      </c>
      <c r="AE24" s="312" t="e">
        <f t="array" aca="1" ref="AE24" ca="1">$W$15-$S$15/2-MMULT(AA24:AD24-$R$6:$U$6,MMULT($L$6:$O$9,TRANSPOSE(AA24:AD24-$R$6:$U$6)))/2</f>
        <v>#NAME?</v>
      </c>
      <c r="AF24" s="313" t="e">
        <f t="array" aca="1" ref="AF24" ca="1">$W$16-$S$16/2-MMULT(AA24:AD24-$R$7:$U$7,MMULT($L$12:$O$15,TRANSPOSE(AA24:AD24-$R$7:$U$7)))/2</f>
        <v>#NAME?</v>
      </c>
      <c r="AG24" s="313" t="e">
        <f t="array" aca="1" ref="AG24" ca="1">$W$17-$S$17/2-MMULT(AA24:AD24-$R$8:$U$8,MMULT($L$18:$O$21,TRANSPOSE(AA24:AD24-$R$8:$U$8)))/2</f>
        <v>#NAME?</v>
      </c>
      <c r="AH24" s="313" t="e">
        <f t="array" aca="1" ref="AH24" ca="1">$W$18-$S$18/2-MMULT(AA24:AD24-$R$9:$U$9,MMULT($L$24:$O$27,TRANSPOSE(AA24:AD24-$R$9:$U$9)))/2</f>
        <v>#NAME?</v>
      </c>
      <c r="AI24" s="313" t="e">
        <f t="array" aca="1" ref="AI24" ca="1">$W$19-$S$19/2-MMULT(AA24:AD24-$R$10:$U$10,MMULT($L$30:$O$33,TRANSPOSE(AA24:AD24-$R$10:$U$10)))/2</f>
        <v>#NAME?</v>
      </c>
      <c r="AJ24" s="278" t="e">
        <f t="shared" ca="1" si="4"/>
        <v>#NAME?</v>
      </c>
    </row>
    <row r="25" spans="1:42" x14ac:dyDescent="0.25">
      <c r="A25" t="s">
        <v>815</v>
      </c>
      <c r="B25" s="277">
        <v>67</v>
      </c>
      <c r="C25" s="73">
        <v>21</v>
      </c>
      <c r="D25" s="73">
        <v>23</v>
      </c>
      <c r="E25" s="247">
        <v>36</v>
      </c>
      <c r="G25" s="123" t="e">
        <f ca="1"/>
        <v>#NAME?</v>
      </c>
      <c r="H25" s="37" t="e">
        <f ca="1"/>
        <v>#NAME?</v>
      </c>
      <c r="I25" s="37" t="e">
        <f ca="1"/>
        <v>#NAME?</v>
      </c>
      <c r="J25" s="90" t="e">
        <f ca="1"/>
        <v>#NAME?</v>
      </c>
      <c r="L25" s="123" t="e">
        <f ca="1"/>
        <v>#NAME?</v>
      </c>
      <c r="M25" s="37" t="e">
        <f ca="1"/>
        <v>#NAME?</v>
      </c>
      <c r="N25" s="37" t="e">
        <f ca="1"/>
        <v>#NAME?</v>
      </c>
      <c r="O25" s="90" t="e">
        <f ca="1"/>
        <v>#NAME?</v>
      </c>
      <c r="Z25" t="str">
        <f t="shared" si="3"/>
        <v>Nickel</v>
      </c>
      <c r="AA25" s="277">
        <f t="shared" si="3"/>
        <v>67</v>
      </c>
      <c r="AB25" s="73">
        <f t="shared" si="3"/>
        <v>21</v>
      </c>
      <c r="AC25" s="73">
        <f t="shared" si="3"/>
        <v>23</v>
      </c>
      <c r="AD25" s="247">
        <f t="shared" si="3"/>
        <v>36</v>
      </c>
      <c r="AE25" s="312" t="e">
        <f t="array" aca="1" ref="AE25" ca="1">$W$15-$S$15/2-MMULT(AA25:AD25-$R$6:$U$6,MMULT($L$6:$O$9,TRANSPOSE(AA25:AD25-$R$6:$U$6)))/2</f>
        <v>#NAME?</v>
      </c>
      <c r="AF25" s="313" t="e">
        <f t="array" aca="1" ref="AF25" ca="1">$W$16-$S$16/2-MMULT(AA25:AD25-$R$7:$U$7,MMULT($L$12:$O$15,TRANSPOSE(AA25:AD25-$R$7:$U$7)))/2</f>
        <v>#NAME?</v>
      </c>
      <c r="AG25" s="313" t="e">
        <f t="array" aca="1" ref="AG25" ca="1">$W$17-$S$17/2-MMULT(AA25:AD25-$R$8:$U$8,MMULT($L$18:$O$21,TRANSPOSE(AA25:AD25-$R$8:$U$8)))/2</f>
        <v>#NAME?</v>
      </c>
      <c r="AH25" s="313" t="e">
        <f t="array" aca="1" ref="AH25" ca="1">$W$18-$S$18/2-MMULT(AA25:AD25-$R$9:$U$9,MMULT($L$24:$O$27,TRANSPOSE(AA25:AD25-$R$9:$U$9)))/2</f>
        <v>#NAME?</v>
      </c>
      <c r="AI25" s="313" t="e">
        <f t="array" aca="1" ref="AI25" ca="1">$W$19-$S$19/2-MMULT(AA25:AD25-$R$10:$U$10,MMULT($L$30:$O$33,TRANSPOSE(AA25:AD25-$R$10:$U$10)))/2</f>
        <v>#NAME?</v>
      </c>
      <c r="AJ25" s="278" t="e">
        <f t="shared" ca="1" si="4"/>
        <v>#NAME?</v>
      </c>
    </row>
    <row r="26" spans="1:42" x14ac:dyDescent="0.25">
      <c r="A26" t="s">
        <v>815</v>
      </c>
      <c r="B26" s="277">
        <v>80</v>
      </c>
      <c r="C26" s="73">
        <v>19</v>
      </c>
      <c r="D26" s="73">
        <v>28</v>
      </c>
      <c r="E26" s="247">
        <v>37</v>
      </c>
      <c r="G26" s="123" t="e">
        <f ca="1"/>
        <v>#NAME?</v>
      </c>
      <c r="H26" s="37" t="e">
        <f ca="1"/>
        <v>#NAME?</v>
      </c>
      <c r="I26" s="37" t="e">
        <f ca="1"/>
        <v>#NAME?</v>
      </c>
      <c r="J26" s="90" t="e">
        <f ca="1"/>
        <v>#NAME?</v>
      </c>
      <c r="L26" s="123" t="e">
        <f ca="1"/>
        <v>#NAME?</v>
      </c>
      <c r="M26" s="37" t="e">
        <f ca="1"/>
        <v>#NAME?</v>
      </c>
      <c r="N26" s="37" t="e">
        <f ca="1"/>
        <v>#NAME?</v>
      </c>
      <c r="O26" s="90" t="e">
        <f ca="1"/>
        <v>#NAME?</v>
      </c>
      <c r="Z26" t="str">
        <f t="shared" si="3"/>
        <v>Nickel</v>
      </c>
      <c r="AA26" s="277">
        <f t="shared" si="3"/>
        <v>80</v>
      </c>
      <c r="AB26" s="73">
        <f t="shared" si="3"/>
        <v>19</v>
      </c>
      <c r="AC26" s="73">
        <f t="shared" si="3"/>
        <v>28</v>
      </c>
      <c r="AD26" s="247">
        <f t="shared" si="3"/>
        <v>37</v>
      </c>
      <c r="AE26" s="312" t="e">
        <f t="array" aca="1" ref="AE26" ca="1">$W$15-$S$15/2-MMULT(AA26:AD26-$R$6:$U$6,MMULT($L$6:$O$9,TRANSPOSE(AA26:AD26-$R$6:$U$6)))/2</f>
        <v>#NAME?</v>
      </c>
      <c r="AF26" s="313" t="e">
        <f t="array" aca="1" ref="AF26" ca="1">$W$16-$S$16/2-MMULT(AA26:AD26-$R$7:$U$7,MMULT($L$12:$O$15,TRANSPOSE(AA26:AD26-$R$7:$U$7)))/2</f>
        <v>#NAME?</v>
      </c>
      <c r="AG26" s="313" t="e">
        <f t="array" aca="1" ref="AG26" ca="1">$W$17-$S$17/2-MMULT(AA26:AD26-$R$8:$U$8,MMULT($L$18:$O$21,TRANSPOSE(AA26:AD26-$R$8:$U$8)))/2</f>
        <v>#NAME?</v>
      </c>
      <c r="AH26" s="313" t="e">
        <f t="array" aca="1" ref="AH26" ca="1">$W$18-$S$18/2-MMULT(AA26:AD26-$R$9:$U$9,MMULT($L$24:$O$27,TRANSPOSE(AA26:AD26-$R$9:$U$9)))/2</f>
        <v>#NAME?</v>
      </c>
      <c r="AI26" s="313" t="e">
        <f t="array" aca="1" ref="AI26" ca="1">$W$19-$S$19/2-MMULT(AA26:AD26-$R$10:$U$10,MMULT($L$30:$O$33,TRANSPOSE(AA26:AD26-$R$10:$U$10)))/2</f>
        <v>#NAME?</v>
      </c>
      <c r="AJ26" s="278" t="e">
        <f t="shared" ca="1" si="4"/>
        <v>#NAME?</v>
      </c>
    </row>
    <row r="27" spans="1:42" x14ac:dyDescent="0.25">
      <c r="A27" t="s">
        <v>815</v>
      </c>
      <c r="B27" s="277">
        <v>49</v>
      </c>
      <c r="C27" s="73">
        <v>35</v>
      </c>
      <c r="D27" s="73">
        <v>38</v>
      </c>
      <c r="E27" s="247">
        <v>17</v>
      </c>
      <c r="G27" s="91" t="e">
        <f ca="1"/>
        <v>#NAME?</v>
      </c>
      <c r="H27" s="92" t="e">
        <f ca="1"/>
        <v>#NAME?</v>
      </c>
      <c r="I27" s="92" t="e">
        <f ca="1"/>
        <v>#NAME?</v>
      </c>
      <c r="J27" s="93" t="e">
        <f ca="1"/>
        <v>#NAME?</v>
      </c>
      <c r="L27" s="91" t="e">
        <f ca="1"/>
        <v>#NAME?</v>
      </c>
      <c r="M27" s="92" t="e">
        <f ca="1"/>
        <v>#NAME?</v>
      </c>
      <c r="N27" s="92" t="e">
        <f ca="1"/>
        <v>#NAME?</v>
      </c>
      <c r="O27" s="93" t="e">
        <f ca="1"/>
        <v>#NAME?</v>
      </c>
      <c r="Z27" t="str">
        <f t="shared" si="3"/>
        <v>Nickel</v>
      </c>
      <c r="AA27" s="277">
        <f t="shared" si="3"/>
        <v>49</v>
      </c>
      <c r="AB27" s="73">
        <f t="shared" si="3"/>
        <v>35</v>
      </c>
      <c r="AC27" s="73">
        <f t="shared" si="3"/>
        <v>38</v>
      </c>
      <c r="AD27" s="247">
        <f t="shared" si="3"/>
        <v>17</v>
      </c>
      <c r="AE27" s="312" t="e">
        <f t="array" aca="1" ref="AE27" ca="1">$W$15-$S$15/2-MMULT(AA27:AD27-$R$6:$U$6,MMULT($L$6:$O$9,TRANSPOSE(AA27:AD27-$R$6:$U$6)))/2</f>
        <v>#NAME?</v>
      </c>
      <c r="AF27" s="313" t="e">
        <f t="array" aca="1" ref="AF27" ca="1">$W$16-$S$16/2-MMULT(AA27:AD27-$R$7:$U$7,MMULT($L$12:$O$15,TRANSPOSE(AA27:AD27-$R$7:$U$7)))/2</f>
        <v>#NAME?</v>
      </c>
      <c r="AG27" s="313" t="e">
        <f t="array" aca="1" ref="AG27" ca="1">$W$17-$S$17/2-MMULT(AA27:AD27-$R$8:$U$8,MMULT($L$18:$O$21,TRANSPOSE(AA27:AD27-$R$8:$U$8)))/2</f>
        <v>#NAME?</v>
      </c>
      <c r="AH27" s="313" t="e">
        <f t="array" aca="1" ref="AH27" ca="1">$W$18-$S$18/2-MMULT(AA27:AD27-$R$9:$U$9,MMULT($L$24:$O$27,TRANSPOSE(AA27:AD27-$R$9:$U$9)))/2</f>
        <v>#NAME?</v>
      </c>
      <c r="AI27" s="313" t="e">
        <f t="array" aca="1" ref="AI27" ca="1">$W$19-$S$19/2-MMULT(AA27:AD27-$R$10:$U$10,MMULT($L$30:$O$33,TRANSPOSE(AA27:AD27-$R$10:$U$10)))/2</f>
        <v>#NAME?</v>
      </c>
      <c r="AJ27" s="278" t="e">
        <f t="shared" ca="1" si="4"/>
        <v>#NAME?</v>
      </c>
    </row>
    <row r="28" spans="1:42" x14ac:dyDescent="0.25">
      <c r="A28" t="s">
        <v>815</v>
      </c>
      <c r="B28" s="277">
        <v>51</v>
      </c>
      <c r="C28" s="73">
        <v>44</v>
      </c>
      <c r="D28" s="73">
        <v>9</v>
      </c>
      <c r="E28" s="247">
        <v>37</v>
      </c>
      <c r="Z28" t="str">
        <f t="shared" si="3"/>
        <v>Nickel</v>
      </c>
      <c r="AA28" s="277">
        <f t="shared" si="3"/>
        <v>51</v>
      </c>
      <c r="AB28" s="73">
        <f t="shared" si="3"/>
        <v>44</v>
      </c>
      <c r="AC28" s="73">
        <f t="shared" si="3"/>
        <v>9</v>
      </c>
      <c r="AD28" s="247">
        <f t="shared" si="3"/>
        <v>37</v>
      </c>
      <c r="AE28" s="312" t="e">
        <f t="array" aca="1" ref="AE28" ca="1">$W$15-$S$15/2-MMULT(AA28:AD28-$R$6:$U$6,MMULT($L$6:$O$9,TRANSPOSE(AA28:AD28-$R$6:$U$6)))/2</f>
        <v>#NAME?</v>
      </c>
      <c r="AF28" s="313" t="e">
        <f t="array" aca="1" ref="AF28" ca="1">$W$16-$S$16/2-MMULT(AA28:AD28-$R$7:$U$7,MMULT($L$12:$O$15,TRANSPOSE(AA28:AD28-$R$7:$U$7)))/2</f>
        <v>#NAME?</v>
      </c>
      <c r="AG28" s="313" t="e">
        <f t="array" aca="1" ref="AG28" ca="1">$W$17-$S$17/2-MMULT(AA28:AD28-$R$8:$U$8,MMULT($L$18:$O$21,TRANSPOSE(AA28:AD28-$R$8:$U$8)))/2</f>
        <v>#NAME?</v>
      </c>
      <c r="AH28" s="313" t="e">
        <f t="array" aca="1" ref="AH28" ca="1">$W$18-$S$18/2-MMULT(AA28:AD28-$R$9:$U$9,MMULT($L$24:$O$27,TRANSPOSE(AA28:AD28-$R$9:$U$9)))/2</f>
        <v>#NAME?</v>
      </c>
      <c r="AI28" s="313" t="e">
        <f t="array" aca="1" ref="AI28" ca="1">$W$19-$S$19/2-MMULT(AA28:AD28-$R$10:$U$10,MMULT($L$30:$O$33,TRANSPOSE(AA28:AD28-$R$10:$U$10)))/2</f>
        <v>#NAME?</v>
      </c>
      <c r="AJ28" s="278" t="e">
        <f t="shared" ca="1" si="4"/>
        <v>#NAME?</v>
      </c>
    </row>
    <row r="29" spans="1:42" x14ac:dyDescent="0.25">
      <c r="A29" t="s">
        <v>815</v>
      </c>
      <c r="B29" s="277">
        <v>23</v>
      </c>
      <c r="C29" s="73">
        <v>37</v>
      </c>
      <c r="D29" s="73">
        <v>39</v>
      </c>
      <c r="E29" s="247">
        <v>37</v>
      </c>
      <c r="G29" t="str">
        <f>A30</f>
        <v>Tin</v>
      </c>
      <c r="Z29" t="str">
        <f t="shared" si="3"/>
        <v>Nickel</v>
      </c>
      <c r="AA29" s="277">
        <f t="shared" si="3"/>
        <v>23</v>
      </c>
      <c r="AB29" s="73">
        <f t="shared" si="3"/>
        <v>37</v>
      </c>
      <c r="AC29" s="73">
        <f t="shared" si="3"/>
        <v>39</v>
      </c>
      <c r="AD29" s="247">
        <f t="shared" si="3"/>
        <v>37</v>
      </c>
      <c r="AE29" s="312" t="e">
        <f t="array" aca="1" ref="AE29" ca="1">$W$15-$S$15/2-MMULT(AA29:AD29-$R$6:$U$6,MMULT($L$6:$O$9,TRANSPOSE(AA29:AD29-$R$6:$U$6)))/2</f>
        <v>#NAME?</v>
      </c>
      <c r="AF29" s="313" t="e">
        <f t="array" aca="1" ref="AF29" ca="1">$W$16-$S$16/2-MMULT(AA29:AD29-$R$7:$U$7,MMULT($L$12:$O$15,TRANSPOSE(AA29:AD29-$R$7:$U$7)))/2</f>
        <v>#NAME?</v>
      </c>
      <c r="AG29" s="313" t="e">
        <f t="array" aca="1" ref="AG29" ca="1">$W$17-$S$17/2-MMULT(AA29:AD29-$R$8:$U$8,MMULT($L$18:$O$21,TRANSPOSE(AA29:AD29-$R$8:$U$8)))/2</f>
        <v>#NAME?</v>
      </c>
      <c r="AH29" s="313" t="e">
        <f t="array" aca="1" ref="AH29" ca="1">$W$18-$S$18/2-MMULT(AA29:AD29-$R$9:$U$9,MMULT($L$24:$O$27,TRANSPOSE(AA29:AD29-$R$9:$U$9)))/2</f>
        <v>#NAME?</v>
      </c>
      <c r="AI29" s="313" t="e">
        <f t="array" aca="1" ref="AI29" ca="1">$W$19-$S$19/2-MMULT(AA29:AD29-$R$10:$U$10,MMULT($L$30:$O$33,TRANSPOSE(AA29:AD29-$R$10:$U$10)))/2</f>
        <v>#NAME?</v>
      </c>
      <c r="AJ29" s="278" t="e">
        <f t="shared" ca="1" si="4"/>
        <v>#NAME?</v>
      </c>
    </row>
    <row r="30" spans="1:42" x14ac:dyDescent="0.25">
      <c r="A30" t="s">
        <v>816</v>
      </c>
      <c r="B30" s="277">
        <v>47</v>
      </c>
      <c r="C30" s="73">
        <v>47</v>
      </c>
      <c r="D30" s="73">
        <v>32</v>
      </c>
      <c r="E30" s="247">
        <v>27</v>
      </c>
      <c r="G30" s="138" t="e">
        <f t="array" aca="1" ref="G30:J33" ca="1">ExtractCov($A$4:$E$39,G29)</f>
        <v>#NAME?</v>
      </c>
      <c r="H30" s="139" t="e">
        <f ca="1"/>
        <v>#NAME?</v>
      </c>
      <c r="I30" s="139" t="e">
        <f ca="1"/>
        <v>#NAME?</v>
      </c>
      <c r="J30" s="140" t="e">
        <f ca="1"/>
        <v>#NAME?</v>
      </c>
      <c r="L30" s="138" t="e">
        <f t="array" aca="1" ref="L30:O33" ca="1">MINVERSE(G30:J33)</f>
        <v>#NAME?</v>
      </c>
      <c r="M30" s="139" t="e">
        <f ca="1"/>
        <v>#NAME?</v>
      </c>
      <c r="N30" s="139" t="e">
        <f ca="1"/>
        <v>#NAME?</v>
      </c>
      <c r="O30" s="140" t="e">
        <f ca="1"/>
        <v>#NAME?</v>
      </c>
      <c r="Z30" t="str">
        <f t="shared" si="3"/>
        <v>Tin</v>
      </c>
      <c r="AA30" s="277">
        <f t="shared" si="3"/>
        <v>47</v>
      </c>
      <c r="AB30" s="73">
        <f t="shared" si="3"/>
        <v>47</v>
      </c>
      <c r="AC30" s="73">
        <f t="shared" si="3"/>
        <v>32</v>
      </c>
      <c r="AD30" s="247">
        <f t="shared" si="3"/>
        <v>27</v>
      </c>
      <c r="AE30" s="312" t="e">
        <f t="array" aca="1" ref="AE30" ca="1">$W$15-$S$15/2-MMULT(AA30:AD30-$R$6:$U$6,MMULT($L$6:$O$9,TRANSPOSE(AA30:AD30-$R$6:$U$6)))/2</f>
        <v>#NAME?</v>
      </c>
      <c r="AF30" s="313" t="e">
        <f t="array" aca="1" ref="AF30" ca="1">$W$16-$S$16/2-MMULT(AA30:AD30-$R$7:$U$7,MMULT($L$12:$O$15,TRANSPOSE(AA30:AD30-$R$7:$U$7)))/2</f>
        <v>#NAME?</v>
      </c>
      <c r="AG30" s="313" t="e">
        <f t="array" aca="1" ref="AG30" ca="1">$W$17-$S$17/2-MMULT(AA30:AD30-$R$8:$U$8,MMULT($L$18:$O$21,TRANSPOSE(AA30:AD30-$R$8:$U$8)))/2</f>
        <v>#NAME?</v>
      </c>
      <c r="AH30" s="313" t="e">
        <f t="array" aca="1" ref="AH30" ca="1">$W$18-$S$18/2-MMULT(AA30:AD30-$R$9:$U$9,MMULT($L$24:$O$27,TRANSPOSE(AA30:AD30-$R$9:$U$9)))/2</f>
        <v>#NAME?</v>
      </c>
      <c r="AI30" s="313" t="e">
        <f t="array" aca="1" ref="AI30" ca="1">$W$19-$S$19/2-MMULT(AA30:AD30-$R$10:$U$10,MMULT($L$30:$O$33,TRANSPOSE(AA30:AD30-$R$10:$U$10)))/2</f>
        <v>#NAME?</v>
      </c>
      <c r="AJ30" s="278" t="e">
        <f t="shared" ca="1" si="4"/>
        <v>#NAME?</v>
      </c>
    </row>
    <row r="31" spans="1:42" x14ac:dyDescent="0.25">
      <c r="A31" t="s">
        <v>816</v>
      </c>
      <c r="B31" s="277">
        <v>125</v>
      </c>
      <c r="C31" s="73">
        <v>44</v>
      </c>
      <c r="D31" s="73">
        <v>68</v>
      </c>
      <c r="E31" s="247">
        <v>20</v>
      </c>
      <c r="G31" s="123" t="e">
        <f ca="1"/>
        <v>#NAME?</v>
      </c>
      <c r="H31" s="37" t="e">
        <f ca="1"/>
        <v>#NAME?</v>
      </c>
      <c r="I31" s="37" t="e">
        <f ca="1"/>
        <v>#NAME?</v>
      </c>
      <c r="J31" s="90" t="e">
        <f ca="1"/>
        <v>#NAME?</v>
      </c>
      <c r="L31" s="123" t="e">
        <f ca="1"/>
        <v>#NAME?</v>
      </c>
      <c r="M31" s="37" t="e">
        <f ca="1"/>
        <v>#NAME?</v>
      </c>
      <c r="N31" s="37" t="e">
        <f ca="1"/>
        <v>#NAME?</v>
      </c>
      <c r="O31" s="90" t="e">
        <f ca="1"/>
        <v>#NAME?</v>
      </c>
      <c r="Z31" t="str">
        <f t="shared" si="3"/>
        <v>Tin</v>
      </c>
      <c r="AA31" s="277">
        <f t="shared" si="3"/>
        <v>125</v>
      </c>
      <c r="AB31" s="73">
        <f t="shared" si="3"/>
        <v>44</v>
      </c>
      <c r="AC31" s="73">
        <f t="shared" si="3"/>
        <v>68</v>
      </c>
      <c r="AD31" s="247">
        <f t="shared" si="3"/>
        <v>20</v>
      </c>
      <c r="AE31" s="312" t="e">
        <f t="array" aca="1" ref="AE31" ca="1">$W$15-$S$15/2-MMULT(AA31:AD31-$R$6:$U$6,MMULT($L$6:$O$9,TRANSPOSE(AA31:AD31-$R$6:$U$6)))/2</f>
        <v>#NAME?</v>
      </c>
      <c r="AF31" s="313" t="e">
        <f t="array" aca="1" ref="AF31" ca="1">$W$16-$S$16/2-MMULT(AA31:AD31-$R$7:$U$7,MMULT($L$12:$O$15,TRANSPOSE(AA31:AD31-$R$7:$U$7)))/2</f>
        <v>#NAME?</v>
      </c>
      <c r="AG31" s="313" t="e">
        <f t="array" aca="1" ref="AG31" ca="1">$W$17-$S$17/2-MMULT(AA31:AD31-$R$8:$U$8,MMULT($L$18:$O$21,TRANSPOSE(AA31:AD31-$R$8:$U$8)))/2</f>
        <v>#NAME?</v>
      </c>
      <c r="AH31" s="313" t="e">
        <f t="array" aca="1" ref="AH31" ca="1">$W$18-$S$18/2-MMULT(AA31:AD31-$R$9:$U$9,MMULT($L$24:$O$27,TRANSPOSE(AA31:AD31-$R$9:$U$9)))/2</f>
        <v>#NAME?</v>
      </c>
      <c r="AI31" s="313" t="e">
        <f t="array" aca="1" ref="AI31" ca="1">$W$19-$S$19/2-MMULT(AA31:AD31-$R$10:$U$10,MMULT($L$30:$O$33,TRANSPOSE(AA31:AD31-$R$10:$U$10)))/2</f>
        <v>#NAME?</v>
      </c>
      <c r="AJ31" s="278" t="e">
        <f t="shared" ca="1" si="4"/>
        <v>#NAME?</v>
      </c>
    </row>
    <row r="32" spans="1:42" x14ac:dyDescent="0.25">
      <c r="A32" t="s">
        <v>816</v>
      </c>
      <c r="B32" s="277">
        <v>98</v>
      </c>
      <c r="C32" s="73">
        <v>25</v>
      </c>
      <c r="D32" s="73">
        <v>38</v>
      </c>
      <c r="E32" s="247">
        <v>18</v>
      </c>
      <c r="G32" s="123" t="e">
        <f ca="1"/>
        <v>#NAME?</v>
      </c>
      <c r="H32" s="37" t="e">
        <f ca="1"/>
        <v>#NAME?</v>
      </c>
      <c r="I32" s="37" t="e">
        <f ca="1"/>
        <v>#NAME?</v>
      </c>
      <c r="J32" s="90" t="e">
        <f ca="1"/>
        <v>#NAME?</v>
      </c>
      <c r="L32" s="123" t="e">
        <f ca="1"/>
        <v>#NAME?</v>
      </c>
      <c r="M32" s="37" t="e">
        <f ca="1"/>
        <v>#NAME?</v>
      </c>
      <c r="N32" s="37" t="e">
        <f ca="1"/>
        <v>#NAME?</v>
      </c>
      <c r="O32" s="90" t="e">
        <f ca="1"/>
        <v>#NAME?</v>
      </c>
      <c r="Z32" t="str">
        <f t="shared" si="3"/>
        <v>Tin</v>
      </c>
      <c r="AA32" s="277">
        <f t="shared" si="3"/>
        <v>98</v>
      </c>
      <c r="AB32" s="73">
        <f t="shared" si="3"/>
        <v>25</v>
      </c>
      <c r="AC32" s="73">
        <f t="shared" si="3"/>
        <v>38</v>
      </c>
      <c r="AD32" s="247">
        <f t="shared" si="3"/>
        <v>18</v>
      </c>
      <c r="AE32" s="312" t="e">
        <f t="array" aca="1" ref="AE32" ca="1">$W$15-$S$15/2-MMULT(AA32:AD32-$R$6:$U$6,MMULT($L$6:$O$9,TRANSPOSE(AA32:AD32-$R$6:$U$6)))/2</f>
        <v>#NAME?</v>
      </c>
      <c r="AF32" s="313" t="e">
        <f t="array" aca="1" ref="AF32" ca="1">$W$16-$S$16/2-MMULT(AA32:AD32-$R$7:$U$7,MMULT($L$12:$O$15,TRANSPOSE(AA32:AD32-$R$7:$U$7)))/2</f>
        <v>#NAME?</v>
      </c>
      <c r="AG32" s="313" t="e">
        <f t="array" aca="1" ref="AG32" ca="1">$W$17-$S$17/2-MMULT(AA32:AD32-$R$8:$U$8,MMULT($L$18:$O$21,TRANSPOSE(AA32:AD32-$R$8:$U$8)))/2</f>
        <v>#NAME?</v>
      </c>
      <c r="AH32" s="313" t="e">
        <f t="array" aca="1" ref="AH32" ca="1">$W$18-$S$18/2-MMULT(AA32:AD32-$R$9:$U$9,MMULT($L$24:$O$27,TRANSPOSE(AA32:AD32-$R$9:$U$9)))/2</f>
        <v>#NAME?</v>
      </c>
      <c r="AI32" s="313" t="e">
        <f t="array" aca="1" ref="AI32" ca="1">$W$19-$S$19/2-MMULT(AA32:AD32-$R$10:$U$10,MMULT($L$30:$O$33,TRANSPOSE(AA32:AD32-$R$10:$U$10)))/2</f>
        <v>#NAME?</v>
      </c>
      <c r="AJ32" s="278" t="e">
        <f t="shared" ca="1" si="4"/>
        <v>#NAME?</v>
      </c>
    </row>
    <row r="33" spans="1:36" x14ac:dyDescent="0.25">
      <c r="A33" t="s">
        <v>816</v>
      </c>
      <c r="B33" s="277">
        <v>121</v>
      </c>
      <c r="C33" s="73">
        <v>39</v>
      </c>
      <c r="D33" s="73">
        <v>61</v>
      </c>
      <c r="E33" s="247">
        <v>33</v>
      </c>
      <c r="G33" s="91" t="e">
        <f ca="1"/>
        <v>#NAME?</v>
      </c>
      <c r="H33" s="92" t="e">
        <f ca="1"/>
        <v>#NAME?</v>
      </c>
      <c r="I33" s="92" t="e">
        <f ca="1"/>
        <v>#NAME?</v>
      </c>
      <c r="J33" s="93" t="e">
        <f ca="1"/>
        <v>#NAME?</v>
      </c>
      <c r="L33" s="91" t="e">
        <f ca="1"/>
        <v>#NAME?</v>
      </c>
      <c r="M33" s="92" t="e">
        <f ca="1"/>
        <v>#NAME?</v>
      </c>
      <c r="N33" s="92" t="e">
        <f ca="1"/>
        <v>#NAME?</v>
      </c>
      <c r="O33" s="93" t="e">
        <f ca="1"/>
        <v>#NAME?</v>
      </c>
      <c r="Z33" t="str">
        <f t="shared" si="3"/>
        <v>Tin</v>
      </c>
      <c r="AA33" s="277">
        <f t="shared" si="3"/>
        <v>121</v>
      </c>
      <c r="AB33" s="73">
        <f t="shared" si="3"/>
        <v>39</v>
      </c>
      <c r="AC33" s="73">
        <f t="shared" si="3"/>
        <v>61</v>
      </c>
      <c r="AD33" s="247">
        <f t="shared" si="3"/>
        <v>33</v>
      </c>
      <c r="AE33" s="312" t="e">
        <f t="array" aca="1" ref="AE33" ca="1">$W$15-$S$15/2-MMULT(AA33:AD33-$R$6:$U$6,MMULT($L$6:$O$9,TRANSPOSE(AA33:AD33-$R$6:$U$6)))/2</f>
        <v>#NAME?</v>
      </c>
      <c r="AF33" s="313" t="e">
        <f t="array" aca="1" ref="AF33" ca="1">$W$16-$S$16/2-MMULT(AA33:AD33-$R$7:$U$7,MMULT($L$12:$O$15,TRANSPOSE(AA33:AD33-$R$7:$U$7)))/2</f>
        <v>#NAME?</v>
      </c>
      <c r="AG33" s="313" t="e">
        <f t="array" aca="1" ref="AG33" ca="1">$W$17-$S$17/2-MMULT(AA33:AD33-$R$8:$U$8,MMULT($L$18:$O$21,TRANSPOSE(AA33:AD33-$R$8:$U$8)))/2</f>
        <v>#NAME?</v>
      </c>
      <c r="AH33" s="313" t="e">
        <f t="array" aca="1" ref="AH33" ca="1">$W$18-$S$18/2-MMULT(AA33:AD33-$R$9:$U$9,MMULT($L$24:$O$27,TRANSPOSE(AA33:AD33-$R$9:$U$9)))/2</f>
        <v>#NAME?</v>
      </c>
      <c r="AI33" s="313" t="e">
        <f t="array" aca="1" ref="AI33" ca="1">$W$19-$S$19/2-MMULT(AA33:AD33-$R$10:$U$10,MMULT($L$30:$O$33,TRANSPOSE(AA33:AD33-$R$10:$U$10)))/2</f>
        <v>#NAME?</v>
      </c>
      <c r="AJ33" s="278" t="e">
        <f t="shared" ca="1" si="4"/>
        <v>#NAME?</v>
      </c>
    </row>
    <row r="34" spans="1:36" x14ac:dyDescent="0.25">
      <c r="A34" t="s">
        <v>816</v>
      </c>
      <c r="B34" s="277">
        <v>61</v>
      </c>
      <c r="C34" s="73">
        <v>25</v>
      </c>
      <c r="D34" s="73">
        <v>25</v>
      </c>
      <c r="E34" s="247">
        <v>15</v>
      </c>
      <c r="Z34" t="str">
        <f t="shared" si="3"/>
        <v>Tin</v>
      </c>
      <c r="AA34" s="277">
        <f t="shared" si="3"/>
        <v>61</v>
      </c>
      <c r="AB34" s="73">
        <f t="shared" si="3"/>
        <v>25</v>
      </c>
      <c r="AC34" s="73">
        <f t="shared" si="3"/>
        <v>25</v>
      </c>
      <c r="AD34" s="247">
        <f t="shared" si="3"/>
        <v>15</v>
      </c>
      <c r="AE34" s="312" t="e">
        <f t="array" aca="1" ref="AE34" ca="1">$W$15-$S$15/2-MMULT(AA34:AD34-$R$6:$U$6,MMULT($L$6:$O$9,TRANSPOSE(AA34:AD34-$R$6:$U$6)))/2</f>
        <v>#NAME?</v>
      </c>
      <c r="AF34" s="313" t="e">
        <f t="array" aca="1" ref="AF34" ca="1">$W$16-$S$16/2-MMULT(AA34:AD34-$R$7:$U$7,MMULT($L$12:$O$15,TRANSPOSE(AA34:AD34-$R$7:$U$7)))/2</f>
        <v>#NAME?</v>
      </c>
      <c r="AG34" s="313" t="e">
        <f t="array" aca="1" ref="AG34" ca="1">$W$17-$S$17/2-MMULT(AA34:AD34-$R$8:$U$8,MMULT($L$18:$O$21,TRANSPOSE(AA34:AD34-$R$8:$U$8)))/2</f>
        <v>#NAME?</v>
      </c>
      <c r="AH34" s="313" t="e">
        <f t="array" aca="1" ref="AH34" ca="1">$W$18-$S$18/2-MMULT(AA34:AD34-$R$9:$U$9,MMULT($L$24:$O$27,TRANSPOSE(AA34:AD34-$R$9:$U$9)))/2</f>
        <v>#NAME?</v>
      </c>
      <c r="AI34" s="313" t="e">
        <f t="array" aca="1" ref="AI34" ca="1">$W$19-$S$19/2-MMULT(AA34:AD34-$R$10:$U$10,MMULT($L$30:$O$33,TRANSPOSE(AA34:AD34-$R$10:$U$10)))/2</f>
        <v>#NAME?</v>
      </c>
      <c r="AJ34" s="278" t="e">
        <f t="shared" ca="1" si="4"/>
        <v>#NAME?</v>
      </c>
    </row>
    <row r="35" spans="1:36" x14ac:dyDescent="0.25">
      <c r="A35" t="s">
        <v>816</v>
      </c>
      <c r="B35" s="277">
        <v>87</v>
      </c>
      <c r="C35" s="73">
        <v>11</v>
      </c>
      <c r="D35" s="73">
        <v>20</v>
      </c>
      <c r="E35" s="247">
        <v>45</v>
      </c>
      <c r="Z35" t="str">
        <f t="shared" si="3"/>
        <v>Tin</v>
      </c>
      <c r="AA35" s="277">
        <f t="shared" si="3"/>
        <v>87</v>
      </c>
      <c r="AB35" s="73">
        <f t="shared" si="3"/>
        <v>11</v>
      </c>
      <c r="AC35" s="73">
        <f t="shared" si="3"/>
        <v>20</v>
      </c>
      <c r="AD35" s="247">
        <f t="shared" si="3"/>
        <v>45</v>
      </c>
      <c r="AE35" s="312" t="e">
        <f t="array" aca="1" ref="AE35" ca="1">$W$15-$S$15/2-MMULT(AA35:AD35-$R$6:$U$6,MMULT($L$6:$O$9,TRANSPOSE(AA35:AD35-$R$6:$U$6)))/2</f>
        <v>#NAME?</v>
      </c>
      <c r="AF35" s="313" t="e">
        <f t="array" aca="1" ref="AF35" ca="1">$W$16-$S$16/2-MMULT(AA35:AD35-$R$7:$U$7,MMULT($L$12:$O$15,TRANSPOSE(AA35:AD35-$R$7:$U$7)))/2</f>
        <v>#NAME?</v>
      </c>
      <c r="AG35" s="313" t="e">
        <f t="array" aca="1" ref="AG35" ca="1">$W$17-$S$17/2-MMULT(AA35:AD35-$R$8:$U$8,MMULT($L$18:$O$21,TRANSPOSE(AA35:AD35-$R$8:$U$8)))/2</f>
        <v>#NAME?</v>
      </c>
      <c r="AH35" s="313" t="e">
        <f t="array" aca="1" ref="AH35" ca="1">$W$18-$S$18/2-MMULT(AA35:AD35-$R$9:$U$9,MMULT($L$24:$O$27,TRANSPOSE(AA35:AD35-$R$9:$U$9)))/2</f>
        <v>#NAME?</v>
      </c>
      <c r="AI35" s="313" t="e">
        <f t="array" aca="1" ref="AI35" ca="1">$W$19-$S$19/2-MMULT(AA35:AD35-$R$10:$U$10,MMULT($L$30:$O$33,TRANSPOSE(AA35:AD35-$R$10:$U$10)))/2</f>
        <v>#NAME?</v>
      </c>
      <c r="AJ35" s="278" t="e">
        <f t="shared" ca="1" si="4"/>
        <v>#NAME?</v>
      </c>
    </row>
    <row r="36" spans="1:36" x14ac:dyDescent="0.25">
      <c r="A36" t="s">
        <v>816</v>
      </c>
      <c r="B36" s="277">
        <v>63</v>
      </c>
      <c r="C36" s="73">
        <v>11</v>
      </c>
      <c r="D36" s="73">
        <v>34</v>
      </c>
      <c r="E36" s="247">
        <v>26</v>
      </c>
      <c r="Z36" t="str">
        <f t="shared" si="3"/>
        <v>Tin</v>
      </c>
      <c r="AA36" s="277">
        <f t="shared" si="3"/>
        <v>63</v>
      </c>
      <c r="AB36" s="73">
        <f t="shared" si="3"/>
        <v>11</v>
      </c>
      <c r="AC36" s="73">
        <f t="shared" si="3"/>
        <v>34</v>
      </c>
      <c r="AD36" s="247">
        <f t="shared" si="3"/>
        <v>26</v>
      </c>
      <c r="AE36" s="312" t="e">
        <f t="array" aca="1" ref="AE36" ca="1">$W$15-$S$15/2-MMULT(AA36:AD36-$R$6:$U$6,MMULT($L$6:$O$9,TRANSPOSE(AA36:AD36-$R$6:$U$6)))/2</f>
        <v>#NAME?</v>
      </c>
      <c r="AF36" s="313" t="e">
        <f t="array" aca="1" ref="AF36" ca="1">$W$16-$S$16/2-MMULT(AA36:AD36-$R$7:$U$7,MMULT($L$12:$O$15,TRANSPOSE(AA36:AD36-$R$7:$U$7)))/2</f>
        <v>#NAME?</v>
      </c>
      <c r="AG36" s="313" t="e">
        <f t="array" aca="1" ref="AG36" ca="1">$W$17-$S$17/2-MMULT(AA36:AD36-$R$8:$U$8,MMULT($L$18:$O$21,TRANSPOSE(AA36:AD36-$R$8:$U$8)))/2</f>
        <v>#NAME?</v>
      </c>
      <c r="AH36" s="313" t="e">
        <f t="array" aca="1" ref="AH36" ca="1">$W$18-$S$18/2-MMULT(AA36:AD36-$R$9:$U$9,MMULT($L$24:$O$27,TRANSPOSE(AA36:AD36-$R$9:$U$9)))/2</f>
        <v>#NAME?</v>
      </c>
      <c r="AI36" s="313" t="e">
        <f t="array" aca="1" ref="AI36" ca="1">$W$19-$S$19/2-MMULT(AA36:AD36-$R$10:$U$10,MMULT($L$30:$O$33,TRANSPOSE(AA36:AD36-$R$10:$U$10)))/2</f>
        <v>#NAME?</v>
      </c>
      <c r="AJ36" s="278" t="e">
        <f t="shared" ca="1" si="4"/>
        <v>#NAME?</v>
      </c>
    </row>
    <row r="37" spans="1:36" x14ac:dyDescent="0.25">
      <c r="A37" t="s">
        <v>816</v>
      </c>
      <c r="B37" s="277">
        <v>71</v>
      </c>
      <c r="C37" s="73">
        <v>21</v>
      </c>
      <c r="D37" s="73">
        <v>61</v>
      </c>
      <c r="E37" s="247">
        <v>26</v>
      </c>
      <c r="Z37" t="str">
        <f t="shared" si="3"/>
        <v>Tin</v>
      </c>
      <c r="AA37" s="277">
        <f t="shared" si="3"/>
        <v>71</v>
      </c>
      <c r="AB37" s="73">
        <f t="shared" si="3"/>
        <v>21</v>
      </c>
      <c r="AC37" s="73">
        <f t="shared" si="3"/>
        <v>61</v>
      </c>
      <c r="AD37" s="247">
        <f t="shared" si="3"/>
        <v>26</v>
      </c>
      <c r="AE37" s="312" t="e">
        <f t="array" aca="1" ref="AE37" ca="1">$W$15-$S$15/2-MMULT(AA37:AD37-$R$6:$U$6,MMULT($L$6:$O$9,TRANSPOSE(AA37:AD37-$R$6:$U$6)))/2</f>
        <v>#NAME?</v>
      </c>
      <c r="AF37" s="313" t="e">
        <f t="array" aca="1" ref="AF37" ca="1">$W$16-$S$16/2-MMULT(AA37:AD37-$R$7:$U$7,MMULT($L$12:$O$15,TRANSPOSE(AA37:AD37-$R$7:$U$7)))/2</f>
        <v>#NAME?</v>
      </c>
      <c r="AG37" s="313" t="e">
        <f t="array" aca="1" ref="AG37" ca="1">$W$17-$S$17/2-MMULT(AA37:AD37-$R$8:$U$8,MMULT($L$18:$O$21,TRANSPOSE(AA37:AD37-$R$8:$U$8)))/2</f>
        <v>#NAME?</v>
      </c>
      <c r="AH37" s="313" t="e">
        <f t="array" aca="1" ref="AH37" ca="1">$W$18-$S$18/2-MMULT(AA37:AD37-$R$9:$U$9,MMULT($L$24:$O$27,TRANSPOSE(AA37:AD37-$R$9:$U$9)))/2</f>
        <v>#NAME?</v>
      </c>
      <c r="AI37" s="313" t="e">
        <f t="array" aca="1" ref="AI37" ca="1">$W$19-$S$19/2-MMULT(AA37:AD37-$R$10:$U$10,MMULT($L$30:$O$33,TRANSPOSE(AA37:AD37-$R$10:$U$10)))/2</f>
        <v>#NAME?</v>
      </c>
      <c r="AJ37" s="278" t="e">
        <f t="shared" ca="1" si="4"/>
        <v>#NAME?</v>
      </c>
    </row>
    <row r="38" spans="1:36" x14ac:dyDescent="0.25">
      <c r="A38" t="s">
        <v>816</v>
      </c>
      <c r="B38" s="277">
        <v>105</v>
      </c>
      <c r="C38" s="73">
        <v>7</v>
      </c>
      <c r="D38" s="73">
        <v>33</v>
      </c>
      <c r="E38" s="247">
        <v>40</v>
      </c>
      <c r="Z38" t="str">
        <f t="shared" si="3"/>
        <v>Tin</v>
      </c>
      <c r="AA38" s="277">
        <f t="shared" si="3"/>
        <v>105</v>
      </c>
      <c r="AB38" s="73">
        <f t="shared" si="3"/>
        <v>7</v>
      </c>
      <c r="AC38" s="73">
        <f t="shared" si="3"/>
        <v>33</v>
      </c>
      <c r="AD38" s="247">
        <f t="shared" si="3"/>
        <v>40</v>
      </c>
      <c r="AE38" s="312" t="e">
        <f t="array" aca="1" ref="AE38" ca="1">$W$15-$S$15/2-MMULT(AA38:AD38-$R$6:$U$6,MMULT($L$6:$O$9,TRANSPOSE(AA38:AD38-$R$6:$U$6)))/2</f>
        <v>#NAME?</v>
      </c>
      <c r="AF38" s="313" t="e">
        <f t="array" aca="1" ref="AF38" ca="1">$W$16-$S$16/2-MMULT(AA38:AD38-$R$7:$U$7,MMULT($L$12:$O$15,TRANSPOSE(AA38:AD38-$R$7:$U$7)))/2</f>
        <v>#NAME?</v>
      </c>
      <c r="AG38" s="313" t="e">
        <f t="array" aca="1" ref="AG38" ca="1">$W$17-$S$17/2-MMULT(AA38:AD38-$R$8:$U$8,MMULT($L$18:$O$21,TRANSPOSE(AA38:AD38-$R$8:$U$8)))/2</f>
        <v>#NAME?</v>
      </c>
      <c r="AH38" s="313" t="e">
        <f t="array" aca="1" ref="AH38" ca="1">$W$18-$S$18/2-MMULT(AA38:AD38-$R$9:$U$9,MMULT($L$24:$O$27,TRANSPOSE(AA38:AD38-$R$9:$U$9)))/2</f>
        <v>#NAME?</v>
      </c>
      <c r="AI38" s="313" t="e">
        <f t="array" aca="1" ref="AI38" ca="1">$W$19-$S$19/2-MMULT(AA38:AD38-$R$10:$U$10,MMULT($L$30:$O$33,TRANSPOSE(AA38:AD38-$R$10:$U$10)))/2</f>
        <v>#NAME?</v>
      </c>
      <c r="AJ38" s="278" t="e">
        <f t="shared" ca="1" si="4"/>
        <v>#NAME?</v>
      </c>
    </row>
    <row r="39" spans="1:36" x14ac:dyDescent="0.25">
      <c r="A39" t="s">
        <v>816</v>
      </c>
      <c r="B39" s="281">
        <v>63</v>
      </c>
      <c r="C39" s="305">
        <v>26</v>
      </c>
      <c r="D39" s="305">
        <v>69</v>
      </c>
      <c r="E39" s="250">
        <v>18</v>
      </c>
      <c r="Z39" t="str">
        <f t="shared" si="3"/>
        <v>Tin</v>
      </c>
      <c r="AA39" s="281">
        <f t="shared" si="3"/>
        <v>63</v>
      </c>
      <c r="AB39" s="305">
        <f t="shared" si="3"/>
        <v>26</v>
      </c>
      <c r="AC39" s="305">
        <f t="shared" si="3"/>
        <v>69</v>
      </c>
      <c r="AD39" s="250">
        <f t="shared" si="3"/>
        <v>18</v>
      </c>
      <c r="AE39" s="320" t="e">
        <f t="array" aca="1" ref="AE39" ca="1">$W$15-$S$15/2-MMULT(AA39:AD39-$R$6:$U$6,MMULT($L$6:$O$9,TRANSPOSE(AA39:AD39-$R$6:$U$6)))/2</f>
        <v>#NAME?</v>
      </c>
      <c r="AF39" s="321" t="e">
        <f t="array" aca="1" ref="AF39" ca="1">$W$16-$S$16/2-MMULT(AA39:AD39-$R$7:$U$7,MMULT($L$12:$O$15,TRANSPOSE(AA39:AD39-$R$7:$U$7)))/2</f>
        <v>#NAME?</v>
      </c>
      <c r="AG39" s="321" t="e">
        <f t="array" aca="1" ref="AG39" ca="1">$W$17-$S$17/2-MMULT(AA39:AD39-$R$8:$U$8,MMULT($L$18:$O$21,TRANSPOSE(AA39:AD39-$R$8:$U$8)))/2</f>
        <v>#NAME?</v>
      </c>
      <c r="AH39" s="321" t="e">
        <f t="array" aca="1" ref="AH39" ca="1">$W$18-$S$18/2-MMULT(AA39:AD39-$R$9:$U$9,MMULT($L$24:$O$27,TRANSPOSE(AA39:AD39-$R$9:$U$9)))/2</f>
        <v>#NAME?</v>
      </c>
      <c r="AI39" s="321" t="e">
        <f t="array" aca="1" ref="AI39" ca="1">$W$19-$S$19/2-MMULT(AA39:AD39-$R$10:$U$10,MMULT($L$30:$O$33,TRANSPOSE(AA39:AD39-$R$10:$U$10)))/2</f>
        <v>#NAME?</v>
      </c>
      <c r="AJ39" s="282" t="e">
        <f t="shared" ca="1" si="4"/>
        <v>#NAME?</v>
      </c>
    </row>
    <row r="41" spans="1:36" x14ac:dyDescent="0.25">
      <c r="AA41" s="32" t="str">
        <f>AA3</f>
        <v>A</v>
      </c>
      <c r="AB41" s="32" t="str">
        <f t="shared" ref="AB41:AJ41" si="20">AB3</f>
        <v>B</v>
      </c>
      <c r="AC41" s="32" t="str">
        <f t="shared" si="20"/>
        <v>C</v>
      </c>
      <c r="AD41" s="32" t="str">
        <f t="shared" si="20"/>
        <v>D</v>
      </c>
      <c r="AE41" s="32" t="str">
        <f t="shared" si="20"/>
        <v>Iron</v>
      </c>
      <c r="AF41" s="32" t="str">
        <f t="shared" si="20"/>
        <v>Copper</v>
      </c>
      <c r="AG41" s="32" t="str">
        <f t="shared" si="20"/>
        <v>Zinc</v>
      </c>
      <c r="AH41" s="32" t="str">
        <f t="shared" si="20"/>
        <v>Nickel</v>
      </c>
      <c r="AI41" s="32" t="str">
        <f t="shared" si="20"/>
        <v>Tin</v>
      </c>
      <c r="AJ41" s="32" t="str">
        <f t="shared" si="20"/>
        <v>category</v>
      </c>
    </row>
    <row r="42" spans="1:36" x14ac:dyDescent="0.25">
      <c r="Z42" t="str">
        <f t="shared" ref="Z42:AD46" si="21">Q6</f>
        <v>Iron</v>
      </c>
      <c r="AA42" s="274">
        <f t="shared" si="21"/>
        <v>29.714285714285715</v>
      </c>
      <c r="AB42" s="145">
        <f t="shared" si="21"/>
        <v>19</v>
      </c>
      <c r="AC42" s="145">
        <f t="shared" si="21"/>
        <v>34.428571428571431</v>
      </c>
      <c r="AD42" s="275">
        <f t="shared" si="21"/>
        <v>26.714285714285715</v>
      </c>
      <c r="AE42" s="308" t="e">
        <f t="array" aca="1" ref="AE42" ca="1">$W$15-$S$15/2-MMULT(AA42:AD42-$R$6:$U$6,MMULT($L$6:$O$9,TRANSPOSE(AA42:AD42-$R$6:$U$6)))/2</f>
        <v>#NAME?</v>
      </c>
      <c r="AF42" s="309" t="e">
        <f t="array" aca="1" ref="AF42" ca="1">$W$16-$S$16/2-MMULT(AA42:AD42-$R$7:$U$7,MMULT($L$12:$O$15,TRANSPOSE(AA42:AD42-$R$7:$U$7)))/2</f>
        <v>#NAME?</v>
      </c>
      <c r="AG42" s="309" t="e">
        <f t="array" aca="1" ref="AG42" ca="1">$W$17-$S$17/2-MMULT(AA42:AD42-$R$8:$U$8,MMULT($L$18:$O$21,TRANSPOSE(AA42:AD42-$R$8:$U$8)))/2</f>
        <v>#NAME?</v>
      </c>
      <c r="AH42" s="309" t="e">
        <f t="array" aca="1" ref="AH42" ca="1">$W$18-$S$18/2-MMULT(AA42:AD42-$R$9:$U$9,MMULT($L$24:$O$27,TRANSPOSE(AA42:AD42-$R$9:$U$9)))/2</f>
        <v>#NAME?</v>
      </c>
      <c r="AI42" s="309" t="e">
        <f t="array" aca="1" ref="AI42" ca="1">$W$19-$S$19/2-MMULT(AA42:AD42-$R$10:$U$10,MMULT($L$30:$O$33,TRANSPOSE(AA42:AD42-$R$10:$U$10)))/2</f>
        <v>#NAME?</v>
      </c>
      <c r="AJ42" s="276" t="e">
        <f t="shared" ref="AJ42:AJ46" ca="1" si="22">INDEX($AE$3:$AI$3,,MATCH(MAX(AE42:AI42),AE42:AI42,0))</f>
        <v>#NAME?</v>
      </c>
    </row>
    <row r="43" spans="1:36" x14ac:dyDescent="0.25">
      <c r="Z43" t="str">
        <f t="shared" si="21"/>
        <v>Copper</v>
      </c>
      <c r="AA43" s="277">
        <f t="shared" si="21"/>
        <v>41</v>
      </c>
      <c r="AB43" s="73">
        <f t="shared" si="21"/>
        <v>23</v>
      </c>
      <c r="AC43" s="73">
        <f t="shared" si="21"/>
        <v>30.5</v>
      </c>
      <c r="AD43" s="247">
        <f t="shared" si="21"/>
        <v>24.666666666666668</v>
      </c>
      <c r="AE43" s="312" t="e">
        <f t="array" aca="1" ref="AE43" ca="1">$W$15-$S$15/2-MMULT(AA43:AD43-$R$6:$U$6,MMULT($L$6:$O$9,TRANSPOSE(AA43:AD43-$R$6:$U$6)))/2</f>
        <v>#NAME?</v>
      </c>
      <c r="AF43" s="313" t="e">
        <f t="array" aca="1" ref="AF43" ca="1">$W$16-$S$16/2-MMULT(AA43:AD43-$R$7:$U$7,MMULT($L$12:$O$15,TRANSPOSE(AA43:AD43-$R$7:$U$7)))/2</f>
        <v>#NAME?</v>
      </c>
      <c r="AG43" s="313" t="e">
        <f t="array" aca="1" ref="AG43" ca="1">$W$17-$S$17/2-MMULT(AA43:AD43-$R$8:$U$8,MMULT($L$18:$O$21,TRANSPOSE(AA43:AD43-$R$8:$U$8)))/2</f>
        <v>#NAME?</v>
      </c>
      <c r="AH43" s="313" t="e">
        <f t="array" aca="1" ref="AH43" ca="1">$W$18-$S$18/2-MMULT(AA43:AD43-$R$9:$U$9,MMULT($L$24:$O$27,TRANSPOSE(AA43:AD43-$R$9:$U$9)))/2</f>
        <v>#NAME?</v>
      </c>
      <c r="AI43" s="313" t="e">
        <f t="array" aca="1" ref="AI43" ca="1">$W$19-$S$19/2-MMULT(AA43:AD43-$R$10:$U$10,MMULT($L$30:$O$33,TRANSPOSE(AA43:AD43-$R$10:$U$10)))/2</f>
        <v>#NAME?</v>
      </c>
      <c r="AJ43" s="278" t="e">
        <f t="shared" ca="1" si="22"/>
        <v>#NAME?</v>
      </c>
    </row>
    <row r="44" spans="1:36" x14ac:dyDescent="0.25">
      <c r="L44" s="37"/>
      <c r="M44" s="37"/>
      <c r="N44" s="37"/>
      <c r="O44" s="37"/>
      <c r="Z44" t="str">
        <f t="shared" si="21"/>
        <v>Zinc</v>
      </c>
      <c r="AA44" s="277">
        <f t="shared" si="21"/>
        <v>66.333333333333329</v>
      </c>
      <c r="AB44" s="73">
        <f t="shared" si="21"/>
        <v>26.5</v>
      </c>
      <c r="AC44" s="73">
        <f t="shared" si="21"/>
        <v>42</v>
      </c>
      <c r="AD44" s="247">
        <f t="shared" si="21"/>
        <v>29.5</v>
      </c>
      <c r="AE44" s="312" t="e">
        <f t="array" aca="1" ref="AE44" ca="1">$W$15-$S$15/2-MMULT(AA44:AD44-$R$6:$U$6,MMULT($L$6:$O$9,TRANSPOSE(AA44:AD44-$R$6:$U$6)))/2</f>
        <v>#NAME?</v>
      </c>
      <c r="AF44" s="313" t="e">
        <f t="array" aca="1" ref="AF44" ca="1">$W$16-$S$16/2-MMULT(AA44:AD44-$R$7:$U$7,MMULT($L$12:$O$15,TRANSPOSE(AA44:AD44-$R$7:$U$7)))/2</f>
        <v>#NAME?</v>
      </c>
      <c r="AG44" s="313" t="e">
        <f t="array" aca="1" ref="AG44" ca="1">$W$17-$S$17/2-MMULT(AA44:AD44-$R$8:$U$8,MMULT($L$18:$O$21,TRANSPOSE(AA44:AD44-$R$8:$U$8)))/2</f>
        <v>#NAME?</v>
      </c>
      <c r="AH44" s="313" t="e">
        <f t="array" aca="1" ref="AH44" ca="1">$W$18-$S$18/2-MMULT(AA44:AD44-$R$9:$U$9,MMULT($L$24:$O$27,TRANSPOSE(AA44:AD44-$R$9:$U$9)))/2</f>
        <v>#NAME?</v>
      </c>
      <c r="AI44" s="313" t="e">
        <f t="array" aca="1" ref="AI44" ca="1">$W$19-$S$19/2-MMULT(AA44:AD44-$R$10:$U$10,MMULT($L$30:$O$33,TRANSPOSE(AA44:AD44-$R$10:$U$10)))/2</f>
        <v>#NAME?</v>
      </c>
      <c r="AJ44" s="278" t="e">
        <f t="shared" ca="1" si="22"/>
        <v>#NAME?</v>
      </c>
    </row>
    <row r="45" spans="1:36" x14ac:dyDescent="0.25">
      <c r="L45" s="37"/>
      <c r="M45" s="37"/>
      <c r="N45" s="37"/>
      <c r="O45" s="37"/>
      <c r="Z45" t="str">
        <f t="shared" si="21"/>
        <v>Nickel</v>
      </c>
      <c r="AA45" s="277">
        <f t="shared" si="21"/>
        <v>51.714285714285715</v>
      </c>
      <c r="AB45" s="73">
        <f t="shared" si="21"/>
        <v>28</v>
      </c>
      <c r="AC45" s="73">
        <f t="shared" si="21"/>
        <v>28.571428571428573</v>
      </c>
      <c r="AD45" s="247">
        <f t="shared" si="21"/>
        <v>31.142857142857142</v>
      </c>
      <c r="AE45" s="312" t="e">
        <f t="array" aca="1" ref="AE45" ca="1">$W$15-$S$15/2-MMULT(AA45:AD45-$R$6:$U$6,MMULT($L$6:$O$9,TRANSPOSE(AA45:AD45-$R$6:$U$6)))/2</f>
        <v>#NAME?</v>
      </c>
      <c r="AF45" s="313" t="e">
        <f t="array" aca="1" ref="AF45" ca="1">$W$16-$S$16/2-MMULT(AA45:AD45-$R$7:$U$7,MMULT($L$12:$O$15,TRANSPOSE(AA45:AD45-$R$7:$U$7)))/2</f>
        <v>#NAME?</v>
      </c>
      <c r="AG45" s="313" t="e">
        <f t="array" aca="1" ref="AG45" ca="1">$W$17-$S$17/2-MMULT(AA45:AD45-$R$8:$U$8,MMULT($L$18:$O$21,TRANSPOSE(AA45:AD45-$R$8:$U$8)))/2</f>
        <v>#NAME?</v>
      </c>
      <c r="AH45" s="313" t="e">
        <f t="array" aca="1" ref="AH45" ca="1">$W$18-$S$18/2-MMULT(AA45:AD45-$R$9:$U$9,MMULT($L$24:$O$27,TRANSPOSE(AA45:AD45-$R$9:$U$9)))/2</f>
        <v>#NAME?</v>
      </c>
      <c r="AI45" s="313" t="e">
        <f t="array" aca="1" ref="AI45" ca="1">$W$19-$S$19/2-MMULT(AA45:AD45-$R$10:$U$10,MMULT($L$30:$O$33,TRANSPOSE(AA45:AD45-$R$10:$U$10)))/2</f>
        <v>#NAME?</v>
      </c>
      <c r="AJ45" s="278" t="e">
        <f t="shared" ca="1" si="22"/>
        <v>#NAME?</v>
      </c>
    </row>
    <row r="46" spans="1:36" x14ac:dyDescent="0.25">
      <c r="L46" s="37"/>
      <c r="M46" s="37"/>
      <c r="N46" s="37"/>
      <c r="O46" s="37"/>
      <c r="Z46" t="str">
        <f t="shared" si="21"/>
        <v>Tin</v>
      </c>
      <c r="AA46" s="281">
        <f t="shared" si="21"/>
        <v>84.1</v>
      </c>
      <c r="AB46" s="305">
        <f t="shared" si="21"/>
        <v>25.6</v>
      </c>
      <c r="AC46" s="305">
        <f t="shared" si="21"/>
        <v>44.1</v>
      </c>
      <c r="AD46" s="250">
        <f t="shared" si="21"/>
        <v>26.8</v>
      </c>
      <c r="AE46" s="320" t="e">
        <f t="array" aca="1" ref="AE46" ca="1">$W$15-$S$15/2-MMULT(AA46:AD46-$R$6:$U$6,MMULT($L$6:$O$9,TRANSPOSE(AA46:AD46-$R$6:$U$6)))/2</f>
        <v>#NAME?</v>
      </c>
      <c r="AF46" s="321" t="e">
        <f t="array" aca="1" ref="AF46" ca="1">$W$16-$S$16/2-MMULT(AA46:AD46-$R$7:$U$7,MMULT($L$12:$O$15,TRANSPOSE(AA46:AD46-$R$7:$U$7)))/2</f>
        <v>#NAME?</v>
      </c>
      <c r="AG46" s="321" t="e">
        <f t="array" aca="1" ref="AG46" ca="1">$W$17-$S$17/2-MMULT(AA46:AD46-$R$8:$U$8,MMULT($L$18:$O$21,TRANSPOSE(AA46:AD46-$R$8:$U$8)))/2</f>
        <v>#NAME?</v>
      </c>
      <c r="AH46" s="321" t="e">
        <f t="array" aca="1" ref="AH46" ca="1">$W$18-$S$18/2-MMULT(AA46:AD46-$R$9:$U$9,MMULT($L$24:$O$27,TRANSPOSE(AA46:AD46-$R$9:$U$9)))/2</f>
        <v>#NAME?</v>
      </c>
      <c r="AI46" s="321" t="e">
        <f t="array" aca="1" ref="AI46" ca="1">$W$19-$S$19/2-MMULT(AA46:AD46-$R$10:$U$10,MMULT($L$30:$O$33,TRANSPOSE(AA46:AD46-$R$10:$U$10)))/2</f>
        <v>#NAME?</v>
      </c>
      <c r="AJ46" s="282" t="e">
        <f t="shared" ca="1" si="22"/>
        <v>#NAME?</v>
      </c>
    </row>
    <row r="48" spans="1:36" x14ac:dyDescent="0.25">
      <c r="Z48" t="str">
        <f>Z42</f>
        <v>Iron</v>
      </c>
      <c r="AA48" s="274">
        <f t="shared" ref="AA48:AD48" si="23">AA42</f>
        <v>29.714285714285715</v>
      </c>
      <c r="AB48" s="145">
        <f t="shared" si="23"/>
        <v>19</v>
      </c>
      <c r="AC48" s="145">
        <f t="shared" si="23"/>
        <v>34.428571428571431</v>
      </c>
      <c r="AD48" s="275">
        <f t="shared" si="23"/>
        <v>26.714285714285715</v>
      </c>
      <c r="AE48" s="138" t="e">
        <f t="shared" ref="AE48:AI52" ca="1" si="24">EXP(AE42)/SUMPRODUCT(EXP($AE42:$AI42))</f>
        <v>#NAME?</v>
      </c>
      <c r="AF48" s="139" t="e">
        <f t="shared" ca="1" si="24"/>
        <v>#NAME?</v>
      </c>
      <c r="AG48" s="139" t="e">
        <f t="shared" ca="1" si="24"/>
        <v>#NAME?</v>
      </c>
      <c r="AH48" s="139" t="e">
        <f t="shared" ca="1" si="24"/>
        <v>#NAME?</v>
      </c>
      <c r="AI48" s="140" t="e">
        <f t="shared" ca="1" si="24"/>
        <v>#NAME?</v>
      </c>
      <c r="AJ48" s="327" t="e">
        <f ca="1">MAX(AE48:AI48)</f>
        <v>#NAME?</v>
      </c>
    </row>
    <row r="49" spans="12:36" x14ac:dyDescent="0.25">
      <c r="Z49" t="str">
        <f t="shared" ref="Z49:AD52" si="25">Z43</f>
        <v>Copper</v>
      </c>
      <c r="AA49" s="277">
        <f t="shared" si="25"/>
        <v>41</v>
      </c>
      <c r="AB49" s="73">
        <f t="shared" si="25"/>
        <v>23</v>
      </c>
      <c r="AC49" s="73">
        <f t="shared" si="25"/>
        <v>30.5</v>
      </c>
      <c r="AD49" s="247">
        <f t="shared" si="25"/>
        <v>24.666666666666668</v>
      </c>
      <c r="AE49" s="123" t="e">
        <f t="shared" ca="1" si="24"/>
        <v>#NAME?</v>
      </c>
      <c r="AF49" s="37" t="e">
        <f t="shared" ca="1" si="24"/>
        <v>#NAME?</v>
      </c>
      <c r="AG49" s="37" t="e">
        <f t="shared" ca="1" si="24"/>
        <v>#NAME?</v>
      </c>
      <c r="AH49" s="37" t="e">
        <f t="shared" ca="1" si="24"/>
        <v>#NAME?</v>
      </c>
      <c r="AI49" s="90" t="e">
        <f t="shared" ca="1" si="24"/>
        <v>#NAME?</v>
      </c>
      <c r="AJ49" s="328" t="e">
        <f t="shared" ref="AJ49:AJ52" ca="1" si="26">MAX(AE49:AI49)</f>
        <v>#NAME?</v>
      </c>
    </row>
    <row r="50" spans="12:36" x14ac:dyDescent="0.25">
      <c r="L50" s="37"/>
      <c r="M50" s="37"/>
      <c r="N50" s="37"/>
      <c r="O50" s="37"/>
      <c r="Z50" t="str">
        <f t="shared" si="25"/>
        <v>Zinc</v>
      </c>
      <c r="AA50" s="277">
        <f t="shared" si="25"/>
        <v>66.333333333333329</v>
      </c>
      <c r="AB50" s="73">
        <f t="shared" si="25"/>
        <v>26.5</v>
      </c>
      <c r="AC50" s="73">
        <f t="shared" si="25"/>
        <v>42</v>
      </c>
      <c r="AD50" s="247">
        <f t="shared" si="25"/>
        <v>29.5</v>
      </c>
      <c r="AE50" s="123" t="e">
        <f t="shared" ca="1" si="24"/>
        <v>#NAME?</v>
      </c>
      <c r="AF50" s="37" t="e">
        <f t="shared" ca="1" si="24"/>
        <v>#NAME?</v>
      </c>
      <c r="AG50" s="37" t="e">
        <f t="shared" ca="1" si="24"/>
        <v>#NAME?</v>
      </c>
      <c r="AH50" s="37" t="e">
        <f t="shared" ca="1" si="24"/>
        <v>#NAME?</v>
      </c>
      <c r="AI50" s="90" t="e">
        <f t="shared" ca="1" si="24"/>
        <v>#NAME?</v>
      </c>
      <c r="AJ50" s="328" t="e">
        <f t="shared" ca="1" si="26"/>
        <v>#NAME?</v>
      </c>
    </row>
    <row r="51" spans="12:36" x14ac:dyDescent="0.25">
      <c r="L51" s="37"/>
      <c r="M51" s="37"/>
      <c r="N51" s="37"/>
      <c r="O51" s="37"/>
      <c r="Z51" t="str">
        <f t="shared" si="25"/>
        <v>Nickel</v>
      </c>
      <c r="AA51" s="277">
        <f t="shared" si="25"/>
        <v>51.714285714285715</v>
      </c>
      <c r="AB51" s="73">
        <f t="shared" si="25"/>
        <v>28</v>
      </c>
      <c r="AC51" s="73">
        <f t="shared" si="25"/>
        <v>28.571428571428573</v>
      </c>
      <c r="AD51" s="247">
        <f t="shared" si="25"/>
        <v>31.142857142857142</v>
      </c>
      <c r="AE51" s="123" t="e">
        <f t="shared" ca="1" si="24"/>
        <v>#NAME?</v>
      </c>
      <c r="AF51" s="37" t="e">
        <f t="shared" ca="1" si="24"/>
        <v>#NAME?</v>
      </c>
      <c r="AG51" s="37" t="e">
        <f t="shared" ca="1" si="24"/>
        <v>#NAME?</v>
      </c>
      <c r="AH51" s="37" t="e">
        <f t="shared" ca="1" si="24"/>
        <v>#NAME?</v>
      </c>
      <c r="AI51" s="90" t="e">
        <f t="shared" ca="1" si="24"/>
        <v>#NAME?</v>
      </c>
      <c r="AJ51" s="328" t="e">
        <f t="shared" ca="1" si="26"/>
        <v>#NAME?</v>
      </c>
    </row>
    <row r="52" spans="12:36" x14ac:dyDescent="0.25">
      <c r="L52" s="37"/>
      <c r="M52" s="37"/>
      <c r="N52" s="37"/>
      <c r="O52" s="37"/>
      <c r="Z52" t="str">
        <f t="shared" si="25"/>
        <v>Tin</v>
      </c>
      <c r="AA52" s="281">
        <f t="shared" si="25"/>
        <v>84.1</v>
      </c>
      <c r="AB52" s="305">
        <f t="shared" si="25"/>
        <v>25.6</v>
      </c>
      <c r="AC52" s="305">
        <f t="shared" si="25"/>
        <v>44.1</v>
      </c>
      <c r="AD52" s="250">
        <f t="shared" si="25"/>
        <v>26.8</v>
      </c>
      <c r="AE52" s="91" t="e">
        <f t="shared" ca="1" si="24"/>
        <v>#NAME?</v>
      </c>
      <c r="AF52" s="92" t="e">
        <f t="shared" ca="1" si="24"/>
        <v>#NAME?</v>
      </c>
      <c r="AG52" s="92" t="e">
        <f t="shared" ca="1" si="24"/>
        <v>#NAME?</v>
      </c>
      <c r="AH52" s="92" t="e">
        <f t="shared" ca="1" si="24"/>
        <v>#NAME?</v>
      </c>
      <c r="AI52" s="93" t="e">
        <f t="shared" ca="1" si="24"/>
        <v>#NAME?</v>
      </c>
      <c r="AJ52" s="329" t="e">
        <f t="shared" ca="1" si="26"/>
        <v>#NAME?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Y39"/>
  <sheetViews>
    <sheetView topLeftCell="D17" workbookViewId="0">
      <selection activeCell="Y39" sqref="Y39"/>
    </sheetView>
  </sheetViews>
  <sheetFormatPr defaultRowHeight="15" x14ac:dyDescent="0.25"/>
  <cols>
    <col min="2" max="4" width="9.140625" customWidth="1"/>
    <col min="5" max="5" width="5.5703125" customWidth="1"/>
    <col min="13" max="13" width="4.140625" customWidth="1"/>
    <col min="19" max="19" width="4.85546875" customWidth="1"/>
    <col min="20" max="20" width="4.28515625" customWidth="1"/>
    <col min="25" max="25" width="9.140625" style="32"/>
  </cols>
  <sheetData>
    <row r="1" spans="1:25" x14ac:dyDescent="0.25">
      <c r="A1" s="42" t="s">
        <v>791</v>
      </c>
    </row>
    <row r="3" spans="1:25" x14ac:dyDescent="0.25">
      <c r="B3" s="47" t="s">
        <v>144</v>
      </c>
      <c r="C3" s="47" t="s">
        <v>145</v>
      </c>
      <c r="D3" s="47" t="s">
        <v>146</v>
      </c>
      <c r="F3" t="s">
        <v>791</v>
      </c>
    </row>
    <row r="4" spans="1:25" x14ac:dyDescent="0.25">
      <c r="A4" t="s">
        <v>158</v>
      </c>
      <c r="B4" s="290">
        <v>76.7</v>
      </c>
      <c r="C4" s="291">
        <v>29.5</v>
      </c>
      <c r="D4" s="292">
        <v>7.5</v>
      </c>
    </row>
    <row r="5" spans="1:25" x14ac:dyDescent="0.25">
      <c r="A5" t="s">
        <v>158</v>
      </c>
      <c r="B5" s="102">
        <v>60.5</v>
      </c>
      <c r="C5" s="103">
        <v>32.1</v>
      </c>
      <c r="D5" s="104">
        <v>6.3</v>
      </c>
      <c r="F5" t="s">
        <v>125</v>
      </c>
      <c r="K5" t="s">
        <v>817</v>
      </c>
      <c r="N5" t="s">
        <v>818</v>
      </c>
      <c r="U5" t="s">
        <v>819</v>
      </c>
    </row>
    <row r="6" spans="1:25" x14ac:dyDescent="0.25">
      <c r="A6" t="s">
        <v>158</v>
      </c>
      <c r="B6" s="102">
        <v>96.1</v>
      </c>
      <c r="C6" s="103">
        <v>40.700000000000003</v>
      </c>
      <c r="D6" s="104">
        <v>4.2</v>
      </c>
    </row>
    <row r="7" spans="1:25" x14ac:dyDescent="0.25">
      <c r="A7" t="s">
        <v>158</v>
      </c>
      <c r="B7" s="102">
        <v>88.1</v>
      </c>
      <c r="C7" s="103">
        <v>45.1</v>
      </c>
      <c r="D7" s="104">
        <v>4.9000000000000004</v>
      </c>
      <c r="G7" s="32" t="str">
        <f>B3</f>
        <v>yield</v>
      </c>
      <c r="H7" s="32" t="str">
        <f>C3</f>
        <v>water</v>
      </c>
      <c r="I7" s="32" t="str">
        <f>D3</f>
        <v>herbicide</v>
      </c>
      <c r="K7" s="32" t="s">
        <v>820</v>
      </c>
      <c r="L7" s="32" t="s">
        <v>821</v>
      </c>
      <c r="N7" s="32" t="e">
        <f t="array" aca="1" ref="N7:S12" ca="1">DAClassification(A4:D35,K8:K11,TRUE)</f>
        <v>#NAME?</v>
      </c>
      <c r="O7" s="32" t="e">
        <f ca="1"/>
        <v>#NAME?</v>
      </c>
      <c r="P7" s="32" t="e">
        <f ca="1"/>
        <v>#NAME?</v>
      </c>
      <c r="Q7" s="32" t="e">
        <f ca="1"/>
        <v>#NAME?</v>
      </c>
      <c r="R7" s="32" t="e">
        <f ca="1"/>
        <v>#NAME?</v>
      </c>
      <c r="S7" s="32" t="e">
        <f ca="1"/>
        <v>#NAME?</v>
      </c>
      <c r="U7" s="32" t="e">
        <f t="array" aca="1" ref="U7:Y39" ca="1">LDAPredC(B4:D35,F16:J19,K8:K11,TRUE)</f>
        <v>#NAME?</v>
      </c>
      <c r="V7" s="32" t="e">
        <f ca="1"/>
        <v>#NAME?</v>
      </c>
      <c r="W7" s="32" t="e">
        <f ca="1"/>
        <v>#NAME?</v>
      </c>
      <c r="X7" s="32" t="e">
        <f ca="1"/>
        <v>#NAME?</v>
      </c>
      <c r="Y7" s="32" t="e">
        <f ca="1"/>
        <v>#NAME?</v>
      </c>
    </row>
    <row r="8" spans="1:25" x14ac:dyDescent="0.25">
      <c r="A8" t="s">
        <v>158</v>
      </c>
      <c r="B8" s="102">
        <v>50.2</v>
      </c>
      <c r="C8" s="103">
        <v>34.1</v>
      </c>
      <c r="D8" s="104">
        <v>11.7</v>
      </c>
      <c r="F8" t="e">
        <f t="array" aca="1" ref="F8:F11" ca="1">ExtractUnique(A4:D35,"")</f>
        <v>#NAME?</v>
      </c>
      <c r="G8" s="149" t="e">
        <f t="shared" ref="G8:I11" ca="1" si="0">AVERAGEIF($A$4:$A$35,$F8,B$4:B$35)</f>
        <v>#DIV/0!</v>
      </c>
      <c r="H8" s="141" t="e">
        <f t="shared" ca="1" si="0"/>
        <v>#DIV/0!</v>
      </c>
      <c r="I8" s="150" t="e">
        <f t="shared" ca="1" si="0"/>
        <v>#DIV/0!</v>
      </c>
      <c r="K8" s="149">
        <v>0.25</v>
      </c>
      <c r="L8" s="150">
        <f>LN(K8)</f>
        <v>-1.3862943611198906</v>
      </c>
      <c r="N8" t="e">
        <f ca="1"/>
        <v>#NAME?</v>
      </c>
      <c r="O8" s="333" t="e">
        <f ca="1"/>
        <v>#NAME?</v>
      </c>
      <c r="P8" s="334" t="e">
        <f ca="1"/>
        <v>#NAME?</v>
      </c>
      <c r="Q8" s="334" t="e">
        <f ca="1"/>
        <v>#NAME?</v>
      </c>
      <c r="R8" s="335" t="e">
        <f ca="1"/>
        <v>#NAME?</v>
      </c>
      <c r="S8" t="e">
        <f ca="1"/>
        <v>#NAME?</v>
      </c>
      <c r="U8" s="149" t="e">
        <f ca="1"/>
        <v>#NAME?</v>
      </c>
      <c r="V8" s="141" t="e">
        <f ca="1"/>
        <v>#NAME?</v>
      </c>
      <c r="W8" s="141" t="e">
        <f ca="1"/>
        <v>#NAME?</v>
      </c>
      <c r="X8" s="150" t="e">
        <f ca="1"/>
        <v>#NAME?</v>
      </c>
      <c r="Y8" s="330" t="e">
        <f ca="1"/>
        <v>#NAME?</v>
      </c>
    </row>
    <row r="9" spans="1:25" x14ac:dyDescent="0.25">
      <c r="A9" t="s">
        <v>158</v>
      </c>
      <c r="B9" s="102">
        <v>55</v>
      </c>
      <c r="C9" s="103">
        <v>31.1</v>
      </c>
      <c r="D9" s="104">
        <v>6.9</v>
      </c>
      <c r="F9" t="e">
        <f ca="1"/>
        <v>#NAME?</v>
      </c>
      <c r="G9" s="83" t="e">
        <f t="shared" ca="1" si="0"/>
        <v>#DIV/0!</v>
      </c>
      <c r="H9" s="37" t="e">
        <f t="shared" ca="1" si="0"/>
        <v>#DIV/0!</v>
      </c>
      <c r="I9" s="84" t="e">
        <f t="shared" ca="1" si="0"/>
        <v>#DIV/0!</v>
      </c>
      <c r="K9" s="83">
        <v>0.25</v>
      </c>
      <c r="L9" s="84">
        <f t="shared" ref="L9:L11" si="1">LN(K9)</f>
        <v>-1.3862943611198906</v>
      </c>
      <c r="N9" t="e">
        <f ca="1"/>
        <v>#NAME?</v>
      </c>
      <c r="O9" s="83" t="e">
        <f ca="1"/>
        <v>#NAME?</v>
      </c>
      <c r="P9" s="37" t="e">
        <f ca="1"/>
        <v>#NAME?</v>
      </c>
      <c r="Q9" s="37" t="e">
        <f ca="1"/>
        <v>#NAME?</v>
      </c>
      <c r="R9" s="84" t="e">
        <f ca="1"/>
        <v>#NAME?</v>
      </c>
      <c r="S9" t="e">
        <f ca="1"/>
        <v>#NAME?</v>
      </c>
      <c r="U9" s="83" t="e">
        <f ca="1"/>
        <v>#NAME?</v>
      </c>
      <c r="V9" s="37" t="e">
        <f ca="1"/>
        <v>#NAME?</v>
      </c>
      <c r="W9" s="37" t="e">
        <f ca="1"/>
        <v>#NAME?</v>
      </c>
      <c r="X9" s="84" t="e">
        <f ca="1"/>
        <v>#NAME?</v>
      </c>
      <c r="Y9" s="331" t="e">
        <f ca="1"/>
        <v>#NAME?</v>
      </c>
    </row>
    <row r="10" spans="1:25" x14ac:dyDescent="0.25">
      <c r="A10" t="s">
        <v>158</v>
      </c>
      <c r="B10" s="102">
        <v>65.400000000000006</v>
      </c>
      <c r="C10" s="103">
        <v>21.6</v>
      </c>
      <c r="D10" s="104">
        <v>4.3</v>
      </c>
      <c r="F10" t="e">
        <f ca="1"/>
        <v>#NAME?</v>
      </c>
      <c r="G10" s="83" t="e">
        <f t="shared" ca="1" si="0"/>
        <v>#DIV/0!</v>
      </c>
      <c r="H10" s="37" t="e">
        <f t="shared" ca="1" si="0"/>
        <v>#DIV/0!</v>
      </c>
      <c r="I10" s="84" t="e">
        <f t="shared" ca="1" si="0"/>
        <v>#DIV/0!</v>
      </c>
      <c r="K10" s="83">
        <v>0.25</v>
      </c>
      <c r="L10" s="84">
        <f t="shared" si="1"/>
        <v>-1.3862943611198906</v>
      </c>
      <c r="N10" t="e">
        <f ca="1"/>
        <v>#NAME?</v>
      </c>
      <c r="O10" s="83" t="e">
        <f ca="1"/>
        <v>#NAME?</v>
      </c>
      <c r="P10" s="37" t="e">
        <f ca="1"/>
        <v>#NAME?</v>
      </c>
      <c r="Q10" s="37" t="e">
        <f ca="1"/>
        <v>#NAME?</v>
      </c>
      <c r="R10" s="84" t="e">
        <f ca="1"/>
        <v>#NAME?</v>
      </c>
      <c r="S10" t="e">
        <f ca="1"/>
        <v>#NAME?</v>
      </c>
      <c r="U10" s="83" t="e">
        <f ca="1"/>
        <v>#NAME?</v>
      </c>
      <c r="V10" s="37" t="e">
        <f ca="1"/>
        <v>#NAME?</v>
      </c>
      <c r="W10" s="37" t="e">
        <f ca="1"/>
        <v>#NAME?</v>
      </c>
      <c r="X10" s="84" t="e">
        <f ca="1"/>
        <v>#NAME?</v>
      </c>
      <c r="Y10" s="331" t="e">
        <f ca="1"/>
        <v>#NAME?</v>
      </c>
    </row>
    <row r="11" spans="1:25" x14ac:dyDescent="0.25">
      <c r="A11" t="s">
        <v>158</v>
      </c>
      <c r="B11" s="102">
        <v>65.7</v>
      </c>
      <c r="C11" s="103">
        <v>27.7</v>
      </c>
      <c r="D11" s="104">
        <v>5.3</v>
      </c>
      <c r="F11" t="e">
        <f ca="1"/>
        <v>#NAME?</v>
      </c>
      <c r="G11" s="85" t="e">
        <f t="shared" ca="1" si="0"/>
        <v>#DIV/0!</v>
      </c>
      <c r="H11" s="86" t="e">
        <f t="shared" ca="1" si="0"/>
        <v>#DIV/0!</v>
      </c>
      <c r="I11" s="87" t="e">
        <f t="shared" ca="1" si="0"/>
        <v>#DIV/0!</v>
      </c>
      <c r="K11" s="85">
        <v>0.25</v>
      </c>
      <c r="L11" s="87">
        <f t="shared" si="1"/>
        <v>-1.3862943611198906</v>
      </c>
      <c r="N11" t="e">
        <f ca="1"/>
        <v>#NAME?</v>
      </c>
      <c r="O11" s="85" t="e">
        <f ca="1"/>
        <v>#NAME?</v>
      </c>
      <c r="P11" s="86" t="e">
        <f ca="1"/>
        <v>#NAME?</v>
      </c>
      <c r="Q11" s="86" t="e">
        <f ca="1"/>
        <v>#NAME?</v>
      </c>
      <c r="R11" s="87" t="e">
        <f ca="1"/>
        <v>#NAME?</v>
      </c>
      <c r="S11" t="e">
        <f ca="1"/>
        <v>#NAME?</v>
      </c>
      <c r="U11" s="83" t="e">
        <f ca="1"/>
        <v>#NAME?</v>
      </c>
      <c r="V11" s="37" t="e">
        <f ca="1"/>
        <v>#NAME?</v>
      </c>
      <c r="W11" s="37" t="e">
        <f ca="1"/>
        <v>#NAME?</v>
      </c>
      <c r="X11" s="84" t="e">
        <f ca="1"/>
        <v>#NAME?</v>
      </c>
      <c r="Y11" s="331" t="e">
        <f ca="1"/>
        <v>#NAME?</v>
      </c>
    </row>
    <row r="12" spans="1:25" x14ac:dyDescent="0.25">
      <c r="A12" t="s">
        <v>159</v>
      </c>
      <c r="B12" s="102">
        <v>67.3</v>
      </c>
      <c r="C12" s="103">
        <v>48.3</v>
      </c>
      <c r="D12" s="104">
        <v>5.5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U12" s="83" t="e">
        <f ca="1"/>
        <v>#NAME?</v>
      </c>
      <c r="V12" s="37" t="e">
        <f ca="1"/>
        <v>#NAME?</v>
      </c>
      <c r="W12" s="37" t="e">
        <f ca="1"/>
        <v>#NAME?</v>
      </c>
      <c r="X12" s="84" t="e">
        <f ca="1"/>
        <v>#NAME?</v>
      </c>
      <c r="Y12" s="331" t="e">
        <f ca="1"/>
        <v>#NAME?</v>
      </c>
    </row>
    <row r="13" spans="1:25" x14ac:dyDescent="0.25">
      <c r="A13" t="s">
        <v>159</v>
      </c>
      <c r="B13" s="102">
        <v>61.3</v>
      </c>
      <c r="C13" s="103">
        <v>28.9</v>
      </c>
      <c r="D13" s="104">
        <v>6.9</v>
      </c>
      <c r="F13" t="s">
        <v>822</v>
      </c>
      <c r="U13" s="83" t="e">
        <f ca="1"/>
        <v>#NAME?</v>
      </c>
      <c r="V13" s="37" t="e">
        <f ca="1"/>
        <v>#NAME?</v>
      </c>
      <c r="W13" s="37" t="e">
        <f ca="1"/>
        <v>#NAME?</v>
      </c>
      <c r="X13" s="84" t="e">
        <f ca="1"/>
        <v>#NAME?</v>
      </c>
      <c r="Y13" s="331" t="e">
        <f ca="1"/>
        <v>#NAME?</v>
      </c>
    </row>
    <row r="14" spans="1:25" x14ac:dyDescent="0.25">
      <c r="A14" t="s">
        <v>159</v>
      </c>
      <c r="B14" s="102">
        <v>58.2</v>
      </c>
      <c r="C14" s="103">
        <v>42.5</v>
      </c>
      <c r="D14" s="104">
        <v>4.8</v>
      </c>
      <c r="N14" t="s">
        <v>823</v>
      </c>
      <c r="U14" s="83" t="e">
        <f ca="1"/>
        <v>#NAME?</v>
      </c>
      <c r="V14" s="37" t="e">
        <f ca="1"/>
        <v>#NAME?</v>
      </c>
      <c r="W14" s="37" t="e">
        <f ca="1"/>
        <v>#NAME?</v>
      </c>
      <c r="X14" s="84" t="e">
        <f ca="1"/>
        <v>#NAME?</v>
      </c>
      <c r="Y14" s="331" t="e">
        <f ca="1"/>
        <v>#NAME?</v>
      </c>
    </row>
    <row r="15" spans="1:25" x14ac:dyDescent="0.25">
      <c r="A15" t="s">
        <v>159</v>
      </c>
      <c r="B15" s="102">
        <v>76.900000000000006</v>
      </c>
      <c r="C15" s="103">
        <v>20.399999999999999</v>
      </c>
      <c r="D15" s="104">
        <v>3</v>
      </c>
      <c r="G15" s="32" t="s">
        <v>824</v>
      </c>
      <c r="H15" s="32" t="str">
        <f>G7</f>
        <v>yield</v>
      </c>
      <c r="I15" s="32" t="str">
        <f t="shared" ref="I15:J15" si="2">H7</f>
        <v>water</v>
      </c>
      <c r="J15" s="32" t="str">
        <f t="shared" si="2"/>
        <v>herbicide</v>
      </c>
      <c r="U15" s="83" t="e">
        <f ca="1"/>
        <v>#NAME?</v>
      </c>
      <c r="V15" s="37" t="e">
        <f ca="1"/>
        <v>#NAME?</v>
      </c>
      <c r="W15" s="37" t="e">
        <f ca="1"/>
        <v>#NAME?</v>
      </c>
      <c r="X15" s="84" t="e">
        <f ca="1"/>
        <v>#NAME?</v>
      </c>
      <c r="Y15" s="331" t="e">
        <f ca="1"/>
        <v>#NAME?</v>
      </c>
    </row>
    <row r="16" spans="1:25" x14ac:dyDescent="0.25">
      <c r="A16" t="s">
        <v>159</v>
      </c>
      <c r="B16" s="102">
        <v>66.900000000000006</v>
      </c>
      <c r="C16" s="103">
        <v>23.9</v>
      </c>
      <c r="D16" s="104">
        <v>1.1000000000000001</v>
      </c>
      <c r="F16" s="149" t="e">
        <f t="array" aca="1" ref="F16:J19" ca="1">LDACoeff(A4:D35,FALSE)</f>
        <v>#NAME?</v>
      </c>
      <c r="G16" s="141" t="e">
        <f ca="1"/>
        <v>#NAME?</v>
      </c>
      <c r="H16" s="141" t="e">
        <f ca="1"/>
        <v>#NAME?</v>
      </c>
      <c r="I16" s="141" t="e">
        <f ca="1"/>
        <v>#NAME?</v>
      </c>
      <c r="J16" s="150" t="e">
        <f ca="1"/>
        <v>#NAME?</v>
      </c>
      <c r="N16" t="e">
        <f t="array" aca="1" ref="N16:R21" ca="1">DASummary( N7:S12)</f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U16" s="83" t="e">
        <f ca="1"/>
        <v>#NAME?</v>
      </c>
      <c r="V16" s="37" t="e">
        <f ca="1"/>
        <v>#NAME?</v>
      </c>
      <c r="W16" s="37" t="e">
        <f ca="1"/>
        <v>#NAME?</v>
      </c>
      <c r="X16" s="84" t="e">
        <f ca="1"/>
        <v>#NAME?</v>
      </c>
      <c r="Y16" s="331" t="e">
        <f ca="1"/>
        <v>#NAME?</v>
      </c>
    </row>
    <row r="17" spans="1:25" x14ac:dyDescent="0.25">
      <c r="A17" t="s">
        <v>159</v>
      </c>
      <c r="B17" s="102">
        <v>55.4</v>
      </c>
      <c r="C17" s="103">
        <v>29.1</v>
      </c>
      <c r="D17" s="104">
        <v>5</v>
      </c>
      <c r="F17" s="83" t="e">
        <f ca="1"/>
        <v>#NAME?</v>
      </c>
      <c r="G17" s="37" t="e">
        <f ca="1"/>
        <v>#NAME?</v>
      </c>
      <c r="H17" s="37" t="e">
        <f ca="1"/>
        <v>#NAME?</v>
      </c>
      <c r="I17" s="37" t="e">
        <f ca="1"/>
        <v>#NAME?</v>
      </c>
      <c r="J17" s="84" t="e">
        <f ca="1"/>
        <v>#NAME?</v>
      </c>
      <c r="N17" t="e">
        <f ca="1"/>
        <v>#NAME?</v>
      </c>
      <c r="O17" s="149" t="e">
        <f ca="1"/>
        <v>#NAME?</v>
      </c>
      <c r="P17" s="141" t="e">
        <f ca="1"/>
        <v>#NAME?</v>
      </c>
      <c r="Q17" s="141" t="e">
        <f ca="1"/>
        <v>#NAME?</v>
      </c>
      <c r="R17" s="150" t="e">
        <f ca="1"/>
        <v>#NAME?</v>
      </c>
      <c r="U17" s="83" t="e">
        <f ca="1"/>
        <v>#NAME?</v>
      </c>
      <c r="V17" s="37" t="e">
        <f ca="1"/>
        <v>#NAME?</v>
      </c>
      <c r="W17" s="37" t="e">
        <f ca="1"/>
        <v>#NAME?</v>
      </c>
      <c r="X17" s="84" t="e">
        <f ca="1"/>
        <v>#NAME?</v>
      </c>
      <c r="Y17" s="331" t="e">
        <f ca="1"/>
        <v>#NAME?</v>
      </c>
    </row>
    <row r="18" spans="1:25" x14ac:dyDescent="0.25">
      <c r="A18" t="s">
        <v>159</v>
      </c>
      <c r="B18" s="102">
        <v>50.5</v>
      </c>
      <c r="C18" s="103">
        <v>18</v>
      </c>
      <c r="D18" s="104">
        <v>4.8</v>
      </c>
      <c r="F18" s="83" t="e">
        <f ca="1"/>
        <v>#NAME?</v>
      </c>
      <c r="G18" s="37" t="e">
        <f ca="1"/>
        <v>#NAME?</v>
      </c>
      <c r="H18" s="37" t="e">
        <f ca="1"/>
        <v>#NAME?</v>
      </c>
      <c r="I18" s="37" t="e">
        <f ca="1"/>
        <v>#NAME?</v>
      </c>
      <c r="J18" s="84" t="e">
        <f ca="1"/>
        <v>#NAME?</v>
      </c>
      <c r="N18" t="e">
        <f ca="1"/>
        <v>#NAME?</v>
      </c>
      <c r="O18" s="83" t="e">
        <f ca="1"/>
        <v>#NAME?</v>
      </c>
      <c r="P18" s="37" t="e">
        <f ca="1"/>
        <v>#NAME?</v>
      </c>
      <c r="Q18" s="37" t="e">
        <f ca="1"/>
        <v>#NAME?</v>
      </c>
      <c r="R18" s="84" t="e">
        <f ca="1"/>
        <v>#NAME?</v>
      </c>
      <c r="U18" s="83" t="e">
        <f ca="1"/>
        <v>#NAME?</v>
      </c>
      <c r="V18" s="37" t="e">
        <f ca="1"/>
        <v>#NAME?</v>
      </c>
      <c r="W18" s="37" t="e">
        <f ca="1"/>
        <v>#NAME?</v>
      </c>
      <c r="X18" s="84" t="e">
        <f ca="1"/>
        <v>#NAME?</v>
      </c>
      <c r="Y18" s="331" t="e">
        <f ca="1"/>
        <v>#NAME?</v>
      </c>
    </row>
    <row r="19" spans="1:25" x14ac:dyDescent="0.25">
      <c r="A19" t="s">
        <v>159</v>
      </c>
      <c r="B19" s="102">
        <v>64.099999999999994</v>
      </c>
      <c r="C19" s="103">
        <v>14.5</v>
      </c>
      <c r="D19" s="104">
        <v>3.7</v>
      </c>
      <c r="F19" s="85" t="e">
        <f ca="1"/>
        <v>#NAME?</v>
      </c>
      <c r="G19" s="86" t="e">
        <f ca="1"/>
        <v>#NAME?</v>
      </c>
      <c r="H19" s="86" t="e">
        <f ca="1"/>
        <v>#NAME?</v>
      </c>
      <c r="I19" s="86" t="e">
        <f ca="1"/>
        <v>#NAME?</v>
      </c>
      <c r="J19" s="87" t="e">
        <f ca="1"/>
        <v>#NAME?</v>
      </c>
      <c r="N19" t="e">
        <f ca="1"/>
        <v>#NAME?</v>
      </c>
      <c r="O19" s="83" t="e">
        <f ca="1"/>
        <v>#NAME?</v>
      </c>
      <c r="P19" s="37" t="e">
        <f ca="1"/>
        <v>#NAME?</v>
      </c>
      <c r="Q19" s="37" t="e">
        <f ca="1"/>
        <v>#NAME?</v>
      </c>
      <c r="R19" s="84" t="e">
        <f ca="1"/>
        <v>#NAME?</v>
      </c>
      <c r="U19" s="83" t="e">
        <f ca="1"/>
        <v>#NAME?</v>
      </c>
      <c r="V19" s="37" t="e">
        <f ca="1"/>
        <v>#NAME?</v>
      </c>
      <c r="W19" s="37" t="e">
        <f ca="1"/>
        <v>#NAME?</v>
      </c>
      <c r="X19" s="84" t="e">
        <f ca="1"/>
        <v>#NAME?</v>
      </c>
      <c r="Y19" s="331" t="e">
        <f ca="1"/>
        <v>#NAME?</v>
      </c>
    </row>
    <row r="20" spans="1:25" x14ac:dyDescent="0.25">
      <c r="A20" t="s">
        <v>161</v>
      </c>
      <c r="B20" s="102">
        <v>62.8</v>
      </c>
      <c r="C20" s="103">
        <v>25.9</v>
      </c>
      <c r="D20" s="104">
        <v>2.9</v>
      </c>
      <c r="N20" t="e">
        <f ca="1"/>
        <v>#NAME?</v>
      </c>
      <c r="O20" s="85" t="e">
        <f ca="1"/>
        <v>#NAME?</v>
      </c>
      <c r="P20" s="86" t="e">
        <f ca="1"/>
        <v>#NAME?</v>
      </c>
      <c r="Q20" s="86" t="e">
        <f ca="1"/>
        <v>#NAME?</v>
      </c>
      <c r="R20" s="87" t="e">
        <f ca="1"/>
        <v>#NAME?</v>
      </c>
      <c r="U20" s="83" t="e">
        <f ca="1"/>
        <v>#NAME?</v>
      </c>
      <c r="V20" s="37" t="e">
        <f ca="1"/>
        <v>#NAME?</v>
      </c>
      <c r="W20" s="37" t="e">
        <f ca="1"/>
        <v>#NAME?</v>
      </c>
      <c r="X20" s="84" t="e">
        <f ca="1"/>
        <v>#NAME?</v>
      </c>
      <c r="Y20" s="331" t="e">
        <f ca="1"/>
        <v>#NAME?</v>
      </c>
    </row>
    <row r="21" spans="1:25" x14ac:dyDescent="0.25">
      <c r="A21" t="s">
        <v>161</v>
      </c>
      <c r="B21" s="102">
        <v>45</v>
      </c>
      <c r="C21" s="103">
        <v>15.9</v>
      </c>
      <c r="D21" s="104">
        <v>1.2</v>
      </c>
      <c r="F21" t="s">
        <v>814</v>
      </c>
      <c r="N21" t="e">
        <f ca="1"/>
        <v>#NAME?</v>
      </c>
      <c r="O21" t="e">
        <f ca="1"/>
        <v>#NAME?</v>
      </c>
      <c r="P21" t="e">
        <f ca="1"/>
        <v>#NAME?</v>
      </c>
      <c r="Q21" t="e">
        <f ca="1"/>
        <v>#NAME?</v>
      </c>
      <c r="R21" t="e">
        <f ca="1"/>
        <v>#NAME?</v>
      </c>
      <c r="U21" s="83" t="e">
        <f ca="1"/>
        <v>#NAME?</v>
      </c>
      <c r="V21" s="37" t="e">
        <f ca="1"/>
        <v>#NAME?</v>
      </c>
      <c r="W21" s="37" t="e">
        <f ca="1"/>
        <v>#NAME?</v>
      </c>
      <c r="X21" s="84" t="e">
        <f ca="1"/>
        <v>#NAME?</v>
      </c>
      <c r="Y21" s="331" t="e">
        <f ca="1"/>
        <v>#NAME?</v>
      </c>
    </row>
    <row r="22" spans="1:25" x14ac:dyDescent="0.25">
      <c r="A22" t="s">
        <v>161</v>
      </c>
      <c r="B22" s="102">
        <v>47.8</v>
      </c>
      <c r="C22" s="103">
        <v>36.1</v>
      </c>
      <c r="D22" s="104">
        <v>4.0999999999999996</v>
      </c>
      <c r="U22" s="83" t="e">
        <f ca="1"/>
        <v>#NAME?</v>
      </c>
      <c r="V22" s="37" t="e">
        <f ca="1"/>
        <v>#NAME?</v>
      </c>
      <c r="W22" s="37" t="e">
        <f ca="1"/>
        <v>#NAME?</v>
      </c>
      <c r="X22" s="84" t="e">
        <f ca="1"/>
        <v>#NAME?</v>
      </c>
      <c r="Y22" s="331" t="e">
        <f ca="1"/>
        <v>#NAME?</v>
      </c>
    </row>
    <row r="23" spans="1:25" x14ac:dyDescent="0.25">
      <c r="A23" t="s">
        <v>161</v>
      </c>
      <c r="B23" s="102">
        <v>75.599999999999994</v>
      </c>
      <c r="C23" s="103">
        <v>27.7</v>
      </c>
      <c r="D23" s="104">
        <v>6.3</v>
      </c>
      <c r="F23" t="s">
        <v>65</v>
      </c>
      <c r="G23" s="137" t="e">
        <f ca="1">BOXTEST(A4:D35)</f>
        <v>#NAME?</v>
      </c>
      <c r="U23" s="83" t="e">
        <f ca="1"/>
        <v>#NAME?</v>
      </c>
      <c r="V23" s="37" t="e">
        <f ca="1"/>
        <v>#NAME?</v>
      </c>
      <c r="W23" s="37" t="e">
        <f ca="1"/>
        <v>#NAME?</v>
      </c>
      <c r="X23" s="84" t="e">
        <f ca="1"/>
        <v>#NAME?</v>
      </c>
      <c r="Y23" s="331" t="e">
        <f ca="1"/>
        <v>#NAME?</v>
      </c>
    </row>
    <row r="24" spans="1:25" x14ac:dyDescent="0.25">
      <c r="A24" t="s">
        <v>161</v>
      </c>
      <c r="B24" s="102">
        <v>46.6</v>
      </c>
      <c r="C24" s="103">
        <v>46.9</v>
      </c>
      <c r="D24" s="104">
        <v>3.6</v>
      </c>
      <c r="U24" s="83" t="e">
        <f ca="1"/>
        <v>#NAME?</v>
      </c>
      <c r="V24" s="37" t="e">
        <f ca="1"/>
        <v>#NAME?</v>
      </c>
      <c r="W24" s="37" t="e">
        <f ca="1"/>
        <v>#NAME?</v>
      </c>
      <c r="X24" s="84" t="e">
        <f ca="1"/>
        <v>#NAME?</v>
      </c>
      <c r="Y24" s="331" t="e">
        <f ca="1"/>
        <v>#NAME?</v>
      </c>
    </row>
    <row r="25" spans="1:25" x14ac:dyDescent="0.25">
      <c r="A25" t="s">
        <v>161</v>
      </c>
      <c r="B25" s="102">
        <v>50.6</v>
      </c>
      <c r="C25" s="103">
        <v>29.7</v>
      </c>
      <c r="D25" s="104">
        <v>4.7</v>
      </c>
      <c r="U25" s="83" t="e">
        <f ca="1"/>
        <v>#NAME?</v>
      </c>
      <c r="V25" s="37" t="e">
        <f ca="1"/>
        <v>#NAME?</v>
      </c>
      <c r="W25" s="37" t="e">
        <f ca="1"/>
        <v>#NAME?</v>
      </c>
      <c r="X25" s="84" t="e">
        <f ca="1"/>
        <v>#NAME?</v>
      </c>
      <c r="Y25" s="331" t="e">
        <f ca="1"/>
        <v>#NAME?</v>
      </c>
    </row>
    <row r="26" spans="1:25" x14ac:dyDescent="0.25">
      <c r="A26" t="s">
        <v>161</v>
      </c>
      <c r="B26" s="102">
        <v>45.7</v>
      </c>
      <c r="C26" s="103">
        <v>27.6</v>
      </c>
      <c r="D26" s="104">
        <v>6.2</v>
      </c>
      <c r="U26" s="83" t="e">
        <f ca="1"/>
        <v>#NAME?</v>
      </c>
      <c r="V26" s="37" t="e">
        <f ca="1"/>
        <v>#NAME?</v>
      </c>
      <c r="W26" s="37" t="e">
        <f ca="1"/>
        <v>#NAME?</v>
      </c>
      <c r="X26" s="84" t="e">
        <f ca="1"/>
        <v>#NAME?</v>
      </c>
      <c r="Y26" s="331" t="e">
        <f ca="1"/>
        <v>#NAME?</v>
      </c>
    </row>
    <row r="27" spans="1:25" x14ac:dyDescent="0.25">
      <c r="A27" t="s">
        <v>161</v>
      </c>
      <c r="B27" s="102">
        <v>68.400000000000006</v>
      </c>
      <c r="C27" s="103">
        <v>35.299999999999997</v>
      </c>
      <c r="D27" s="104">
        <v>1.9</v>
      </c>
      <c r="U27" s="83" t="e">
        <f ca="1"/>
        <v>#NAME?</v>
      </c>
      <c r="V27" s="37" t="e">
        <f ca="1"/>
        <v>#NAME?</v>
      </c>
      <c r="W27" s="37" t="e">
        <f ca="1"/>
        <v>#NAME?</v>
      </c>
      <c r="X27" s="84" t="e">
        <f ca="1"/>
        <v>#NAME?</v>
      </c>
      <c r="Y27" s="331" t="e">
        <f ca="1"/>
        <v>#NAME?</v>
      </c>
    </row>
    <row r="28" spans="1:25" x14ac:dyDescent="0.25">
      <c r="A28" t="s">
        <v>160</v>
      </c>
      <c r="B28" s="102">
        <v>52.5</v>
      </c>
      <c r="C28" s="103">
        <v>39</v>
      </c>
      <c r="D28" s="104">
        <v>3.1</v>
      </c>
      <c r="U28" s="83" t="e">
        <f ca="1"/>
        <v>#NAME?</v>
      </c>
      <c r="V28" s="37" t="e">
        <f ca="1"/>
        <v>#NAME?</v>
      </c>
      <c r="W28" s="37" t="e">
        <f ca="1"/>
        <v>#NAME?</v>
      </c>
      <c r="X28" s="84" t="e">
        <f ca="1"/>
        <v>#NAME?</v>
      </c>
      <c r="Y28" s="331" t="e">
        <f ca="1"/>
        <v>#NAME?</v>
      </c>
    </row>
    <row r="29" spans="1:25" x14ac:dyDescent="0.25">
      <c r="A29" t="s">
        <v>160</v>
      </c>
      <c r="B29" s="102">
        <v>80</v>
      </c>
      <c r="C29" s="103">
        <v>54.2</v>
      </c>
      <c r="D29" s="104">
        <v>4</v>
      </c>
      <c r="U29" s="83" t="e">
        <f ca="1"/>
        <v>#NAME?</v>
      </c>
      <c r="V29" s="37" t="e">
        <f ca="1"/>
        <v>#NAME?</v>
      </c>
      <c r="W29" s="37" t="e">
        <f ca="1"/>
        <v>#NAME?</v>
      </c>
      <c r="X29" s="84" t="e">
        <f ca="1"/>
        <v>#NAME?</v>
      </c>
      <c r="Y29" s="331" t="e">
        <f ca="1"/>
        <v>#NAME?</v>
      </c>
    </row>
    <row r="30" spans="1:25" x14ac:dyDescent="0.25">
      <c r="A30" t="s">
        <v>160</v>
      </c>
      <c r="B30" s="102">
        <v>54.7</v>
      </c>
      <c r="C30" s="103">
        <v>32.1</v>
      </c>
      <c r="D30" s="104">
        <v>5.7</v>
      </c>
      <c r="U30" s="83" t="e">
        <f ca="1"/>
        <v>#NAME?</v>
      </c>
      <c r="V30" s="37" t="e">
        <f ca="1"/>
        <v>#NAME?</v>
      </c>
      <c r="W30" s="37" t="e">
        <f ca="1"/>
        <v>#NAME?</v>
      </c>
      <c r="X30" s="84" t="e">
        <f ca="1"/>
        <v>#NAME?</v>
      </c>
      <c r="Y30" s="331" t="e">
        <f ca="1"/>
        <v>#NAME?</v>
      </c>
    </row>
    <row r="31" spans="1:25" x14ac:dyDescent="0.25">
      <c r="A31" t="s">
        <v>160</v>
      </c>
      <c r="B31" s="102">
        <v>63.5</v>
      </c>
      <c r="C31" s="103">
        <v>25.6</v>
      </c>
      <c r="D31" s="104">
        <v>3</v>
      </c>
      <c r="U31" s="83" t="e">
        <f ca="1"/>
        <v>#NAME?</v>
      </c>
      <c r="V31" s="37" t="e">
        <f ca="1"/>
        <v>#NAME?</v>
      </c>
      <c r="W31" s="37" t="e">
        <f ca="1"/>
        <v>#NAME?</v>
      </c>
      <c r="X31" s="84" t="e">
        <f ca="1"/>
        <v>#NAME?</v>
      </c>
      <c r="Y31" s="331" t="e">
        <f ca="1"/>
        <v>#NAME?</v>
      </c>
    </row>
    <row r="32" spans="1:25" x14ac:dyDescent="0.25">
      <c r="A32" t="s">
        <v>160</v>
      </c>
      <c r="B32" s="102">
        <v>46.3</v>
      </c>
      <c r="C32" s="103">
        <v>31.8</v>
      </c>
      <c r="D32" s="104">
        <v>7.4</v>
      </c>
      <c r="U32" s="83" t="e">
        <f ca="1"/>
        <v>#NAME?</v>
      </c>
      <c r="V32" s="37" t="e">
        <f ca="1"/>
        <v>#NAME?</v>
      </c>
      <c r="W32" s="37" t="e">
        <f ca="1"/>
        <v>#NAME?</v>
      </c>
      <c r="X32" s="84" t="e">
        <f ca="1"/>
        <v>#NAME?</v>
      </c>
      <c r="Y32" s="331" t="e">
        <f ca="1"/>
        <v>#NAME?</v>
      </c>
    </row>
    <row r="33" spans="1:25" x14ac:dyDescent="0.25">
      <c r="A33" t="s">
        <v>160</v>
      </c>
      <c r="B33" s="102">
        <v>61.5</v>
      </c>
      <c r="C33" s="103">
        <v>16.8</v>
      </c>
      <c r="D33" s="104">
        <v>1.9</v>
      </c>
      <c r="U33" s="83" t="e">
        <f ca="1"/>
        <v>#NAME?</v>
      </c>
      <c r="V33" s="37" t="e">
        <f ca="1"/>
        <v>#NAME?</v>
      </c>
      <c r="W33" s="37" t="e">
        <f ca="1"/>
        <v>#NAME?</v>
      </c>
      <c r="X33" s="84" t="e">
        <f ca="1"/>
        <v>#NAME?</v>
      </c>
      <c r="Y33" s="331" t="e">
        <f ca="1"/>
        <v>#NAME?</v>
      </c>
    </row>
    <row r="34" spans="1:25" x14ac:dyDescent="0.25">
      <c r="A34" t="s">
        <v>160</v>
      </c>
      <c r="B34" s="102">
        <v>62.9</v>
      </c>
      <c r="C34" s="103">
        <v>25.8</v>
      </c>
      <c r="D34" s="104">
        <v>2.4</v>
      </c>
      <c r="U34" s="83" t="e">
        <f ca="1"/>
        <v>#NAME?</v>
      </c>
      <c r="V34" s="37" t="e">
        <f ca="1"/>
        <v>#NAME?</v>
      </c>
      <c r="W34" s="37" t="e">
        <f ca="1"/>
        <v>#NAME?</v>
      </c>
      <c r="X34" s="84" t="e">
        <f ca="1"/>
        <v>#NAME?</v>
      </c>
      <c r="Y34" s="331" t="e">
        <f ca="1"/>
        <v>#NAME?</v>
      </c>
    </row>
    <row r="35" spans="1:25" x14ac:dyDescent="0.25">
      <c r="A35" t="s">
        <v>160</v>
      </c>
      <c r="B35" s="77">
        <v>49.3</v>
      </c>
      <c r="C35" s="120">
        <v>39.4</v>
      </c>
      <c r="D35" s="121">
        <v>5.2</v>
      </c>
      <c r="U35" s="83" t="e">
        <f ca="1"/>
        <v>#NAME?</v>
      </c>
      <c r="V35" s="37" t="e">
        <f ca="1"/>
        <v>#NAME?</v>
      </c>
      <c r="W35" s="37" t="e">
        <f ca="1"/>
        <v>#NAME?</v>
      </c>
      <c r="X35" s="84" t="e">
        <f ca="1"/>
        <v>#NAME?</v>
      </c>
      <c r="Y35" s="331" t="e">
        <f ca="1"/>
        <v>#NAME?</v>
      </c>
    </row>
    <row r="36" spans="1:25" x14ac:dyDescent="0.25">
      <c r="U36" s="83" t="e">
        <f ca="1"/>
        <v>#NAME?</v>
      </c>
      <c r="V36" s="37" t="e">
        <f ca="1"/>
        <v>#NAME?</v>
      </c>
      <c r="W36" s="37" t="e">
        <f ca="1"/>
        <v>#NAME?</v>
      </c>
      <c r="X36" s="84" t="e">
        <f ca="1"/>
        <v>#NAME?</v>
      </c>
      <c r="Y36" s="331" t="e">
        <f ca="1"/>
        <v>#NAME?</v>
      </c>
    </row>
    <row r="37" spans="1:25" x14ac:dyDescent="0.25">
      <c r="U37" s="83" t="e">
        <f ca="1"/>
        <v>#NAME?</v>
      </c>
      <c r="V37" s="37" t="e">
        <f ca="1"/>
        <v>#NAME?</v>
      </c>
      <c r="W37" s="37" t="e">
        <f ca="1"/>
        <v>#NAME?</v>
      </c>
      <c r="X37" s="84" t="e">
        <f ca="1"/>
        <v>#NAME?</v>
      </c>
      <c r="Y37" s="331" t="e">
        <f ca="1"/>
        <v>#NAME?</v>
      </c>
    </row>
    <row r="38" spans="1:25" x14ac:dyDescent="0.25">
      <c r="U38" s="83" t="e">
        <f ca="1"/>
        <v>#NAME?</v>
      </c>
      <c r="V38" s="37" t="e">
        <f ca="1"/>
        <v>#NAME?</v>
      </c>
      <c r="W38" s="37" t="e">
        <f ca="1"/>
        <v>#NAME?</v>
      </c>
      <c r="X38" s="84" t="e">
        <f ca="1"/>
        <v>#NAME?</v>
      </c>
      <c r="Y38" s="331" t="e">
        <f ca="1"/>
        <v>#NAME?</v>
      </c>
    </row>
    <row r="39" spans="1:25" x14ac:dyDescent="0.25">
      <c r="U39" s="85" t="e">
        <f ca="1"/>
        <v>#NAME?</v>
      </c>
      <c r="V39" s="86" t="e">
        <f ca="1"/>
        <v>#NAME?</v>
      </c>
      <c r="W39" s="86" t="e">
        <f ca="1"/>
        <v>#NAME?</v>
      </c>
      <c r="X39" s="87" t="e">
        <f ca="1"/>
        <v>#NAME?</v>
      </c>
      <c r="Y39" s="332" t="e">
        <f ca="1"/>
        <v>#NAME?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AC40"/>
  <sheetViews>
    <sheetView workbookViewId="0"/>
  </sheetViews>
  <sheetFormatPr defaultRowHeight="15" x14ac:dyDescent="0.25"/>
  <cols>
    <col min="2" max="5" width="5.85546875" style="32" customWidth="1"/>
    <col min="6" max="6" width="4.42578125" customWidth="1"/>
    <col min="9" max="9" width="4" customWidth="1"/>
    <col min="15" max="15" width="3.7109375" customWidth="1"/>
    <col min="22" max="22" width="4.140625" customWidth="1"/>
    <col min="23" max="23" width="5.85546875" customWidth="1"/>
  </cols>
  <sheetData>
    <row r="1" spans="1:29" x14ac:dyDescent="0.25">
      <c r="A1" s="42" t="s">
        <v>807</v>
      </c>
    </row>
    <row r="2" spans="1:29" x14ac:dyDescent="0.25">
      <c r="X2" t="s">
        <v>819</v>
      </c>
    </row>
    <row r="3" spans="1:29" x14ac:dyDescent="0.25">
      <c r="B3" s="32" t="s">
        <v>462</v>
      </c>
      <c r="C3" s="32" t="s">
        <v>389</v>
      </c>
      <c r="D3" s="32" t="s">
        <v>469</v>
      </c>
      <c r="E3" s="32" t="s">
        <v>470</v>
      </c>
      <c r="J3" t="s">
        <v>807</v>
      </c>
    </row>
    <row r="4" spans="1:29" x14ac:dyDescent="0.25">
      <c r="A4" t="s">
        <v>809</v>
      </c>
      <c r="B4" s="274">
        <v>31</v>
      </c>
      <c r="C4" s="145">
        <v>23</v>
      </c>
      <c r="D4" s="145">
        <v>38</v>
      </c>
      <c r="E4" s="275">
        <v>29</v>
      </c>
      <c r="X4" s="32" t="e">
        <f t="array" aca="1" ref="X4:AC40" ca="1">QDAPred(B4:E39,A4:E39,K16:K20,TRUE)</f>
        <v>#NAME?</v>
      </c>
      <c r="Y4" s="32" t="e">
        <f ca="1"/>
        <v>#NAME?</v>
      </c>
      <c r="Z4" s="32" t="e">
        <f ca="1"/>
        <v>#NAME?</v>
      </c>
      <c r="AA4" s="32" t="e">
        <f ca="1"/>
        <v>#NAME?</v>
      </c>
      <c r="AB4" s="32" t="e">
        <f ca="1"/>
        <v>#NAME?</v>
      </c>
      <c r="AC4" s="32" t="e">
        <f ca="1"/>
        <v>#NAME?</v>
      </c>
    </row>
    <row r="5" spans="1:29" x14ac:dyDescent="0.25">
      <c r="A5" t="s">
        <v>809</v>
      </c>
      <c r="B5" s="44">
        <v>29</v>
      </c>
      <c r="C5" s="73">
        <v>19</v>
      </c>
      <c r="D5" s="73">
        <v>37</v>
      </c>
      <c r="E5" s="247">
        <v>25</v>
      </c>
      <c r="G5" t="s">
        <v>817</v>
      </c>
      <c r="J5" t="s">
        <v>125</v>
      </c>
      <c r="P5" t="s">
        <v>818</v>
      </c>
      <c r="X5" s="149" t="e">
        <f ca="1"/>
        <v>#NAME?</v>
      </c>
      <c r="Y5" s="141" t="e">
        <f ca="1"/>
        <v>#NAME?</v>
      </c>
      <c r="Z5" s="141" t="e">
        <f ca="1"/>
        <v>#NAME?</v>
      </c>
      <c r="AA5" s="141" t="e">
        <f ca="1"/>
        <v>#NAME?</v>
      </c>
      <c r="AB5" s="150" t="e">
        <f ca="1"/>
        <v>#NAME?</v>
      </c>
      <c r="AC5" s="132" t="e">
        <f ca="1"/>
        <v>#NAME?</v>
      </c>
    </row>
    <row r="6" spans="1:29" x14ac:dyDescent="0.25">
      <c r="A6" t="s">
        <v>809</v>
      </c>
      <c r="B6" s="44">
        <v>32</v>
      </c>
      <c r="C6" s="73">
        <v>22</v>
      </c>
      <c r="D6" s="73">
        <v>34</v>
      </c>
      <c r="E6" s="247">
        <v>23</v>
      </c>
      <c r="X6" s="83" t="e">
        <f ca="1"/>
        <v>#NAME?</v>
      </c>
      <c r="Y6" s="37" t="e">
        <f ca="1"/>
        <v>#NAME?</v>
      </c>
      <c r="Z6" s="37" t="e">
        <f ca="1"/>
        <v>#NAME?</v>
      </c>
      <c r="AA6" s="37" t="e">
        <f ca="1"/>
        <v>#NAME?</v>
      </c>
      <c r="AB6" s="84" t="e">
        <f ca="1"/>
        <v>#NAME?</v>
      </c>
      <c r="AC6" s="98" t="e">
        <f ca="1"/>
        <v>#NAME?</v>
      </c>
    </row>
    <row r="7" spans="1:29" x14ac:dyDescent="0.25">
      <c r="A7" t="s">
        <v>809</v>
      </c>
      <c r="B7" s="44">
        <v>35</v>
      </c>
      <c r="C7" s="73">
        <v>17</v>
      </c>
      <c r="D7" s="73">
        <v>32</v>
      </c>
      <c r="E7" s="247">
        <v>21</v>
      </c>
      <c r="G7" t="e">
        <f t="array" aca="1" ref="G7:G11" ca="1">ExtractUnique(A4:E39,"")</f>
        <v>#NAME?</v>
      </c>
      <c r="H7" s="139">
        <v>0.19444444444444445</v>
      </c>
      <c r="K7" s="32" t="str">
        <f>B3</f>
        <v>A</v>
      </c>
      <c r="L7" s="32" t="str">
        <f>C3</f>
        <v>B</v>
      </c>
      <c r="M7" s="32" t="str">
        <f>D3</f>
        <v>C</v>
      </c>
      <c r="N7" s="32" t="str">
        <f>E3</f>
        <v>D</v>
      </c>
      <c r="P7" s="32" t="e">
        <f t="array" aca="1" ref="P7:V13" ca="1">DAClassification(A4:E39,K16:K20,FALSE)</f>
        <v>#NAME?</v>
      </c>
      <c r="Q7" s="32" t="e">
        <f ca="1"/>
        <v>#NAME?</v>
      </c>
      <c r="R7" s="32" t="e">
        <f ca="1"/>
        <v>#NAME?</v>
      </c>
      <c r="S7" s="32" t="e">
        <f ca="1"/>
        <v>#NAME?</v>
      </c>
      <c r="T7" s="32" t="e">
        <f ca="1"/>
        <v>#NAME?</v>
      </c>
      <c r="U7" s="32" t="e">
        <f ca="1"/>
        <v>#NAME?</v>
      </c>
      <c r="V7" s="32" t="e">
        <f ca="1"/>
        <v>#NAME?</v>
      </c>
      <c r="X7" s="83" t="e">
        <f ca="1"/>
        <v>#NAME?</v>
      </c>
      <c r="Y7" s="37" t="e">
        <f ca="1"/>
        <v>#NAME?</v>
      </c>
      <c r="Z7" s="37" t="e">
        <f ca="1"/>
        <v>#NAME?</v>
      </c>
      <c r="AA7" s="37" t="e">
        <f ca="1"/>
        <v>#NAME?</v>
      </c>
      <c r="AB7" s="84" t="e">
        <f ca="1"/>
        <v>#NAME?</v>
      </c>
      <c r="AC7" s="98" t="e">
        <f ca="1"/>
        <v>#NAME?</v>
      </c>
    </row>
    <row r="8" spans="1:29" x14ac:dyDescent="0.25">
      <c r="A8" t="s">
        <v>809</v>
      </c>
      <c r="B8" s="44">
        <v>29</v>
      </c>
      <c r="C8" s="73">
        <v>13</v>
      </c>
      <c r="D8" s="73">
        <v>38</v>
      </c>
      <c r="E8" s="247">
        <v>26</v>
      </c>
      <c r="G8" t="e">
        <f ca="1"/>
        <v>#NAME?</v>
      </c>
      <c r="H8" s="37">
        <v>0.16666666666666666</v>
      </c>
      <c r="J8" t="e">
        <f t="array" aca="1" ref="J8:J12" ca="1">ExtractUnique(A4:E39,"")</f>
        <v>#NAME?</v>
      </c>
      <c r="K8" s="149" t="e">
        <f t="shared" ref="K8:N12" ca="1" si="0">AVERAGEIF($A$4:$A$39,$J8,B$4:B$39)</f>
        <v>#DIV/0!</v>
      </c>
      <c r="L8" s="141" t="e">
        <f t="shared" ca="1" si="0"/>
        <v>#DIV/0!</v>
      </c>
      <c r="M8" s="141" t="e">
        <f t="shared" ca="1" si="0"/>
        <v>#DIV/0!</v>
      </c>
      <c r="N8" s="150" t="e">
        <f t="shared" ca="1" si="0"/>
        <v>#DIV/0!</v>
      </c>
      <c r="P8" t="e">
        <f ca="1"/>
        <v>#NAME?</v>
      </c>
      <c r="Q8" s="149" t="e">
        <f ca="1"/>
        <v>#NAME?</v>
      </c>
      <c r="R8" s="141" t="e">
        <f ca="1"/>
        <v>#NAME?</v>
      </c>
      <c r="S8" s="141" t="e">
        <f ca="1"/>
        <v>#NAME?</v>
      </c>
      <c r="T8" s="141" t="e">
        <f ca="1"/>
        <v>#NAME?</v>
      </c>
      <c r="U8" s="150" t="e">
        <f ca="1"/>
        <v>#NAME?</v>
      </c>
      <c r="V8" t="e">
        <f ca="1"/>
        <v>#NAME?</v>
      </c>
      <c r="X8" s="83" t="e">
        <f ca="1"/>
        <v>#NAME?</v>
      </c>
      <c r="Y8" s="37" t="e">
        <f ca="1"/>
        <v>#NAME?</v>
      </c>
      <c r="Z8" s="37" t="e">
        <f ca="1"/>
        <v>#NAME?</v>
      </c>
      <c r="AA8" s="37" t="e">
        <f ca="1"/>
        <v>#NAME?</v>
      </c>
      <c r="AB8" s="84" t="e">
        <f ca="1"/>
        <v>#NAME?</v>
      </c>
      <c r="AC8" s="98" t="e">
        <f ca="1"/>
        <v>#NAME?</v>
      </c>
    </row>
    <row r="9" spans="1:29" x14ac:dyDescent="0.25">
      <c r="A9" t="s">
        <v>809</v>
      </c>
      <c r="B9" s="44">
        <v>29</v>
      </c>
      <c r="C9" s="73">
        <v>26</v>
      </c>
      <c r="D9" s="73">
        <v>39</v>
      </c>
      <c r="E9" s="247">
        <v>17</v>
      </c>
      <c r="G9" t="e">
        <f ca="1"/>
        <v>#NAME?</v>
      </c>
      <c r="H9" s="37">
        <v>0.16666666666666666</v>
      </c>
      <c r="J9" t="e">
        <f ca="1"/>
        <v>#NAME?</v>
      </c>
      <c r="K9" s="83" t="e">
        <f t="shared" ca="1" si="0"/>
        <v>#DIV/0!</v>
      </c>
      <c r="L9" s="37" t="e">
        <f t="shared" ca="1" si="0"/>
        <v>#DIV/0!</v>
      </c>
      <c r="M9" s="37" t="e">
        <f t="shared" ca="1" si="0"/>
        <v>#DIV/0!</v>
      </c>
      <c r="N9" s="84" t="e">
        <f t="shared" ca="1" si="0"/>
        <v>#DIV/0!</v>
      </c>
      <c r="P9" t="e">
        <f ca="1"/>
        <v>#NAME?</v>
      </c>
      <c r="Q9" s="83" t="e">
        <f ca="1"/>
        <v>#NAME?</v>
      </c>
      <c r="R9" s="37" t="e">
        <f ca="1"/>
        <v>#NAME?</v>
      </c>
      <c r="S9" s="37" t="e">
        <f ca="1"/>
        <v>#NAME?</v>
      </c>
      <c r="T9" s="37" t="e">
        <f ca="1"/>
        <v>#NAME?</v>
      </c>
      <c r="U9" s="84" t="e">
        <f ca="1"/>
        <v>#NAME?</v>
      </c>
      <c r="V9" t="e">
        <f ca="1"/>
        <v>#NAME?</v>
      </c>
      <c r="X9" s="83" t="e">
        <f ca="1"/>
        <v>#NAME?</v>
      </c>
      <c r="Y9" s="37" t="e">
        <f ca="1"/>
        <v>#NAME?</v>
      </c>
      <c r="Z9" s="37" t="e">
        <f ca="1"/>
        <v>#NAME?</v>
      </c>
      <c r="AA9" s="37" t="e">
        <f ca="1"/>
        <v>#NAME?</v>
      </c>
      <c r="AB9" s="84" t="e">
        <f ca="1"/>
        <v>#NAME?</v>
      </c>
      <c r="AC9" s="98" t="e">
        <f ca="1"/>
        <v>#NAME?</v>
      </c>
    </row>
    <row r="10" spans="1:29" x14ac:dyDescent="0.25">
      <c r="A10" t="s">
        <v>809</v>
      </c>
      <c r="B10" s="44">
        <v>23</v>
      </c>
      <c r="C10" s="73">
        <v>13</v>
      </c>
      <c r="D10" s="73">
        <v>23</v>
      </c>
      <c r="E10" s="247">
        <v>46</v>
      </c>
      <c r="G10" t="e">
        <f ca="1"/>
        <v>#NAME?</v>
      </c>
      <c r="H10" s="37">
        <v>0.19444444444444445</v>
      </c>
      <c r="J10" t="e">
        <f ca="1"/>
        <v>#NAME?</v>
      </c>
      <c r="K10" s="83" t="e">
        <f t="shared" ca="1" si="0"/>
        <v>#DIV/0!</v>
      </c>
      <c r="L10" s="37" t="e">
        <f t="shared" ca="1" si="0"/>
        <v>#DIV/0!</v>
      </c>
      <c r="M10" s="37" t="e">
        <f t="shared" ca="1" si="0"/>
        <v>#DIV/0!</v>
      </c>
      <c r="N10" s="84" t="e">
        <f t="shared" ca="1" si="0"/>
        <v>#DIV/0!</v>
      </c>
      <c r="P10" t="e">
        <f ca="1"/>
        <v>#NAME?</v>
      </c>
      <c r="Q10" s="83" t="e">
        <f ca="1"/>
        <v>#NAME?</v>
      </c>
      <c r="R10" s="37" t="e">
        <f ca="1"/>
        <v>#NAME?</v>
      </c>
      <c r="S10" s="37" t="e">
        <f ca="1"/>
        <v>#NAME?</v>
      </c>
      <c r="T10" s="37" t="e">
        <f ca="1"/>
        <v>#NAME?</v>
      </c>
      <c r="U10" s="84" t="e">
        <f ca="1"/>
        <v>#NAME?</v>
      </c>
      <c r="V10" t="e">
        <f ca="1"/>
        <v>#NAME?</v>
      </c>
      <c r="X10" s="83" t="e">
        <f ca="1"/>
        <v>#NAME?</v>
      </c>
      <c r="Y10" s="37" t="e">
        <f ca="1"/>
        <v>#NAME?</v>
      </c>
      <c r="Z10" s="37" t="e">
        <f ca="1"/>
        <v>#NAME?</v>
      </c>
      <c r="AA10" s="37" t="e">
        <f ca="1"/>
        <v>#NAME?</v>
      </c>
      <c r="AB10" s="84" t="e">
        <f ca="1"/>
        <v>#NAME?</v>
      </c>
      <c r="AC10" s="98" t="e">
        <f ca="1"/>
        <v>#NAME?</v>
      </c>
    </row>
    <row r="11" spans="1:29" x14ac:dyDescent="0.25">
      <c r="A11" t="s">
        <v>810</v>
      </c>
      <c r="B11" s="44">
        <v>39</v>
      </c>
      <c r="C11" s="73">
        <v>19</v>
      </c>
      <c r="D11" s="73">
        <v>30</v>
      </c>
      <c r="E11" s="247">
        <v>22</v>
      </c>
      <c r="G11" t="e">
        <f ca="1"/>
        <v>#NAME?</v>
      </c>
      <c r="H11" s="40">
        <v>0.27777777777777779</v>
      </c>
      <c r="J11" t="e">
        <f ca="1"/>
        <v>#NAME?</v>
      </c>
      <c r="K11" s="83" t="e">
        <f t="shared" ca="1" si="0"/>
        <v>#DIV/0!</v>
      </c>
      <c r="L11" s="37" t="e">
        <f t="shared" ca="1" si="0"/>
        <v>#DIV/0!</v>
      </c>
      <c r="M11" s="37" t="e">
        <f t="shared" ca="1" si="0"/>
        <v>#DIV/0!</v>
      </c>
      <c r="N11" s="84" t="e">
        <f t="shared" ca="1" si="0"/>
        <v>#DIV/0!</v>
      </c>
      <c r="P11" t="e">
        <f ca="1"/>
        <v>#NAME?</v>
      </c>
      <c r="Q11" s="83" t="e">
        <f ca="1"/>
        <v>#NAME?</v>
      </c>
      <c r="R11" s="37" t="e">
        <f ca="1"/>
        <v>#NAME?</v>
      </c>
      <c r="S11" s="37" t="e">
        <f ca="1"/>
        <v>#NAME?</v>
      </c>
      <c r="T11" s="37" t="e">
        <f ca="1"/>
        <v>#NAME?</v>
      </c>
      <c r="U11" s="84" t="e">
        <f ca="1"/>
        <v>#NAME?</v>
      </c>
      <c r="V11" t="e">
        <f ca="1"/>
        <v>#NAME?</v>
      </c>
      <c r="X11" s="83" t="e">
        <f ca="1"/>
        <v>#NAME?</v>
      </c>
      <c r="Y11" s="37" t="e">
        <f ca="1"/>
        <v>#NAME?</v>
      </c>
      <c r="Z11" s="37" t="e">
        <f ca="1"/>
        <v>#NAME?</v>
      </c>
      <c r="AA11" s="37" t="e">
        <f ca="1"/>
        <v>#NAME?</v>
      </c>
      <c r="AB11" s="84" t="e">
        <f ca="1"/>
        <v>#NAME?</v>
      </c>
      <c r="AC11" s="98" t="e">
        <f ca="1"/>
        <v>#NAME?</v>
      </c>
    </row>
    <row r="12" spans="1:29" x14ac:dyDescent="0.25">
      <c r="A12" t="s">
        <v>810</v>
      </c>
      <c r="B12" s="44">
        <v>47</v>
      </c>
      <c r="C12" s="73">
        <v>20</v>
      </c>
      <c r="D12" s="73">
        <v>32</v>
      </c>
      <c r="E12" s="247">
        <v>26</v>
      </c>
      <c r="J12" t="e">
        <f ca="1"/>
        <v>#NAME?</v>
      </c>
      <c r="K12" s="85" t="e">
        <f t="shared" ca="1" si="0"/>
        <v>#DIV/0!</v>
      </c>
      <c r="L12" s="86" t="e">
        <f t="shared" ca="1" si="0"/>
        <v>#DIV/0!</v>
      </c>
      <c r="M12" s="86" t="e">
        <f t="shared" ca="1" si="0"/>
        <v>#DIV/0!</v>
      </c>
      <c r="N12" s="87" t="e">
        <f t="shared" ca="1" si="0"/>
        <v>#DIV/0!</v>
      </c>
      <c r="P12" t="e">
        <f ca="1"/>
        <v>#NAME?</v>
      </c>
      <c r="Q12" s="85" t="e">
        <f ca="1"/>
        <v>#NAME?</v>
      </c>
      <c r="R12" s="86" t="e">
        <f ca="1"/>
        <v>#NAME?</v>
      </c>
      <c r="S12" s="86" t="e">
        <f ca="1"/>
        <v>#NAME?</v>
      </c>
      <c r="T12" s="86" t="e">
        <f ca="1"/>
        <v>#NAME?</v>
      </c>
      <c r="U12" s="87" t="e">
        <f ca="1"/>
        <v>#NAME?</v>
      </c>
      <c r="V12" t="e">
        <f ca="1"/>
        <v>#NAME?</v>
      </c>
      <c r="X12" s="83" t="e">
        <f ca="1"/>
        <v>#NAME?</v>
      </c>
      <c r="Y12" s="37" t="e">
        <f ca="1"/>
        <v>#NAME?</v>
      </c>
      <c r="Z12" s="37" t="e">
        <f ca="1"/>
        <v>#NAME?</v>
      </c>
      <c r="AA12" s="37" t="e">
        <f ca="1"/>
        <v>#NAME?</v>
      </c>
      <c r="AB12" s="84" t="e">
        <f ca="1"/>
        <v>#NAME?</v>
      </c>
      <c r="AC12" s="98" t="e">
        <f ca="1"/>
        <v>#NAME?</v>
      </c>
    </row>
    <row r="13" spans="1:29" x14ac:dyDescent="0.25">
      <c r="A13" t="s">
        <v>810</v>
      </c>
      <c r="B13" s="44">
        <v>41</v>
      </c>
      <c r="C13" s="73">
        <v>23</v>
      </c>
      <c r="D13" s="73">
        <v>30</v>
      </c>
      <c r="E13" s="247">
        <v>22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  <c r="V13" t="e">
        <f ca="1"/>
        <v>#NAME?</v>
      </c>
      <c r="X13" s="83" t="e">
        <f ca="1"/>
        <v>#NAME?</v>
      </c>
      <c r="Y13" s="37" t="e">
        <f ca="1"/>
        <v>#NAME?</v>
      </c>
      <c r="Z13" s="37" t="e">
        <f ca="1"/>
        <v>#NAME?</v>
      </c>
      <c r="AA13" s="37" t="e">
        <f ca="1"/>
        <v>#NAME?</v>
      </c>
      <c r="AB13" s="84" t="e">
        <f ca="1"/>
        <v>#NAME?</v>
      </c>
      <c r="AC13" s="98" t="e">
        <f ca="1"/>
        <v>#NAME?</v>
      </c>
    </row>
    <row r="14" spans="1:29" x14ac:dyDescent="0.25">
      <c r="A14" t="s">
        <v>810</v>
      </c>
      <c r="B14" s="44">
        <v>53</v>
      </c>
      <c r="C14" s="73">
        <v>37</v>
      </c>
      <c r="D14" s="73">
        <v>31</v>
      </c>
      <c r="E14" s="247">
        <v>16</v>
      </c>
      <c r="J14" t="s">
        <v>817</v>
      </c>
      <c r="X14" s="83" t="e">
        <f ca="1"/>
        <v>#NAME?</v>
      </c>
      <c r="Y14" s="37" t="e">
        <f ca="1"/>
        <v>#NAME?</v>
      </c>
      <c r="Z14" s="37" t="e">
        <f ca="1"/>
        <v>#NAME?</v>
      </c>
      <c r="AA14" s="37" t="e">
        <f ca="1"/>
        <v>#NAME?</v>
      </c>
      <c r="AB14" s="84" t="e">
        <f ca="1"/>
        <v>#NAME?</v>
      </c>
      <c r="AC14" s="98" t="e">
        <f ca="1"/>
        <v>#NAME?</v>
      </c>
    </row>
    <row r="15" spans="1:29" x14ac:dyDescent="0.25">
      <c r="A15" t="s">
        <v>810</v>
      </c>
      <c r="B15" s="44">
        <v>23</v>
      </c>
      <c r="C15" s="73">
        <v>13</v>
      </c>
      <c r="D15" s="73">
        <v>22</v>
      </c>
      <c r="E15" s="247">
        <v>31</v>
      </c>
      <c r="P15" t="s">
        <v>823</v>
      </c>
      <c r="X15" s="83" t="e">
        <f ca="1"/>
        <v>#NAME?</v>
      </c>
      <c r="Y15" s="37" t="e">
        <f ca="1"/>
        <v>#NAME?</v>
      </c>
      <c r="Z15" s="37" t="e">
        <f ca="1"/>
        <v>#NAME?</v>
      </c>
      <c r="AA15" s="37" t="e">
        <f ca="1"/>
        <v>#NAME?</v>
      </c>
      <c r="AB15" s="84" t="e">
        <f ca="1"/>
        <v>#NAME?</v>
      </c>
      <c r="AC15" s="98" t="e">
        <f ca="1"/>
        <v>#NAME?</v>
      </c>
    </row>
    <row r="16" spans="1:29" x14ac:dyDescent="0.25">
      <c r="A16" t="s">
        <v>810</v>
      </c>
      <c r="B16" s="44">
        <v>43</v>
      </c>
      <c r="C16" s="73">
        <v>26</v>
      </c>
      <c r="D16" s="73">
        <v>38</v>
      </c>
      <c r="E16" s="247">
        <v>31</v>
      </c>
      <c r="J16" t="e">
        <f ca="1">J8</f>
        <v>#NAME?</v>
      </c>
      <c r="K16" s="132">
        <f>H7</f>
        <v>0.19444444444444445</v>
      </c>
      <c r="X16" s="83" t="e">
        <f ca="1"/>
        <v>#NAME?</v>
      </c>
      <c r="Y16" s="37" t="e">
        <f ca="1"/>
        <v>#NAME?</v>
      </c>
      <c r="Z16" s="37" t="e">
        <f ca="1"/>
        <v>#NAME?</v>
      </c>
      <c r="AA16" s="37" t="e">
        <f ca="1"/>
        <v>#NAME?</v>
      </c>
      <c r="AB16" s="84" t="e">
        <f ca="1"/>
        <v>#NAME?</v>
      </c>
      <c r="AC16" s="98" t="e">
        <f ca="1"/>
        <v>#NAME?</v>
      </c>
    </row>
    <row r="17" spans="1:29" x14ac:dyDescent="0.25">
      <c r="A17" t="s">
        <v>813</v>
      </c>
      <c r="B17" s="44">
        <v>61</v>
      </c>
      <c r="C17" s="73">
        <v>26</v>
      </c>
      <c r="D17" s="73">
        <v>40</v>
      </c>
      <c r="E17" s="247">
        <v>27</v>
      </c>
      <c r="J17" t="e">
        <f t="shared" ref="J17:J20" ca="1" si="1">J9</f>
        <v>#NAME?</v>
      </c>
      <c r="K17" s="98">
        <f t="shared" ref="K17:K20" si="2">H8</f>
        <v>0.16666666666666666</v>
      </c>
      <c r="P17" s="32" t="e">
        <f t="array" aca="1" ref="P17:T23" ca="1">DASummary( P7:V13)</f>
        <v>#NAME?</v>
      </c>
      <c r="Q17" s="32" t="e">
        <f ca="1"/>
        <v>#NAME?</v>
      </c>
      <c r="R17" s="32" t="e">
        <f ca="1"/>
        <v>#NAME?</v>
      </c>
      <c r="S17" s="32" t="e">
        <f ca="1"/>
        <v>#NAME?</v>
      </c>
      <c r="T17" s="32" t="e">
        <f ca="1"/>
        <v>#NAME?</v>
      </c>
      <c r="X17" s="83" t="e">
        <f ca="1"/>
        <v>#NAME?</v>
      </c>
      <c r="Y17" s="37" t="e">
        <f ca="1"/>
        <v>#NAME?</v>
      </c>
      <c r="Z17" s="37" t="e">
        <f ca="1"/>
        <v>#NAME?</v>
      </c>
      <c r="AA17" s="37" t="e">
        <f ca="1"/>
        <v>#NAME?</v>
      </c>
      <c r="AB17" s="84" t="e">
        <f ca="1"/>
        <v>#NAME?</v>
      </c>
      <c r="AC17" s="98" t="e">
        <f ca="1"/>
        <v>#NAME?</v>
      </c>
    </row>
    <row r="18" spans="1:29" x14ac:dyDescent="0.25">
      <c r="A18" t="s">
        <v>813</v>
      </c>
      <c r="B18" s="44">
        <v>57</v>
      </c>
      <c r="C18" s="73">
        <v>19</v>
      </c>
      <c r="D18" s="73">
        <v>33</v>
      </c>
      <c r="E18" s="247">
        <v>24</v>
      </c>
      <c r="J18" t="e">
        <f t="shared" ca="1" si="1"/>
        <v>#NAME?</v>
      </c>
      <c r="K18" s="98">
        <f t="shared" si="2"/>
        <v>0.16666666666666666</v>
      </c>
      <c r="P18" t="e">
        <f ca="1"/>
        <v>#NAME?</v>
      </c>
      <c r="Q18" s="149" t="e">
        <f ca="1"/>
        <v>#NAME?</v>
      </c>
      <c r="R18" s="141" t="e">
        <f ca="1"/>
        <v>#NAME?</v>
      </c>
      <c r="S18" s="141" t="e">
        <f ca="1"/>
        <v>#NAME?</v>
      </c>
      <c r="T18" s="150" t="e">
        <f ca="1"/>
        <v>#NAME?</v>
      </c>
      <c r="X18" s="83" t="e">
        <f ca="1"/>
        <v>#NAME?</v>
      </c>
      <c r="Y18" s="37" t="e">
        <f ca="1"/>
        <v>#NAME?</v>
      </c>
      <c r="Z18" s="37" t="e">
        <f ca="1"/>
        <v>#NAME?</v>
      </c>
      <c r="AA18" s="37" t="e">
        <f ca="1"/>
        <v>#NAME?</v>
      </c>
      <c r="AB18" s="84" t="e">
        <f ca="1"/>
        <v>#NAME?</v>
      </c>
      <c r="AC18" s="98" t="e">
        <f ca="1"/>
        <v>#NAME?</v>
      </c>
    </row>
    <row r="19" spans="1:29" x14ac:dyDescent="0.25">
      <c r="A19" t="s">
        <v>813</v>
      </c>
      <c r="B19" s="44">
        <v>67</v>
      </c>
      <c r="C19" s="73">
        <v>26</v>
      </c>
      <c r="D19" s="73">
        <v>35</v>
      </c>
      <c r="E19" s="247">
        <v>32</v>
      </c>
      <c r="J19" t="e">
        <f t="shared" ca="1" si="1"/>
        <v>#NAME?</v>
      </c>
      <c r="K19" s="98">
        <f t="shared" si="2"/>
        <v>0.19444444444444445</v>
      </c>
      <c r="P19" t="e">
        <f ca="1"/>
        <v>#NAME?</v>
      </c>
      <c r="Q19" s="83" t="e">
        <f ca="1"/>
        <v>#NAME?</v>
      </c>
      <c r="R19" s="37" t="e">
        <f ca="1"/>
        <v>#NAME?</v>
      </c>
      <c r="S19" s="37" t="e">
        <f ca="1"/>
        <v>#NAME?</v>
      </c>
      <c r="T19" s="84" t="e">
        <f ca="1"/>
        <v>#NAME?</v>
      </c>
      <c r="X19" s="83" t="e">
        <f ca="1"/>
        <v>#NAME?</v>
      </c>
      <c r="Y19" s="37" t="e">
        <f ca="1"/>
        <v>#NAME?</v>
      </c>
      <c r="Z19" s="37" t="e">
        <f ca="1"/>
        <v>#NAME?</v>
      </c>
      <c r="AA19" s="37" t="e">
        <f ca="1"/>
        <v>#NAME?</v>
      </c>
      <c r="AB19" s="84" t="e">
        <f ca="1"/>
        <v>#NAME?</v>
      </c>
      <c r="AC19" s="98" t="e">
        <f ca="1"/>
        <v>#NAME?</v>
      </c>
    </row>
    <row r="20" spans="1:29" x14ac:dyDescent="0.25">
      <c r="A20" t="s">
        <v>813</v>
      </c>
      <c r="B20" s="44">
        <v>51</v>
      </c>
      <c r="C20" s="73">
        <v>21</v>
      </c>
      <c r="D20" s="73">
        <v>30</v>
      </c>
      <c r="E20" s="247">
        <v>22</v>
      </c>
      <c r="J20" t="e">
        <f t="shared" ca="1" si="1"/>
        <v>#NAME?</v>
      </c>
      <c r="K20" s="99">
        <f t="shared" si="2"/>
        <v>0.27777777777777779</v>
      </c>
      <c r="P20" t="e">
        <f ca="1"/>
        <v>#NAME?</v>
      </c>
      <c r="Q20" s="83" t="e">
        <f ca="1"/>
        <v>#NAME?</v>
      </c>
      <c r="R20" s="37" t="e">
        <f ca="1"/>
        <v>#NAME?</v>
      </c>
      <c r="S20" s="37" t="e">
        <f ca="1"/>
        <v>#NAME?</v>
      </c>
      <c r="T20" s="84" t="e">
        <f ca="1"/>
        <v>#NAME?</v>
      </c>
      <c r="X20" s="83" t="e">
        <f ca="1"/>
        <v>#NAME?</v>
      </c>
      <c r="Y20" s="37" t="e">
        <f ca="1"/>
        <v>#NAME?</v>
      </c>
      <c r="Z20" s="37" t="e">
        <f ca="1"/>
        <v>#NAME?</v>
      </c>
      <c r="AA20" s="37" t="e">
        <f ca="1"/>
        <v>#NAME?</v>
      </c>
      <c r="AB20" s="84" t="e">
        <f ca="1"/>
        <v>#NAME?</v>
      </c>
      <c r="AC20" s="98" t="e">
        <f ca="1"/>
        <v>#NAME?</v>
      </c>
    </row>
    <row r="21" spans="1:29" x14ac:dyDescent="0.25">
      <c r="A21" t="s">
        <v>813</v>
      </c>
      <c r="B21" s="44">
        <v>95</v>
      </c>
      <c r="C21" s="73">
        <v>38</v>
      </c>
      <c r="D21" s="73">
        <v>82</v>
      </c>
      <c r="E21" s="247">
        <v>23</v>
      </c>
      <c r="P21" t="e">
        <f ca="1"/>
        <v>#NAME?</v>
      </c>
      <c r="Q21" s="83" t="e">
        <f ca="1"/>
        <v>#NAME?</v>
      </c>
      <c r="R21" s="37" t="e">
        <f ca="1"/>
        <v>#NAME?</v>
      </c>
      <c r="S21" s="37" t="e">
        <f ca="1"/>
        <v>#NAME?</v>
      </c>
      <c r="T21" s="84" t="e">
        <f ca="1"/>
        <v>#NAME?</v>
      </c>
      <c r="X21" s="83" t="e">
        <f ca="1"/>
        <v>#NAME?</v>
      </c>
      <c r="Y21" s="37" t="e">
        <f ca="1"/>
        <v>#NAME?</v>
      </c>
      <c r="Z21" s="37" t="e">
        <f ca="1"/>
        <v>#NAME?</v>
      </c>
      <c r="AA21" s="37" t="e">
        <f ca="1"/>
        <v>#NAME?</v>
      </c>
      <c r="AB21" s="84" t="e">
        <f ca="1"/>
        <v>#NAME?</v>
      </c>
      <c r="AC21" s="98" t="e">
        <f ca="1"/>
        <v>#NAME?</v>
      </c>
    </row>
    <row r="22" spans="1:29" x14ac:dyDescent="0.25">
      <c r="A22" t="s">
        <v>813</v>
      </c>
      <c r="B22" s="44">
        <v>67</v>
      </c>
      <c r="C22" s="73">
        <v>29</v>
      </c>
      <c r="D22" s="73">
        <v>32</v>
      </c>
      <c r="E22" s="247">
        <v>49</v>
      </c>
      <c r="J22" t="s">
        <v>814</v>
      </c>
      <c r="P22" t="e">
        <f ca="1"/>
        <v>#NAME?</v>
      </c>
      <c r="Q22" s="85" t="e">
        <f ca="1"/>
        <v>#NAME?</v>
      </c>
      <c r="R22" s="86" t="e">
        <f ca="1"/>
        <v>#NAME?</v>
      </c>
      <c r="S22" s="86" t="e">
        <f ca="1"/>
        <v>#NAME?</v>
      </c>
      <c r="T22" s="87" t="e">
        <f ca="1"/>
        <v>#NAME?</v>
      </c>
      <c r="X22" s="83" t="e">
        <f ca="1"/>
        <v>#NAME?</v>
      </c>
      <c r="Y22" s="37" t="e">
        <f ca="1"/>
        <v>#NAME?</v>
      </c>
      <c r="Z22" s="37" t="e">
        <f ca="1"/>
        <v>#NAME?</v>
      </c>
      <c r="AA22" s="37" t="e">
        <f ca="1"/>
        <v>#NAME?</v>
      </c>
      <c r="AB22" s="84" t="e">
        <f ca="1"/>
        <v>#NAME?</v>
      </c>
      <c r="AC22" s="98" t="e">
        <f ca="1"/>
        <v>#NAME?</v>
      </c>
    </row>
    <row r="23" spans="1:29" x14ac:dyDescent="0.25">
      <c r="A23" t="s">
        <v>815</v>
      </c>
      <c r="B23" s="44">
        <v>43</v>
      </c>
      <c r="C23" s="73">
        <v>19</v>
      </c>
      <c r="D23" s="73">
        <v>32</v>
      </c>
      <c r="E23" s="247">
        <v>31</v>
      </c>
      <c r="P23" t="e">
        <f ca="1"/>
        <v>#NAME?</v>
      </c>
      <c r="Q23" t="e">
        <f ca="1"/>
        <v>#NAME?</v>
      </c>
      <c r="R23" t="e">
        <f ca="1"/>
        <v>#NAME?</v>
      </c>
      <c r="S23" t="e">
        <f ca="1"/>
        <v>#NAME?</v>
      </c>
      <c r="T23" t="e">
        <f ca="1"/>
        <v>#NAME?</v>
      </c>
      <c r="X23" s="83" t="e">
        <f ca="1"/>
        <v>#NAME?</v>
      </c>
      <c r="Y23" s="37" t="e">
        <f ca="1"/>
        <v>#NAME?</v>
      </c>
      <c r="Z23" s="37" t="e">
        <f ca="1"/>
        <v>#NAME?</v>
      </c>
      <c r="AA23" s="37" t="e">
        <f ca="1"/>
        <v>#NAME?</v>
      </c>
      <c r="AB23" s="84" t="e">
        <f ca="1"/>
        <v>#NAME?</v>
      </c>
      <c r="AC23" s="98" t="e">
        <f ca="1"/>
        <v>#NAME?</v>
      </c>
    </row>
    <row r="24" spans="1:29" x14ac:dyDescent="0.25">
      <c r="A24" t="s">
        <v>815</v>
      </c>
      <c r="B24" s="44">
        <v>49</v>
      </c>
      <c r="C24" s="73">
        <v>21</v>
      </c>
      <c r="D24" s="73">
        <v>31</v>
      </c>
      <c r="E24" s="247">
        <v>23</v>
      </c>
      <c r="J24" t="s">
        <v>65</v>
      </c>
      <c r="K24" s="137" t="e">
        <f ca="1">BOXTEST(A4:E39)</f>
        <v>#NAME?</v>
      </c>
      <c r="X24" s="83" t="e">
        <f ca="1"/>
        <v>#NAME?</v>
      </c>
      <c r="Y24" s="37" t="e">
        <f ca="1"/>
        <v>#NAME?</v>
      </c>
      <c r="Z24" s="37" t="e">
        <f ca="1"/>
        <v>#NAME?</v>
      </c>
      <c r="AA24" s="37" t="e">
        <f ca="1"/>
        <v>#NAME?</v>
      </c>
      <c r="AB24" s="84" t="e">
        <f ca="1"/>
        <v>#NAME?</v>
      </c>
      <c r="AC24" s="98" t="e">
        <f ca="1"/>
        <v>#NAME?</v>
      </c>
    </row>
    <row r="25" spans="1:29" x14ac:dyDescent="0.25">
      <c r="A25" t="s">
        <v>815</v>
      </c>
      <c r="B25" s="44">
        <v>67</v>
      </c>
      <c r="C25" s="73">
        <v>21</v>
      </c>
      <c r="D25" s="73">
        <v>23</v>
      </c>
      <c r="E25" s="247">
        <v>36</v>
      </c>
      <c r="X25" s="83" t="e">
        <f ca="1"/>
        <v>#NAME?</v>
      </c>
      <c r="Y25" s="37" t="e">
        <f ca="1"/>
        <v>#NAME?</v>
      </c>
      <c r="Z25" s="37" t="e">
        <f ca="1"/>
        <v>#NAME?</v>
      </c>
      <c r="AA25" s="37" t="e">
        <f ca="1"/>
        <v>#NAME?</v>
      </c>
      <c r="AB25" s="84" t="e">
        <f ca="1"/>
        <v>#NAME?</v>
      </c>
      <c r="AC25" s="98" t="e">
        <f ca="1"/>
        <v>#NAME?</v>
      </c>
    </row>
    <row r="26" spans="1:29" x14ac:dyDescent="0.25">
      <c r="A26" t="s">
        <v>815</v>
      </c>
      <c r="B26" s="44">
        <v>80</v>
      </c>
      <c r="C26" s="73">
        <v>19</v>
      </c>
      <c r="D26" s="73">
        <v>28</v>
      </c>
      <c r="E26" s="247">
        <v>37</v>
      </c>
      <c r="X26" s="83" t="e">
        <f ca="1"/>
        <v>#NAME?</v>
      </c>
      <c r="Y26" s="37" t="e">
        <f ca="1"/>
        <v>#NAME?</v>
      </c>
      <c r="Z26" s="37" t="e">
        <f ca="1"/>
        <v>#NAME?</v>
      </c>
      <c r="AA26" s="37" t="e">
        <f ca="1"/>
        <v>#NAME?</v>
      </c>
      <c r="AB26" s="84" t="e">
        <f ca="1"/>
        <v>#NAME?</v>
      </c>
      <c r="AC26" s="98" t="e">
        <f ca="1"/>
        <v>#NAME?</v>
      </c>
    </row>
    <row r="27" spans="1:29" x14ac:dyDescent="0.25">
      <c r="A27" t="s">
        <v>815</v>
      </c>
      <c r="B27" s="44">
        <v>49</v>
      </c>
      <c r="C27" s="73">
        <v>35</v>
      </c>
      <c r="D27" s="73">
        <v>38</v>
      </c>
      <c r="E27" s="247">
        <v>17</v>
      </c>
      <c r="X27" s="83" t="e">
        <f ca="1"/>
        <v>#NAME?</v>
      </c>
      <c r="Y27" s="37" t="e">
        <f ca="1"/>
        <v>#NAME?</v>
      </c>
      <c r="Z27" s="37" t="e">
        <f ca="1"/>
        <v>#NAME?</v>
      </c>
      <c r="AA27" s="37" t="e">
        <f ca="1"/>
        <v>#NAME?</v>
      </c>
      <c r="AB27" s="84" t="e">
        <f ca="1"/>
        <v>#NAME?</v>
      </c>
      <c r="AC27" s="98" t="e">
        <f ca="1"/>
        <v>#NAME?</v>
      </c>
    </row>
    <row r="28" spans="1:29" x14ac:dyDescent="0.25">
      <c r="A28" t="s">
        <v>815</v>
      </c>
      <c r="B28" s="44">
        <v>51</v>
      </c>
      <c r="C28" s="73">
        <v>44</v>
      </c>
      <c r="D28" s="73">
        <v>9</v>
      </c>
      <c r="E28" s="247">
        <v>37</v>
      </c>
      <c r="X28" s="83" t="e">
        <f ca="1"/>
        <v>#NAME?</v>
      </c>
      <c r="Y28" s="37" t="e">
        <f ca="1"/>
        <v>#NAME?</v>
      </c>
      <c r="Z28" s="37" t="e">
        <f ca="1"/>
        <v>#NAME?</v>
      </c>
      <c r="AA28" s="37" t="e">
        <f ca="1"/>
        <v>#NAME?</v>
      </c>
      <c r="AB28" s="84" t="e">
        <f ca="1"/>
        <v>#NAME?</v>
      </c>
      <c r="AC28" s="98" t="e">
        <f ca="1"/>
        <v>#NAME?</v>
      </c>
    </row>
    <row r="29" spans="1:29" x14ac:dyDescent="0.25">
      <c r="A29" t="s">
        <v>815</v>
      </c>
      <c r="B29" s="44">
        <v>23</v>
      </c>
      <c r="C29" s="73">
        <v>37</v>
      </c>
      <c r="D29" s="73">
        <v>39</v>
      </c>
      <c r="E29" s="247">
        <v>37</v>
      </c>
      <c r="X29" s="83" t="e">
        <f ca="1"/>
        <v>#NAME?</v>
      </c>
      <c r="Y29" s="37" t="e">
        <f ca="1"/>
        <v>#NAME?</v>
      </c>
      <c r="Z29" s="37" t="e">
        <f ca="1"/>
        <v>#NAME?</v>
      </c>
      <c r="AA29" s="37" t="e">
        <f ca="1"/>
        <v>#NAME?</v>
      </c>
      <c r="AB29" s="84" t="e">
        <f ca="1"/>
        <v>#NAME?</v>
      </c>
      <c r="AC29" s="98" t="e">
        <f ca="1"/>
        <v>#NAME?</v>
      </c>
    </row>
    <row r="30" spans="1:29" x14ac:dyDescent="0.25">
      <c r="A30" t="s">
        <v>816</v>
      </c>
      <c r="B30" s="44">
        <v>47</v>
      </c>
      <c r="C30" s="73">
        <v>47</v>
      </c>
      <c r="D30" s="73">
        <v>32</v>
      </c>
      <c r="E30" s="247">
        <v>27</v>
      </c>
      <c r="X30" s="83" t="e">
        <f ca="1"/>
        <v>#NAME?</v>
      </c>
      <c r="Y30" s="37" t="e">
        <f ca="1"/>
        <v>#NAME?</v>
      </c>
      <c r="Z30" s="37" t="e">
        <f ca="1"/>
        <v>#NAME?</v>
      </c>
      <c r="AA30" s="37" t="e">
        <f ca="1"/>
        <v>#NAME?</v>
      </c>
      <c r="AB30" s="84" t="e">
        <f ca="1"/>
        <v>#NAME?</v>
      </c>
      <c r="AC30" s="98" t="e">
        <f ca="1"/>
        <v>#NAME?</v>
      </c>
    </row>
    <row r="31" spans="1:29" x14ac:dyDescent="0.25">
      <c r="A31" t="s">
        <v>816</v>
      </c>
      <c r="B31" s="44">
        <v>125</v>
      </c>
      <c r="C31" s="73">
        <v>44</v>
      </c>
      <c r="D31" s="73">
        <v>68</v>
      </c>
      <c r="E31" s="247">
        <v>20</v>
      </c>
      <c r="X31" s="83" t="e">
        <f ca="1"/>
        <v>#NAME?</v>
      </c>
      <c r="Y31" s="37" t="e">
        <f ca="1"/>
        <v>#NAME?</v>
      </c>
      <c r="Z31" s="37" t="e">
        <f ca="1"/>
        <v>#NAME?</v>
      </c>
      <c r="AA31" s="37" t="e">
        <f ca="1"/>
        <v>#NAME?</v>
      </c>
      <c r="AB31" s="84" t="e">
        <f ca="1"/>
        <v>#NAME?</v>
      </c>
      <c r="AC31" s="98" t="e">
        <f ca="1"/>
        <v>#NAME?</v>
      </c>
    </row>
    <row r="32" spans="1:29" x14ac:dyDescent="0.25">
      <c r="A32" t="s">
        <v>816</v>
      </c>
      <c r="B32" s="44">
        <v>98</v>
      </c>
      <c r="C32" s="73">
        <v>25</v>
      </c>
      <c r="D32" s="73">
        <v>38</v>
      </c>
      <c r="E32" s="247">
        <v>18</v>
      </c>
      <c r="X32" s="83" t="e">
        <f ca="1"/>
        <v>#NAME?</v>
      </c>
      <c r="Y32" s="37" t="e">
        <f ca="1"/>
        <v>#NAME?</v>
      </c>
      <c r="Z32" s="37" t="e">
        <f ca="1"/>
        <v>#NAME?</v>
      </c>
      <c r="AA32" s="37" t="e">
        <f ca="1"/>
        <v>#NAME?</v>
      </c>
      <c r="AB32" s="84" t="e">
        <f ca="1"/>
        <v>#NAME?</v>
      </c>
      <c r="AC32" s="98" t="e">
        <f ca="1"/>
        <v>#NAME?</v>
      </c>
    </row>
    <row r="33" spans="1:29" x14ac:dyDescent="0.25">
      <c r="A33" t="s">
        <v>816</v>
      </c>
      <c r="B33" s="44">
        <v>121</v>
      </c>
      <c r="C33" s="73">
        <v>39</v>
      </c>
      <c r="D33" s="73">
        <v>61</v>
      </c>
      <c r="E33" s="247">
        <v>33</v>
      </c>
      <c r="X33" s="83" t="e">
        <f ca="1"/>
        <v>#NAME?</v>
      </c>
      <c r="Y33" s="37" t="e">
        <f ca="1"/>
        <v>#NAME?</v>
      </c>
      <c r="Z33" s="37" t="e">
        <f ca="1"/>
        <v>#NAME?</v>
      </c>
      <c r="AA33" s="37" t="e">
        <f ca="1"/>
        <v>#NAME?</v>
      </c>
      <c r="AB33" s="84" t="e">
        <f ca="1"/>
        <v>#NAME?</v>
      </c>
      <c r="AC33" s="98" t="e">
        <f ca="1"/>
        <v>#NAME?</v>
      </c>
    </row>
    <row r="34" spans="1:29" x14ac:dyDescent="0.25">
      <c r="A34" t="s">
        <v>816</v>
      </c>
      <c r="B34" s="44">
        <v>61</v>
      </c>
      <c r="C34" s="73">
        <v>25</v>
      </c>
      <c r="D34" s="73">
        <v>25</v>
      </c>
      <c r="E34" s="247">
        <v>15</v>
      </c>
      <c r="X34" s="83" t="e">
        <f ca="1"/>
        <v>#NAME?</v>
      </c>
      <c r="Y34" s="37" t="e">
        <f ca="1"/>
        <v>#NAME?</v>
      </c>
      <c r="Z34" s="37" t="e">
        <f ca="1"/>
        <v>#NAME?</v>
      </c>
      <c r="AA34" s="37" t="e">
        <f ca="1"/>
        <v>#NAME?</v>
      </c>
      <c r="AB34" s="84" t="e">
        <f ca="1"/>
        <v>#NAME?</v>
      </c>
      <c r="AC34" s="98" t="e">
        <f ca="1"/>
        <v>#NAME?</v>
      </c>
    </row>
    <row r="35" spans="1:29" x14ac:dyDescent="0.25">
      <c r="A35" t="s">
        <v>816</v>
      </c>
      <c r="B35" s="44">
        <v>87</v>
      </c>
      <c r="C35" s="73">
        <v>11</v>
      </c>
      <c r="D35" s="73">
        <v>20</v>
      </c>
      <c r="E35" s="247">
        <v>45</v>
      </c>
      <c r="X35" s="83" t="e">
        <f ca="1"/>
        <v>#NAME?</v>
      </c>
      <c r="Y35" s="37" t="e">
        <f ca="1"/>
        <v>#NAME?</v>
      </c>
      <c r="Z35" s="37" t="e">
        <f ca="1"/>
        <v>#NAME?</v>
      </c>
      <c r="AA35" s="37" t="e">
        <f ca="1"/>
        <v>#NAME?</v>
      </c>
      <c r="AB35" s="84" t="e">
        <f ca="1"/>
        <v>#NAME?</v>
      </c>
      <c r="AC35" s="98" t="e">
        <f ca="1"/>
        <v>#NAME?</v>
      </c>
    </row>
    <row r="36" spans="1:29" x14ac:dyDescent="0.25">
      <c r="A36" t="s">
        <v>816</v>
      </c>
      <c r="B36" s="44">
        <v>63</v>
      </c>
      <c r="C36" s="73">
        <v>11</v>
      </c>
      <c r="D36" s="73">
        <v>34</v>
      </c>
      <c r="E36" s="247">
        <v>26</v>
      </c>
      <c r="X36" s="83" t="e">
        <f ca="1"/>
        <v>#NAME?</v>
      </c>
      <c r="Y36" s="37" t="e">
        <f ca="1"/>
        <v>#NAME?</v>
      </c>
      <c r="Z36" s="37" t="e">
        <f ca="1"/>
        <v>#NAME?</v>
      </c>
      <c r="AA36" s="37" t="e">
        <f ca="1"/>
        <v>#NAME?</v>
      </c>
      <c r="AB36" s="84" t="e">
        <f ca="1"/>
        <v>#NAME?</v>
      </c>
      <c r="AC36" s="98" t="e">
        <f ca="1"/>
        <v>#NAME?</v>
      </c>
    </row>
    <row r="37" spans="1:29" x14ac:dyDescent="0.25">
      <c r="A37" t="s">
        <v>816</v>
      </c>
      <c r="B37" s="44">
        <v>71</v>
      </c>
      <c r="C37" s="73">
        <v>21</v>
      </c>
      <c r="D37" s="73">
        <v>61</v>
      </c>
      <c r="E37" s="247">
        <v>26</v>
      </c>
      <c r="X37" s="83" t="e">
        <f ca="1"/>
        <v>#NAME?</v>
      </c>
      <c r="Y37" s="37" t="e">
        <f ca="1"/>
        <v>#NAME?</v>
      </c>
      <c r="Z37" s="37" t="e">
        <f ca="1"/>
        <v>#NAME?</v>
      </c>
      <c r="AA37" s="37" t="e">
        <f ca="1"/>
        <v>#NAME?</v>
      </c>
      <c r="AB37" s="84" t="e">
        <f ca="1"/>
        <v>#NAME?</v>
      </c>
      <c r="AC37" s="98" t="e">
        <f ca="1"/>
        <v>#NAME?</v>
      </c>
    </row>
    <row r="38" spans="1:29" x14ac:dyDescent="0.25">
      <c r="A38" t="s">
        <v>816</v>
      </c>
      <c r="B38" s="44">
        <v>105</v>
      </c>
      <c r="C38" s="73">
        <v>7</v>
      </c>
      <c r="D38" s="73">
        <v>33</v>
      </c>
      <c r="E38" s="247">
        <v>40</v>
      </c>
      <c r="X38" s="83" t="e">
        <f ca="1"/>
        <v>#NAME?</v>
      </c>
      <c r="Y38" s="37" t="e">
        <f ca="1"/>
        <v>#NAME?</v>
      </c>
      <c r="Z38" s="37" t="e">
        <f ca="1"/>
        <v>#NAME?</v>
      </c>
      <c r="AA38" s="37" t="e">
        <f ca="1"/>
        <v>#NAME?</v>
      </c>
      <c r="AB38" s="84" t="e">
        <f ca="1"/>
        <v>#NAME?</v>
      </c>
      <c r="AC38" s="98" t="e">
        <f ca="1"/>
        <v>#NAME?</v>
      </c>
    </row>
    <row r="39" spans="1:29" x14ac:dyDescent="0.25">
      <c r="A39" t="s">
        <v>816</v>
      </c>
      <c r="B39" s="45">
        <v>63</v>
      </c>
      <c r="C39" s="74">
        <v>26</v>
      </c>
      <c r="D39" s="74">
        <v>69</v>
      </c>
      <c r="E39" s="284">
        <v>18</v>
      </c>
      <c r="X39" s="83" t="e">
        <f ca="1"/>
        <v>#NAME?</v>
      </c>
      <c r="Y39" s="37" t="e">
        <f ca="1"/>
        <v>#NAME?</v>
      </c>
      <c r="Z39" s="37" t="e">
        <f ca="1"/>
        <v>#NAME?</v>
      </c>
      <c r="AA39" s="37" t="e">
        <f ca="1"/>
        <v>#NAME?</v>
      </c>
      <c r="AB39" s="84" t="e">
        <f ca="1"/>
        <v>#NAME?</v>
      </c>
      <c r="AC39" s="98" t="e">
        <f ca="1"/>
        <v>#NAME?</v>
      </c>
    </row>
    <row r="40" spans="1:29" x14ac:dyDescent="0.25">
      <c r="X40" s="85" t="e">
        <f ca="1"/>
        <v>#NAME?</v>
      </c>
      <c r="Y40" s="86" t="e">
        <f ca="1"/>
        <v>#NAME?</v>
      </c>
      <c r="Z40" s="86" t="e">
        <f ca="1"/>
        <v>#NAME?</v>
      </c>
      <c r="AA40" s="86" t="e">
        <f ca="1"/>
        <v>#NAME?</v>
      </c>
      <c r="AB40" s="87" t="e">
        <f ca="1"/>
        <v>#NAME?</v>
      </c>
      <c r="AC40" s="99" t="e">
        <f ca="1"/>
        <v>#NAME?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BB72"/>
  <sheetViews>
    <sheetView zoomScaleNormal="100" workbookViewId="0"/>
  </sheetViews>
  <sheetFormatPr defaultRowHeight="15" x14ac:dyDescent="0.25"/>
  <cols>
    <col min="9" max="9" width="9.140625" customWidth="1"/>
    <col min="21" max="21" width="4.85546875" customWidth="1"/>
    <col min="28" max="28" width="3.140625" customWidth="1"/>
    <col min="29" max="29" width="9.140625" customWidth="1"/>
    <col min="38" max="38" width="9.140625" customWidth="1"/>
    <col min="40" max="40" width="9.140625" customWidth="1"/>
    <col min="44" max="44" width="9.140625" customWidth="1"/>
    <col min="56" max="56" width="12" bestFit="1" customWidth="1"/>
  </cols>
  <sheetData>
    <row r="1" spans="1:54" s="337" customFormat="1" x14ac:dyDescent="0.25">
      <c r="A1" s="336" t="s">
        <v>828</v>
      </c>
      <c r="B1" s="336"/>
      <c r="O1" s="337" t="s">
        <v>830</v>
      </c>
    </row>
    <row r="2" spans="1:54" s="337" customFormat="1" x14ac:dyDescent="0.25"/>
    <row r="3" spans="1:54" s="337" customFormat="1" ht="15" customHeight="1" x14ac:dyDescent="0.25">
      <c r="B3" s="338" t="s">
        <v>831</v>
      </c>
      <c r="C3" s="338" t="s">
        <v>832</v>
      </c>
      <c r="D3" s="338" t="s">
        <v>833</v>
      </c>
      <c r="E3" s="338" t="s">
        <v>834</v>
      </c>
      <c r="P3" s="338" t="str">
        <f>B3</f>
        <v>Apple</v>
      </c>
      <c r="Q3" s="338" t="str">
        <f t="shared" ref="Q3:S3" si="0">C3</f>
        <v>Samsung</v>
      </c>
      <c r="R3" s="338" t="str">
        <f t="shared" si="0"/>
        <v>Nokia</v>
      </c>
      <c r="S3" s="338" t="str">
        <f t="shared" si="0"/>
        <v>Huawei</v>
      </c>
      <c r="V3" s="337" t="s">
        <v>835</v>
      </c>
      <c r="AD3" s="337" t="s">
        <v>836</v>
      </c>
      <c r="AH3" s="337" t="s">
        <v>837</v>
      </c>
    </row>
    <row r="4" spans="1:54" s="337" customFormat="1" x14ac:dyDescent="0.25">
      <c r="A4" s="337" t="s">
        <v>838</v>
      </c>
      <c r="B4" s="339">
        <v>36</v>
      </c>
      <c r="C4" s="340">
        <v>42</v>
      </c>
      <c r="D4" s="340">
        <v>7</v>
      </c>
      <c r="E4" s="341">
        <v>22</v>
      </c>
      <c r="F4" s="337">
        <f t="shared" ref="F4:F10" si="1">SUM(B4:E4)</f>
        <v>107</v>
      </c>
      <c r="H4" s="342"/>
      <c r="O4" s="337" t="str">
        <f>A4</f>
        <v>screen</v>
      </c>
      <c r="P4" s="339">
        <f t="shared" ref="P4:S9" si="2">B4/$F$10</f>
        <v>5.4794520547945202E-2</v>
      </c>
      <c r="Q4" s="340">
        <f t="shared" si="2"/>
        <v>6.3926940639269403E-2</v>
      </c>
      <c r="R4" s="340">
        <f t="shared" si="2"/>
        <v>1.06544901065449E-2</v>
      </c>
      <c r="S4" s="341">
        <f t="shared" si="2"/>
        <v>3.3485540334855401E-2</v>
      </c>
      <c r="T4" s="337">
        <f t="shared" ref="T4:T10" si="3">SUM(P4:S4)</f>
        <v>0.16286149162861491</v>
      </c>
      <c r="V4" s="339" t="e">
        <f t="array" aca="1" ref="V4:AA9" ca="1">DIAGONAL(1/SQRT(T4:T9))</f>
        <v>#NAME?</v>
      </c>
      <c r="W4" s="340" t="e">
        <f ca="1"/>
        <v>#NAME?</v>
      </c>
      <c r="X4" s="340" t="e">
        <f ca="1"/>
        <v>#NAME?</v>
      </c>
      <c r="Y4" s="340" t="e">
        <f ca="1"/>
        <v>#NAME?</v>
      </c>
      <c r="Z4" s="340" t="e">
        <f ca="1"/>
        <v>#NAME?</v>
      </c>
      <c r="AA4" s="341" t="e">
        <f ca="1"/>
        <v>#NAME?</v>
      </c>
      <c r="AB4" s="344"/>
      <c r="AD4" s="339" t="e">
        <f t="array" aca="1" ref="AD4:AF9" ca="1">CARowFactors(B4:E9)</f>
        <v>#NAME?</v>
      </c>
      <c r="AE4" s="340" t="e">
        <f ca="1"/>
        <v>#NAME?</v>
      </c>
      <c r="AF4" s="341" t="e">
        <f ca="1"/>
        <v>#NAME?</v>
      </c>
      <c r="AH4" s="339" t="e">
        <f t="array" aca="1" ref="AH4:AJ7" ca="1">CAColFactors(B4:E9)</f>
        <v>#NAME?</v>
      </c>
      <c r="AI4" s="340" t="e">
        <f ca="1"/>
        <v>#NAME?</v>
      </c>
      <c r="AJ4" s="341" t="e">
        <f ca="1"/>
        <v>#NAME?</v>
      </c>
    </row>
    <row r="5" spans="1:54" s="337" customFormat="1" x14ac:dyDescent="0.25">
      <c r="A5" s="337" t="s">
        <v>839</v>
      </c>
      <c r="B5" s="343">
        <v>3</v>
      </c>
      <c r="C5" s="344">
        <v>5</v>
      </c>
      <c r="D5" s="344">
        <v>43</v>
      </c>
      <c r="E5" s="345">
        <v>32</v>
      </c>
      <c r="F5" s="337">
        <f t="shared" si="1"/>
        <v>83</v>
      </c>
      <c r="O5" s="337" t="str">
        <f t="shared" ref="O5:O9" si="4">A5</f>
        <v>price</v>
      </c>
      <c r="P5" s="343">
        <f t="shared" si="2"/>
        <v>4.5662100456621002E-3</v>
      </c>
      <c r="Q5" s="344">
        <f t="shared" si="2"/>
        <v>7.6103500761035003E-3</v>
      </c>
      <c r="R5" s="344">
        <f t="shared" si="2"/>
        <v>6.5449010654490103E-2</v>
      </c>
      <c r="S5" s="345">
        <f t="shared" si="2"/>
        <v>4.8706240487062402E-2</v>
      </c>
      <c r="T5" s="337">
        <f t="shared" si="3"/>
        <v>0.12633181126331811</v>
      </c>
      <c r="V5" s="343" t="e">
        <f ca="1"/>
        <v>#NAME?</v>
      </c>
      <c r="W5" s="344" t="e">
        <f ca="1"/>
        <v>#NAME?</v>
      </c>
      <c r="X5" s="344" t="e">
        <f ca="1"/>
        <v>#NAME?</v>
      </c>
      <c r="Y5" s="344" t="e">
        <f ca="1"/>
        <v>#NAME?</v>
      </c>
      <c r="Z5" s="344" t="e">
        <f ca="1"/>
        <v>#NAME?</v>
      </c>
      <c r="AA5" s="345" t="e">
        <f ca="1"/>
        <v>#NAME?</v>
      </c>
      <c r="AB5" s="344"/>
      <c r="AD5" s="343" t="e">
        <f ca="1"/>
        <v>#NAME?</v>
      </c>
      <c r="AE5" s="344" t="e">
        <f ca="1"/>
        <v>#NAME?</v>
      </c>
      <c r="AF5" s="345" t="e">
        <f ca="1"/>
        <v>#NAME?</v>
      </c>
      <c r="AH5" s="343" t="e">
        <f ca="1"/>
        <v>#NAME?</v>
      </c>
      <c r="AI5" s="344" t="e">
        <f ca="1"/>
        <v>#NAME?</v>
      </c>
      <c r="AJ5" s="345" t="e">
        <f ca="1"/>
        <v>#NAME?</v>
      </c>
    </row>
    <row r="6" spans="1:54" s="337" customFormat="1" x14ac:dyDescent="0.25">
      <c r="A6" s="337" t="s">
        <v>840</v>
      </c>
      <c r="B6" s="343">
        <v>56</v>
      </c>
      <c r="C6" s="344">
        <v>29</v>
      </c>
      <c r="D6" s="344">
        <v>13</v>
      </c>
      <c r="E6" s="345">
        <v>35</v>
      </c>
      <c r="F6" s="337">
        <f t="shared" si="1"/>
        <v>133</v>
      </c>
      <c r="O6" s="337" t="str">
        <f t="shared" si="4"/>
        <v>design</v>
      </c>
      <c r="P6" s="343">
        <f t="shared" si="2"/>
        <v>8.5235920852359204E-2</v>
      </c>
      <c r="Q6" s="344">
        <f t="shared" si="2"/>
        <v>4.4140030441400302E-2</v>
      </c>
      <c r="R6" s="344">
        <f t="shared" si="2"/>
        <v>1.9786910197869101E-2</v>
      </c>
      <c r="S6" s="345">
        <f t="shared" si="2"/>
        <v>5.3272450532724502E-2</v>
      </c>
      <c r="T6" s="337">
        <f t="shared" si="3"/>
        <v>0.20243531202435311</v>
      </c>
      <c r="V6" s="343" t="e">
        <f ca="1"/>
        <v>#NAME?</v>
      </c>
      <c r="W6" s="344" t="e">
        <f ca="1"/>
        <v>#NAME?</v>
      </c>
      <c r="X6" s="344" t="e">
        <f ca="1"/>
        <v>#NAME?</v>
      </c>
      <c r="Y6" s="344" t="e">
        <f ca="1"/>
        <v>#NAME?</v>
      </c>
      <c r="Z6" s="344" t="e">
        <f ca="1"/>
        <v>#NAME?</v>
      </c>
      <c r="AA6" s="345" t="e">
        <f ca="1"/>
        <v>#NAME?</v>
      </c>
      <c r="AB6" s="344"/>
      <c r="AD6" s="343" t="e">
        <f ca="1"/>
        <v>#NAME?</v>
      </c>
      <c r="AE6" s="344" t="e">
        <f ca="1"/>
        <v>#NAME?</v>
      </c>
      <c r="AF6" s="345" t="e">
        <f ca="1"/>
        <v>#NAME?</v>
      </c>
      <c r="AH6" s="343" t="e">
        <f ca="1"/>
        <v>#NAME?</v>
      </c>
      <c r="AI6" s="344" t="e">
        <f ca="1"/>
        <v>#NAME?</v>
      </c>
      <c r="AJ6" s="345" t="e">
        <f ca="1"/>
        <v>#NAME?</v>
      </c>
    </row>
    <row r="7" spans="1:54" s="337" customFormat="1" x14ac:dyDescent="0.25">
      <c r="A7" s="337" t="s">
        <v>841</v>
      </c>
      <c r="B7" s="343">
        <v>27</v>
      </c>
      <c r="C7" s="349">
        <v>31</v>
      </c>
      <c r="D7" s="349">
        <v>24</v>
      </c>
      <c r="E7" s="345">
        <v>17</v>
      </c>
      <c r="F7" s="337">
        <f t="shared" si="1"/>
        <v>99</v>
      </c>
      <c r="O7" s="337" t="str">
        <f t="shared" si="4"/>
        <v>battery</v>
      </c>
      <c r="P7" s="343">
        <f t="shared" si="2"/>
        <v>4.1095890410958902E-2</v>
      </c>
      <c r="Q7" s="344">
        <f t="shared" si="2"/>
        <v>4.7184170471841702E-2</v>
      </c>
      <c r="R7" s="344">
        <f t="shared" si="2"/>
        <v>3.6529680365296802E-2</v>
      </c>
      <c r="S7" s="345">
        <f t="shared" si="2"/>
        <v>2.5875190258751901E-2</v>
      </c>
      <c r="T7" s="337">
        <f t="shared" si="3"/>
        <v>0.15068493150684931</v>
      </c>
      <c r="V7" s="343" t="e">
        <f ca="1"/>
        <v>#NAME?</v>
      </c>
      <c r="W7" s="344" t="e">
        <f ca="1"/>
        <v>#NAME?</v>
      </c>
      <c r="X7" s="344" t="e">
        <f ca="1"/>
        <v>#NAME?</v>
      </c>
      <c r="Y7" s="344" t="e">
        <f ca="1"/>
        <v>#NAME?</v>
      </c>
      <c r="Z7" s="344" t="e">
        <f ca="1"/>
        <v>#NAME?</v>
      </c>
      <c r="AA7" s="345" t="e">
        <f ca="1"/>
        <v>#NAME?</v>
      </c>
      <c r="AB7" s="344"/>
      <c r="AD7" s="343" t="e">
        <f ca="1"/>
        <v>#NAME?</v>
      </c>
      <c r="AE7" s="344" t="e">
        <f ca="1"/>
        <v>#NAME?</v>
      </c>
      <c r="AF7" s="345" t="e">
        <f ca="1"/>
        <v>#NAME?</v>
      </c>
      <c r="AH7" s="346" t="e">
        <f ca="1"/>
        <v>#NAME?</v>
      </c>
      <c r="AI7" s="347" t="e">
        <f ca="1"/>
        <v>#NAME?</v>
      </c>
      <c r="AJ7" s="348" t="e">
        <f ca="1"/>
        <v>#NAME?</v>
      </c>
    </row>
    <row r="8" spans="1:54" s="337" customFormat="1" x14ac:dyDescent="0.25">
      <c r="A8" s="337" t="s">
        <v>842</v>
      </c>
      <c r="B8" s="343">
        <v>48</v>
      </c>
      <c r="C8" s="344">
        <v>36</v>
      </c>
      <c r="D8" s="344">
        <v>8</v>
      </c>
      <c r="E8" s="345">
        <v>35</v>
      </c>
      <c r="F8" s="337">
        <f t="shared" si="1"/>
        <v>127</v>
      </c>
      <c r="O8" s="337" t="str">
        <f t="shared" si="4"/>
        <v>software</v>
      </c>
      <c r="P8" s="343">
        <f t="shared" si="2"/>
        <v>7.3059360730593603E-2</v>
      </c>
      <c r="Q8" s="344">
        <f t="shared" si="2"/>
        <v>5.4794520547945202E-2</v>
      </c>
      <c r="R8" s="344">
        <f t="shared" si="2"/>
        <v>1.2176560121765601E-2</v>
      </c>
      <c r="S8" s="345">
        <f t="shared" si="2"/>
        <v>5.3272450532724502E-2</v>
      </c>
      <c r="T8" s="337">
        <f t="shared" si="3"/>
        <v>0.19330289193302891</v>
      </c>
      <c r="V8" s="343" t="e">
        <f ca="1"/>
        <v>#NAME?</v>
      </c>
      <c r="W8" s="344" t="e">
        <f ca="1"/>
        <v>#NAME?</v>
      </c>
      <c r="X8" s="344" t="e">
        <f ca="1"/>
        <v>#NAME?</v>
      </c>
      <c r="Y8" s="344" t="e">
        <f ca="1"/>
        <v>#NAME?</v>
      </c>
      <c r="Z8" s="344" t="e">
        <f ca="1"/>
        <v>#NAME?</v>
      </c>
      <c r="AA8" s="345" t="e">
        <f ca="1"/>
        <v>#NAME?</v>
      </c>
      <c r="AB8" s="344"/>
      <c r="AD8" s="343" t="e">
        <f ca="1"/>
        <v>#NAME?</v>
      </c>
      <c r="AE8" s="344" t="e">
        <f ca="1"/>
        <v>#NAME?</v>
      </c>
      <c r="AF8" s="345" t="e">
        <f ca="1"/>
        <v>#NAME?</v>
      </c>
    </row>
    <row r="9" spans="1:54" s="337" customFormat="1" x14ac:dyDescent="0.25">
      <c r="A9" s="337" t="s">
        <v>843</v>
      </c>
      <c r="B9" s="346">
        <v>37</v>
      </c>
      <c r="C9" s="347">
        <v>45</v>
      </c>
      <c r="D9" s="347">
        <v>7</v>
      </c>
      <c r="E9" s="348">
        <v>19</v>
      </c>
      <c r="F9" s="337">
        <f t="shared" si="1"/>
        <v>108</v>
      </c>
      <c r="O9" s="337" t="str">
        <f t="shared" si="4"/>
        <v>camera</v>
      </c>
      <c r="P9" s="346">
        <f t="shared" si="2"/>
        <v>5.6316590563165903E-2</v>
      </c>
      <c r="Q9" s="347">
        <f t="shared" si="2"/>
        <v>6.8493150684931503E-2</v>
      </c>
      <c r="R9" s="347">
        <f t="shared" si="2"/>
        <v>1.06544901065449E-2</v>
      </c>
      <c r="S9" s="348">
        <f t="shared" si="2"/>
        <v>2.8919330289193301E-2</v>
      </c>
      <c r="T9" s="337">
        <f t="shared" si="3"/>
        <v>0.16438356164383561</v>
      </c>
      <c r="V9" s="346" t="e">
        <f ca="1"/>
        <v>#NAME?</v>
      </c>
      <c r="W9" s="347" t="e">
        <f ca="1"/>
        <v>#NAME?</v>
      </c>
      <c r="X9" s="347" t="e">
        <f ca="1"/>
        <v>#NAME?</v>
      </c>
      <c r="Y9" s="347" t="e">
        <f ca="1"/>
        <v>#NAME?</v>
      </c>
      <c r="Z9" s="347" t="e">
        <f ca="1"/>
        <v>#NAME?</v>
      </c>
      <c r="AA9" s="348" t="e">
        <f ca="1"/>
        <v>#NAME?</v>
      </c>
      <c r="AB9" s="344"/>
      <c r="AD9" s="346" t="e">
        <f ca="1"/>
        <v>#NAME?</v>
      </c>
      <c r="AE9" s="347" t="e">
        <f ca="1"/>
        <v>#NAME?</v>
      </c>
      <c r="AF9" s="348" t="e">
        <f ca="1"/>
        <v>#NAME?</v>
      </c>
    </row>
    <row r="10" spans="1:54" s="337" customFormat="1" x14ac:dyDescent="0.25">
      <c r="B10" s="337">
        <f>SUM(B4:B9)</f>
        <v>207</v>
      </c>
      <c r="C10" s="337">
        <f>SUM(C4:C9)</f>
        <v>188</v>
      </c>
      <c r="D10" s="337">
        <f>SUM(D4:D9)</f>
        <v>102</v>
      </c>
      <c r="E10" s="337">
        <f>SUM(E4:E9)</f>
        <v>160</v>
      </c>
      <c r="F10" s="337">
        <f t="shared" si="1"/>
        <v>657</v>
      </c>
      <c r="P10" s="337">
        <f>SUM(P4:P9)</f>
        <v>0.31506849315068491</v>
      </c>
      <c r="Q10" s="337">
        <f>SUM(Q4:Q9)</f>
        <v>0.28614916286149161</v>
      </c>
      <c r="R10" s="337">
        <f>SUM(R4:R9)</f>
        <v>0.15525114155251141</v>
      </c>
      <c r="S10" s="337">
        <f>SUM(S4:S9)</f>
        <v>0.24353120243531201</v>
      </c>
      <c r="T10" s="337">
        <f t="shared" si="3"/>
        <v>0.99999999999999989</v>
      </c>
    </row>
    <row r="11" spans="1:54" s="337" customFormat="1" ht="15" customHeight="1" x14ac:dyDescent="0.25">
      <c r="V11" s="337" t="s">
        <v>844</v>
      </c>
      <c r="AC11" s="337" t="s">
        <v>845</v>
      </c>
      <c r="AJ11" s="337" t="s">
        <v>846</v>
      </c>
    </row>
    <row r="12" spans="1:54" s="337" customFormat="1" ht="15" customHeight="1" x14ac:dyDescent="0.25">
      <c r="A12" s="337" t="s">
        <v>847</v>
      </c>
      <c r="H12" s="337" t="s">
        <v>848</v>
      </c>
      <c r="P12" s="337" t="s">
        <v>849</v>
      </c>
      <c r="W12" s="338" t="str">
        <f>P3</f>
        <v>Apple</v>
      </c>
      <c r="X12" s="338" t="str">
        <f>Q3</f>
        <v>Samsung</v>
      </c>
      <c r="Y12" s="338" t="str">
        <f>R3</f>
        <v>Nokia</v>
      </c>
      <c r="Z12" s="338" t="str">
        <f>S3</f>
        <v>Huawei</v>
      </c>
      <c r="AC12" s="339" t="e">
        <f t="array" aca="1" ref="AC12:AF17" ca="1">MMULT(V4:AA9,MMULT(V23:AA28,V32:Y37))</f>
        <v>#NAME?</v>
      </c>
      <c r="AD12" s="340" t="e">
        <f ca="1"/>
        <v>#NAME?</v>
      </c>
      <c r="AE12" s="340" t="e">
        <f ca="1"/>
        <v>#NAME?</v>
      </c>
      <c r="AF12" s="341" t="e">
        <f ca="1"/>
        <v>#NAME?</v>
      </c>
      <c r="AK12" s="350"/>
      <c r="AL12" s="350"/>
      <c r="AM12" s="350"/>
      <c r="AN12" s="350"/>
      <c r="AO12" s="403" t="s">
        <v>850</v>
      </c>
      <c r="AP12" s="404"/>
      <c r="AQ12" s="404"/>
      <c r="AR12" s="404"/>
      <c r="AS12" s="405"/>
      <c r="AT12" s="403" t="s">
        <v>851</v>
      </c>
      <c r="AU12" s="404"/>
      <c r="AV12" s="404"/>
      <c r="AW12" s="404"/>
      <c r="AX12" s="405"/>
    </row>
    <row r="13" spans="1:54" s="337" customFormat="1" ht="15" customHeight="1" x14ac:dyDescent="0.25">
      <c r="P13" s="339" t="e">
        <f t="array" aca="1" ref="P13:S16" ca="1">DIAGONAL(1/SQRT(P10:S10))</f>
        <v>#NAME?</v>
      </c>
      <c r="Q13" s="340" t="e">
        <f ca="1"/>
        <v>#NAME?</v>
      </c>
      <c r="R13" s="340" t="e">
        <f ca="1"/>
        <v>#NAME?</v>
      </c>
      <c r="S13" s="341" t="e">
        <f ca="1"/>
        <v>#NAME?</v>
      </c>
      <c r="V13" s="337" t="str">
        <f t="shared" ref="V13:V18" si="5">O4</f>
        <v>screen</v>
      </c>
      <c r="W13" s="339" t="e">
        <f t="array" aca="1" ref="W13:Z18" ca="1">MMULT(V4:AA9,MMULT(P4:S9,P13:S16))</f>
        <v>#NAME?</v>
      </c>
      <c r="X13" s="340" t="e">
        <f ca="1"/>
        <v>#NAME?</v>
      </c>
      <c r="Y13" s="340" t="e">
        <f ca="1"/>
        <v>#NAME?</v>
      </c>
      <c r="Z13" s="341" t="e">
        <f ca="1"/>
        <v>#NAME?</v>
      </c>
      <c r="AC13" s="343" t="e">
        <f ca="1"/>
        <v>#NAME?</v>
      </c>
      <c r="AD13" s="344" t="e">
        <f ca="1"/>
        <v>#NAME?</v>
      </c>
      <c r="AE13" s="344" t="e">
        <f ca="1"/>
        <v>#NAME?</v>
      </c>
      <c r="AF13" s="345" t="e">
        <f ca="1"/>
        <v>#NAME?</v>
      </c>
      <c r="AK13" s="351" t="s">
        <v>852</v>
      </c>
      <c r="AL13" s="352" t="s">
        <v>853</v>
      </c>
      <c r="AM13" s="352" t="s">
        <v>854</v>
      </c>
      <c r="AN13" s="352" t="s">
        <v>855</v>
      </c>
      <c r="AO13" s="351" t="s">
        <v>856</v>
      </c>
      <c r="AP13" s="352" t="s">
        <v>857</v>
      </c>
      <c r="AQ13" s="352" t="s">
        <v>858</v>
      </c>
      <c r="AR13" s="352" t="s">
        <v>859</v>
      </c>
      <c r="AS13" s="353" t="s">
        <v>386</v>
      </c>
      <c r="AT13" s="351" t="s">
        <v>856</v>
      </c>
      <c r="AU13" s="352" t="s">
        <v>857</v>
      </c>
      <c r="AV13" s="352" t="s">
        <v>858</v>
      </c>
      <c r="AW13" s="352" t="s">
        <v>859</v>
      </c>
      <c r="AX13" s="354" t="s">
        <v>386</v>
      </c>
      <c r="BA13" s="355" t="s">
        <v>860</v>
      </c>
      <c r="BB13" s="355" t="s">
        <v>861</v>
      </c>
    </row>
    <row r="14" spans="1:54" s="337" customFormat="1" ht="15.75" thickBot="1" x14ac:dyDescent="0.3">
      <c r="A14" s="337" t="str">
        <f>IF(A3="","",A3)</f>
        <v/>
      </c>
      <c r="B14" s="338" t="str">
        <f t="shared" ref="B14:E14" si="6">IF(B3="","",B3)</f>
        <v>Apple</v>
      </c>
      <c r="C14" s="338" t="str">
        <f t="shared" si="6"/>
        <v>Samsung</v>
      </c>
      <c r="D14" s="338" t="str">
        <f t="shared" si="6"/>
        <v>Nokia</v>
      </c>
      <c r="E14" s="338" t="str">
        <f t="shared" si="6"/>
        <v>Huawei</v>
      </c>
      <c r="F14" s="338" t="s">
        <v>168</v>
      </c>
      <c r="H14" s="337" t="s">
        <v>862</v>
      </c>
      <c r="J14" s="337" t="s">
        <v>175</v>
      </c>
      <c r="K14" s="337">
        <v>0.05</v>
      </c>
      <c r="P14" s="343" t="e">
        <f ca="1"/>
        <v>#NAME?</v>
      </c>
      <c r="Q14" s="344" t="e">
        <f ca="1"/>
        <v>#NAME?</v>
      </c>
      <c r="R14" s="344" t="e">
        <f ca="1"/>
        <v>#NAME?</v>
      </c>
      <c r="S14" s="345" t="e">
        <f ca="1"/>
        <v>#NAME?</v>
      </c>
      <c r="V14" s="337" t="str">
        <f t="shared" si="5"/>
        <v>price</v>
      </c>
      <c r="W14" s="343" t="e">
        <f ca="1"/>
        <v>#NAME?</v>
      </c>
      <c r="X14" s="344" t="e">
        <f ca="1"/>
        <v>#NAME?</v>
      </c>
      <c r="Y14" s="344" t="e">
        <f ca="1"/>
        <v>#NAME?</v>
      </c>
      <c r="Z14" s="345" t="e">
        <f ca="1"/>
        <v>#NAME?</v>
      </c>
      <c r="AC14" s="343" t="e">
        <f ca="1"/>
        <v>#NAME?</v>
      </c>
      <c r="AD14" s="344" t="e">
        <f ca="1"/>
        <v>#NAME?</v>
      </c>
      <c r="AE14" s="344" t="e">
        <f ca="1"/>
        <v>#NAME?</v>
      </c>
      <c r="AF14" s="345" t="e">
        <f ca="1"/>
        <v>#NAME?</v>
      </c>
      <c r="AJ14" s="337" t="str">
        <f>O4</f>
        <v>screen</v>
      </c>
      <c r="AK14" s="339" t="e">
        <f t="shared" ref="AK14:AK19" ca="1" si="7">AP14+AU14</f>
        <v>#NAME?</v>
      </c>
      <c r="AL14" s="340">
        <f>T4</f>
        <v>0.16286149162861491</v>
      </c>
      <c r="AM14" s="340">
        <f t="shared" ref="AM14:AM19" si="8">T30</f>
        <v>9.8877716192090612E-2</v>
      </c>
      <c r="AN14" s="356">
        <f>(AL14*AM14)/AN$20</f>
        <v>6.4383086695105896E-2</v>
      </c>
      <c r="AO14" s="339" t="e">
        <f t="shared" ref="AO14:AO19" ca="1" si="9">AD12</f>
        <v>#NAME?</v>
      </c>
      <c r="AP14" s="357" t="e">
        <f t="shared" ref="AP14:AP19" ca="1" si="10">AO14^2/AM14</f>
        <v>#NAME?</v>
      </c>
      <c r="AQ14" s="357" t="e">
        <f t="shared" ref="AQ14:AQ19" ca="1" si="11">180*ACOS(SQRT(AP14))/PI()</f>
        <v>#NAME?</v>
      </c>
      <c r="AR14" s="357" t="e">
        <f t="shared" ref="AR14:AR19" ca="1" si="12">AL14*AO14^2/$AD$36</f>
        <v>#NAME?</v>
      </c>
      <c r="AS14" s="341" t="e">
        <f t="shared" ref="AS14:AS19" ca="1" si="13">AR14*$AD$36</f>
        <v>#NAME?</v>
      </c>
      <c r="AT14" s="339" t="e">
        <f t="shared" ref="AT14:AT19" ca="1" si="14">AE12</f>
        <v>#NAME?</v>
      </c>
      <c r="AU14" s="357" t="e">
        <f t="shared" ref="AU14:AU19" ca="1" si="15">AT14^2/AM14</f>
        <v>#NAME?</v>
      </c>
      <c r="AV14" s="357" t="e">
        <f t="shared" ref="AV14:AV19" ca="1" si="16">180*ACOS(SQRT(AU14))/PI()</f>
        <v>#NAME?</v>
      </c>
      <c r="AW14" s="357" t="e">
        <f t="shared" ref="AW14:AW19" ca="1" si="17">AT14^2*AL14/$AD$37</f>
        <v>#NAME?</v>
      </c>
      <c r="AX14" s="341" t="e">
        <f t="shared" ref="AX14:AX19" ca="1" si="18">AW14*$AD$37</f>
        <v>#NAME?</v>
      </c>
      <c r="AZ14" s="337" t="s">
        <v>863</v>
      </c>
      <c r="BA14" s="339" t="e">
        <f ca="1">AO14</f>
        <v>#NAME?</v>
      </c>
      <c r="BB14" s="341" t="e">
        <f ca="1">AT14</f>
        <v>#NAME?</v>
      </c>
    </row>
    <row r="15" spans="1:54" s="337" customFormat="1" ht="15.75" thickTop="1" x14ac:dyDescent="0.25">
      <c r="A15" s="337" t="str">
        <f t="shared" ref="A15:A20" si="19">IF(A4="","",A4)</f>
        <v>screen</v>
      </c>
      <c r="B15" s="358">
        <f t="array" ref="B15:E20">MMULT(F15:F20,B21:E21)/F21</f>
        <v>33.712328767123289</v>
      </c>
      <c r="C15" s="359">
        <v>30.617960426179604</v>
      </c>
      <c r="D15" s="359">
        <v>16.611872146118721</v>
      </c>
      <c r="E15" s="360">
        <v>26.057838660578387</v>
      </c>
      <c r="F15" s="337">
        <f t="shared" ref="F15:F20" si="20">SUM(B4:E4)</f>
        <v>107</v>
      </c>
      <c r="H15" s="366" t="s">
        <v>100</v>
      </c>
      <c r="I15" s="366" t="s">
        <v>864</v>
      </c>
      <c r="J15" s="366" t="s">
        <v>865</v>
      </c>
      <c r="K15" s="366" t="s">
        <v>62</v>
      </c>
      <c r="P15" s="367" t="e">
        <f ca="1"/>
        <v>#NAME?</v>
      </c>
      <c r="Q15" s="344" t="e">
        <f ca="1"/>
        <v>#NAME?</v>
      </c>
      <c r="R15" s="344" t="e">
        <f ca="1"/>
        <v>#NAME?</v>
      </c>
      <c r="S15" s="368" t="e">
        <f ca="1"/>
        <v>#NAME?</v>
      </c>
      <c r="V15" s="337" t="str">
        <f t="shared" si="5"/>
        <v>design</v>
      </c>
      <c r="W15" s="367" t="e">
        <f ca="1"/>
        <v>#NAME?</v>
      </c>
      <c r="X15" s="344" t="e">
        <f ca="1"/>
        <v>#NAME?</v>
      </c>
      <c r="Y15" s="344" t="e">
        <f ca="1"/>
        <v>#NAME?</v>
      </c>
      <c r="Z15" s="368" t="e">
        <f ca="1"/>
        <v>#NAME?</v>
      </c>
      <c r="AC15" s="367" t="e">
        <f ca="1"/>
        <v>#NAME?</v>
      </c>
      <c r="AD15" s="344" t="e">
        <f ca="1"/>
        <v>#NAME?</v>
      </c>
      <c r="AE15" s="344" t="e">
        <f ca="1"/>
        <v>#NAME?</v>
      </c>
      <c r="AF15" s="368" t="e">
        <f ca="1"/>
        <v>#NAME?</v>
      </c>
      <c r="AJ15" s="337" t="str">
        <f t="shared" ref="AJ15:AJ19" si="21">O5</f>
        <v>price</v>
      </c>
      <c r="AK15" s="367" t="e">
        <f t="shared" ca="1" si="7"/>
        <v>#NAME?</v>
      </c>
      <c r="AL15" s="344">
        <f>T5</f>
        <v>0.12633181126331811</v>
      </c>
      <c r="AM15" s="344">
        <f t="shared" si="8"/>
        <v>1.3559976096364563</v>
      </c>
      <c r="AN15" s="369">
        <f t="shared" ref="AN15:AN19" si="22">(AL15*AM15)/AN$20</f>
        <v>0.68489911634542422</v>
      </c>
      <c r="AO15" s="367" t="e">
        <f t="shared" ca="1" si="9"/>
        <v>#NAME?</v>
      </c>
      <c r="AP15" s="370" t="e">
        <f t="shared" ca="1" si="10"/>
        <v>#NAME?</v>
      </c>
      <c r="AQ15" s="370" t="e">
        <f t="shared" ca="1" si="11"/>
        <v>#NAME?</v>
      </c>
      <c r="AR15" s="370" t="e">
        <f t="shared" ca="1" si="12"/>
        <v>#NAME?</v>
      </c>
      <c r="AS15" s="368" t="e">
        <f t="shared" ca="1" si="13"/>
        <v>#NAME?</v>
      </c>
      <c r="AT15" s="367" t="e">
        <f t="shared" ca="1" si="14"/>
        <v>#NAME?</v>
      </c>
      <c r="AU15" s="370" t="e">
        <f t="shared" ca="1" si="15"/>
        <v>#NAME?</v>
      </c>
      <c r="AV15" s="370" t="e">
        <f t="shared" ca="1" si="16"/>
        <v>#NAME?</v>
      </c>
      <c r="AW15" s="370" t="e">
        <f t="shared" ca="1" si="17"/>
        <v>#NAME?</v>
      </c>
      <c r="AX15" s="368" t="e">
        <f t="shared" ca="1" si="18"/>
        <v>#NAME?</v>
      </c>
      <c r="AZ15" s="337" t="s">
        <v>866</v>
      </c>
      <c r="BA15" s="367" t="e">
        <f t="shared" ref="BA15:BA19" ca="1" si="23">AO15</f>
        <v>#NAME?</v>
      </c>
      <c r="BB15" s="368" t="e">
        <f t="shared" ref="BB15:BB19" ca="1" si="24">AT15</f>
        <v>#NAME?</v>
      </c>
    </row>
    <row r="16" spans="1:54" s="337" customFormat="1" x14ac:dyDescent="0.25">
      <c r="A16" s="337" t="str">
        <f t="shared" si="19"/>
        <v>price</v>
      </c>
      <c r="B16" s="361">
        <v>26.150684931506849</v>
      </c>
      <c r="C16" s="344">
        <v>23.750380517503807</v>
      </c>
      <c r="D16" s="344">
        <v>12.885844748858448</v>
      </c>
      <c r="E16" s="362">
        <v>20.213089802130899</v>
      </c>
      <c r="F16" s="337">
        <f t="shared" si="20"/>
        <v>83</v>
      </c>
      <c r="H16" s="337">
        <f>F21</f>
        <v>657</v>
      </c>
      <c r="I16" s="337">
        <f>COUNT(B4:B9)</f>
        <v>6</v>
      </c>
      <c r="J16" s="337">
        <f>COUNT(B4:E4)</f>
        <v>4</v>
      </c>
      <c r="K16" s="337">
        <f>(I16-1)*(J16-1)</f>
        <v>15</v>
      </c>
      <c r="P16" s="371" t="e">
        <f ca="1"/>
        <v>#NAME?</v>
      </c>
      <c r="Q16" s="372" t="e">
        <f ca="1"/>
        <v>#NAME?</v>
      </c>
      <c r="R16" s="372" t="e">
        <f ca="1"/>
        <v>#NAME?</v>
      </c>
      <c r="S16" s="373" t="e">
        <f ca="1"/>
        <v>#NAME?</v>
      </c>
      <c r="V16" s="337" t="str">
        <f t="shared" si="5"/>
        <v>battery</v>
      </c>
      <c r="W16" s="367" t="e">
        <f ca="1"/>
        <v>#NAME?</v>
      </c>
      <c r="X16" s="344" t="e">
        <f ca="1"/>
        <v>#NAME?</v>
      </c>
      <c r="Y16" s="344" t="e">
        <f ca="1"/>
        <v>#NAME?</v>
      </c>
      <c r="Z16" s="368" t="e">
        <f ca="1"/>
        <v>#NAME?</v>
      </c>
      <c r="AC16" s="367" t="e">
        <f ca="1"/>
        <v>#NAME?</v>
      </c>
      <c r="AD16" s="344" t="e">
        <f ca="1"/>
        <v>#NAME?</v>
      </c>
      <c r="AE16" s="344" t="e">
        <f ca="1"/>
        <v>#NAME?</v>
      </c>
      <c r="AF16" s="368" t="e">
        <f ca="1"/>
        <v>#NAME?</v>
      </c>
      <c r="AJ16" s="337" t="str">
        <f t="shared" si="21"/>
        <v>design</v>
      </c>
      <c r="AK16" s="367" t="e">
        <f t="shared" ca="1" si="7"/>
        <v>#NAME?</v>
      </c>
      <c r="AL16" s="344">
        <f>T6</f>
        <v>0.20243531202435311</v>
      </c>
      <c r="AM16" s="344">
        <f t="shared" si="8"/>
        <v>7.4743228764877531E-2</v>
      </c>
      <c r="AN16" s="369">
        <f t="shared" si="22"/>
        <v>6.0494109086312413E-2</v>
      </c>
      <c r="AO16" s="367" t="e">
        <f t="shared" ca="1" si="9"/>
        <v>#NAME?</v>
      </c>
      <c r="AP16" s="370" t="e">
        <f t="shared" ca="1" si="10"/>
        <v>#NAME?</v>
      </c>
      <c r="AQ16" s="370" t="e">
        <f t="shared" ca="1" si="11"/>
        <v>#NAME?</v>
      </c>
      <c r="AR16" s="370" t="e">
        <f t="shared" ca="1" si="12"/>
        <v>#NAME?</v>
      </c>
      <c r="AS16" s="368" t="e">
        <f t="shared" ca="1" si="13"/>
        <v>#NAME?</v>
      </c>
      <c r="AT16" s="367" t="e">
        <f t="shared" ca="1" si="14"/>
        <v>#NAME?</v>
      </c>
      <c r="AU16" s="370" t="e">
        <f t="shared" ca="1" si="15"/>
        <v>#NAME?</v>
      </c>
      <c r="AV16" s="370" t="e">
        <f t="shared" ca="1" si="16"/>
        <v>#NAME?</v>
      </c>
      <c r="AW16" s="370" t="e">
        <f t="shared" ca="1" si="17"/>
        <v>#NAME?</v>
      </c>
      <c r="AX16" s="368" t="e">
        <f t="shared" ca="1" si="18"/>
        <v>#NAME?</v>
      </c>
      <c r="AZ16" s="337" t="s">
        <v>867</v>
      </c>
      <c r="BA16" s="367" t="e">
        <f t="shared" ca="1" si="23"/>
        <v>#NAME?</v>
      </c>
      <c r="BB16" s="368" t="e">
        <f t="shared" ca="1" si="24"/>
        <v>#NAME?</v>
      </c>
    </row>
    <row r="17" spans="1:54" s="337" customFormat="1" x14ac:dyDescent="0.25">
      <c r="A17" s="337" t="str">
        <f t="shared" si="19"/>
        <v>design</v>
      </c>
      <c r="B17" s="361">
        <v>41.904109589041099</v>
      </c>
      <c r="C17" s="344">
        <v>38.057838660578383</v>
      </c>
      <c r="D17" s="344">
        <v>20.648401826484019</v>
      </c>
      <c r="E17" s="362">
        <v>32.389649923896499</v>
      </c>
      <c r="F17" s="337">
        <f t="shared" si="20"/>
        <v>133</v>
      </c>
      <c r="V17" s="337" t="str">
        <f t="shared" si="5"/>
        <v>software</v>
      </c>
      <c r="W17" s="367" t="e">
        <f ca="1"/>
        <v>#NAME?</v>
      </c>
      <c r="X17" s="344" t="e">
        <f ca="1"/>
        <v>#NAME?</v>
      </c>
      <c r="Y17" s="344" t="e">
        <f ca="1"/>
        <v>#NAME?</v>
      </c>
      <c r="Z17" s="368" t="e">
        <f ca="1"/>
        <v>#NAME?</v>
      </c>
      <c r="AC17" s="371" t="e">
        <f ca="1"/>
        <v>#NAME?</v>
      </c>
      <c r="AD17" s="372" t="e">
        <f ca="1"/>
        <v>#NAME?</v>
      </c>
      <c r="AE17" s="372" t="e">
        <f ca="1"/>
        <v>#NAME?</v>
      </c>
      <c r="AF17" s="373" t="e">
        <f ca="1"/>
        <v>#NAME?</v>
      </c>
      <c r="AJ17" s="337" t="str">
        <f t="shared" si="21"/>
        <v>battery</v>
      </c>
      <c r="AK17" s="367" t="e">
        <f t="shared" ca="1" si="7"/>
        <v>#NAME?</v>
      </c>
      <c r="AL17" s="344">
        <f t="shared" ref="AL17:AL19" si="25">T7</f>
        <v>0.15068493150684931</v>
      </c>
      <c r="AM17" s="344">
        <f t="shared" si="8"/>
        <v>7.8358820898563039E-2</v>
      </c>
      <c r="AN17" s="369">
        <f t="shared" si="22"/>
        <v>4.7207682037446776E-2</v>
      </c>
      <c r="AO17" s="367" t="e">
        <f t="shared" ca="1" si="9"/>
        <v>#NAME?</v>
      </c>
      <c r="AP17" s="370" t="e">
        <f t="shared" ca="1" si="10"/>
        <v>#NAME?</v>
      </c>
      <c r="AQ17" s="370" t="e">
        <f t="shared" ca="1" si="11"/>
        <v>#NAME?</v>
      </c>
      <c r="AR17" s="370" t="e">
        <f t="shared" ca="1" si="12"/>
        <v>#NAME?</v>
      </c>
      <c r="AS17" s="368" t="e">
        <f t="shared" ca="1" si="13"/>
        <v>#NAME?</v>
      </c>
      <c r="AT17" s="367" t="e">
        <f t="shared" ca="1" si="14"/>
        <v>#NAME?</v>
      </c>
      <c r="AU17" s="370" t="e">
        <f t="shared" ca="1" si="15"/>
        <v>#NAME?</v>
      </c>
      <c r="AV17" s="370" t="e">
        <f t="shared" ca="1" si="16"/>
        <v>#NAME?</v>
      </c>
      <c r="AW17" s="370" t="e">
        <f t="shared" ca="1" si="17"/>
        <v>#NAME?</v>
      </c>
      <c r="AX17" s="368" t="e">
        <f t="shared" ca="1" si="18"/>
        <v>#NAME?</v>
      </c>
      <c r="AZ17" s="337" t="s">
        <v>868</v>
      </c>
      <c r="BA17" s="367" t="e">
        <f t="shared" ca="1" si="23"/>
        <v>#NAME?</v>
      </c>
      <c r="BB17" s="368" t="e">
        <f t="shared" ca="1" si="24"/>
        <v>#NAME?</v>
      </c>
    </row>
    <row r="18" spans="1:54" s="337" customFormat="1" ht="15" customHeight="1" thickBot="1" x14ac:dyDescent="0.3">
      <c r="A18" s="337" t="str">
        <f t="shared" si="19"/>
        <v>battery</v>
      </c>
      <c r="B18" s="361">
        <v>31.19178082191781</v>
      </c>
      <c r="C18" s="344">
        <v>28.328767123287673</v>
      </c>
      <c r="D18" s="344">
        <v>15.36986301369863</v>
      </c>
      <c r="E18" s="362">
        <v>24.109589041095891</v>
      </c>
      <c r="F18" s="337">
        <f t="shared" si="20"/>
        <v>99</v>
      </c>
      <c r="H18" s="337" t="s">
        <v>869</v>
      </c>
      <c r="P18" s="337">
        <f>SUMPRODUCT((P4:P9/P$10-$T4:$T9)^2/$T4:$T9)</f>
        <v>0.13434157535478899</v>
      </c>
      <c r="Q18" s="337">
        <f t="shared" ref="Q18:S18" si="26">SUMPRODUCT((Q4:Q9/Q$10-$T4:$T9)^2/$T4:$T9)</f>
        <v>0.14826828347892551</v>
      </c>
      <c r="R18" s="337">
        <f t="shared" si="26"/>
        <v>0.94381770361020201</v>
      </c>
      <c r="S18" s="337">
        <f t="shared" si="26"/>
        <v>7.7343826548130656E-2</v>
      </c>
      <c r="V18" s="337" t="str">
        <f t="shared" si="5"/>
        <v>camera</v>
      </c>
      <c r="W18" s="371" t="e">
        <f ca="1"/>
        <v>#NAME?</v>
      </c>
      <c r="X18" s="372" t="e">
        <f ca="1"/>
        <v>#NAME?</v>
      </c>
      <c r="Y18" s="372" t="e">
        <f ca="1"/>
        <v>#NAME?</v>
      </c>
      <c r="Z18" s="373" t="e">
        <f ca="1"/>
        <v>#NAME?</v>
      </c>
      <c r="AJ18" s="337" t="str">
        <f t="shared" si="21"/>
        <v>software</v>
      </c>
      <c r="AK18" s="367" t="e">
        <f t="shared" ca="1" si="7"/>
        <v>#NAME?</v>
      </c>
      <c r="AL18" s="344">
        <f t="shared" si="25"/>
        <v>0.19330289193302891</v>
      </c>
      <c r="AM18" s="344">
        <f t="shared" si="8"/>
        <v>7.1622145159047898E-2</v>
      </c>
      <c r="AN18" s="369">
        <f t="shared" si="22"/>
        <v>5.5352932625780234E-2</v>
      </c>
      <c r="AO18" s="367" t="e">
        <f t="shared" ca="1" si="9"/>
        <v>#NAME?</v>
      </c>
      <c r="AP18" s="370" t="e">
        <f t="shared" ca="1" si="10"/>
        <v>#NAME?</v>
      </c>
      <c r="AQ18" s="370" t="e">
        <f t="shared" ca="1" si="11"/>
        <v>#NAME?</v>
      </c>
      <c r="AR18" s="370" t="e">
        <f t="shared" ca="1" si="12"/>
        <v>#NAME?</v>
      </c>
      <c r="AS18" s="368" t="e">
        <f t="shared" ca="1" si="13"/>
        <v>#NAME?</v>
      </c>
      <c r="AT18" s="367" t="e">
        <f t="shared" ca="1" si="14"/>
        <v>#NAME?</v>
      </c>
      <c r="AU18" s="370" t="e">
        <f t="shared" ca="1" si="15"/>
        <v>#NAME?</v>
      </c>
      <c r="AV18" s="370" t="e">
        <f t="shared" ca="1" si="16"/>
        <v>#NAME?</v>
      </c>
      <c r="AW18" s="370" t="e">
        <f t="shared" ca="1" si="17"/>
        <v>#NAME?</v>
      </c>
      <c r="AX18" s="368" t="e">
        <f t="shared" ca="1" si="18"/>
        <v>#NAME?</v>
      </c>
      <c r="AZ18" s="337" t="s">
        <v>870</v>
      </c>
      <c r="BA18" s="367" t="e">
        <f t="shared" ca="1" si="23"/>
        <v>#NAME?</v>
      </c>
      <c r="BB18" s="368" t="e">
        <f t="shared" ca="1" si="24"/>
        <v>#NAME?</v>
      </c>
    </row>
    <row r="19" spans="1:54" s="337" customFormat="1" ht="15" customHeight="1" thickTop="1" x14ac:dyDescent="0.25">
      <c r="A19" s="337" t="str">
        <f t="shared" si="19"/>
        <v>software</v>
      </c>
      <c r="B19" s="361">
        <v>40.013698630136986</v>
      </c>
      <c r="C19" s="344">
        <v>36.340943683409435</v>
      </c>
      <c r="D19" s="344">
        <v>19.716894977168948</v>
      </c>
      <c r="E19" s="362">
        <v>30.928462709284627</v>
      </c>
      <c r="F19" s="337">
        <f t="shared" si="20"/>
        <v>127</v>
      </c>
      <c r="H19" s="366" t="s">
        <v>427</v>
      </c>
      <c r="I19" s="366" t="s">
        <v>871</v>
      </c>
      <c r="J19" s="366" t="s">
        <v>65</v>
      </c>
      <c r="K19" s="366" t="s">
        <v>872</v>
      </c>
      <c r="L19" s="366" t="s">
        <v>60</v>
      </c>
      <c r="M19" s="366" t="s">
        <v>873</v>
      </c>
      <c r="AC19" s="337" t="s">
        <v>874</v>
      </c>
      <c r="AJ19" s="337" t="str">
        <f t="shared" si="21"/>
        <v>camera</v>
      </c>
      <c r="AK19" s="371" t="e">
        <f t="shared" ca="1" si="7"/>
        <v>#NAME?</v>
      </c>
      <c r="AL19" s="372">
        <f t="shared" si="25"/>
        <v>0.16438356164383561</v>
      </c>
      <c r="AM19" s="372">
        <f t="shared" si="8"/>
        <v>0.13338388005699747</v>
      </c>
      <c r="AN19" s="374">
        <f t="shared" si="22"/>
        <v>8.7663073209930387E-2</v>
      </c>
      <c r="AO19" s="371" t="e">
        <f t="shared" ca="1" si="9"/>
        <v>#NAME?</v>
      </c>
      <c r="AP19" s="375" t="e">
        <f t="shared" ca="1" si="10"/>
        <v>#NAME?</v>
      </c>
      <c r="AQ19" s="375" t="e">
        <f t="shared" ca="1" si="11"/>
        <v>#NAME?</v>
      </c>
      <c r="AR19" s="375" t="e">
        <f t="shared" ca="1" si="12"/>
        <v>#NAME?</v>
      </c>
      <c r="AS19" s="373" t="e">
        <f t="shared" ca="1" si="13"/>
        <v>#NAME?</v>
      </c>
      <c r="AT19" s="371" t="e">
        <f t="shared" ca="1" si="14"/>
        <v>#NAME?</v>
      </c>
      <c r="AU19" s="375" t="e">
        <f t="shared" ca="1" si="15"/>
        <v>#NAME?</v>
      </c>
      <c r="AV19" s="375" t="e">
        <f t="shared" ca="1" si="16"/>
        <v>#NAME?</v>
      </c>
      <c r="AW19" s="375" t="e">
        <f t="shared" ca="1" si="17"/>
        <v>#NAME?</v>
      </c>
      <c r="AX19" s="373" t="e">
        <f t="shared" ca="1" si="18"/>
        <v>#NAME?</v>
      </c>
      <c r="AZ19" s="337" t="s">
        <v>875</v>
      </c>
      <c r="BA19" s="371" t="e">
        <f t="shared" ca="1" si="23"/>
        <v>#NAME?</v>
      </c>
      <c r="BB19" s="373" t="e">
        <f t="shared" ca="1" si="24"/>
        <v>#NAME?</v>
      </c>
    </row>
    <row r="20" spans="1:54" s="337" customFormat="1" ht="15" customHeight="1" x14ac:dyDescent="0.25">
      <c r="A20" s="337" t="str">
        <f t="shared" si="19"/>
        <v>camera</v>
      </c>
      <c r="B20" s="363">
        <v>34.027397260273972</v>
      </c>
      <c r="C20" s="364">
        <v>30.904109589041095</v>
      </c>
      <c r="D20" s="364">
        <v>16.767123287671232</v>
      </c>
      <c r="E20" s="365">
        <v>26.301369863013697</v>
      </c>
      <c r="F20" s="337">
        <f t="shared" si="20"/>
        <v>108</v>
      </c>
      <c r="H20" s="337" t="s">
        <v>876</v>
      </c>
      <c r="I20" s="337" t="e">
        <f ca="1">CHI_STAT2(B4:E9,B15:E20)</f>
        <v>#NAME?</v>
      </c>
      <c r="J20" s="337" t="e">
        <f ca="1">CHIDIST(I20,K16)</f>
        <v>#NAME?</v>
      </c>
      <c r="K20" s="337">
        <f>CHIINV(K14,K16)</f>
        <v>24.99579013972863</v>
      </c>
      <c r="L20" s="338" t="e">
        <f ca="1">IF(K20&lt;I20,"yes","no")</f>
        <v>#NAME?</v>
      </c>
      <c r="M20" s="337" t="e">
        <f ca="1">SQRT(I20/(H16*(MIN(I16,J16)-1)))</f>
        <v>#NAME?</v>
      </c>
      <c r="P20" s="337" t="s">
        <v>877</v>
      </c>
      <c r="AC20" s="339" t="e">
        <f t="array" aca="1" ref="AC20:AH23" ca="1">MMULT(P13:S16,MMULT(V41:Y44,TRANSPOSE(V32:Y37)))</f>
        <v>#NAME?</v>
      </c>
      <c r="AD20" s="376" t="e">
        <f ca="1"/>
        <v>#NAME?</v>
      </c>
      <c r="AE20" s="376" t="e">
        <f ca="1"/>
        <v>#NAME?</v>
      </c>
      <c r="AF20" s="376" t="e">
        <f ca="1"/>
        <v>#NAME?</v>
      </c>
      <c r="AG20" s="376" t="e">
        <f ca="1"/>
        <v>#NAME?</v>
      </c>
      <c r="AH20" s="377" t="e">
        <f ca="1"/>
        <v>#NAME?</v>
      </c>
      <c r="AN20" s="378">
        <f>SUMPRODUCT(AL14:AL19,AM14:AM19)</f>
        <v>0.25011805389409564</v>
      </c>
      <c r="AO20" s="344"/>
    </row>
    <row r="21" spans="1:54" s="337" customFormat="1" x14ac:dyDescent="0.25">
      <c r="A21" s="337" t="s">
        <v>168</v>
      </c>
      <c r="B21" s="337">
        <f t="shared" ref="B21:E21" si="27">SUM(B4:B9)</f>
        <v>207</v>
      </c>
      <c r="C21" s="337">
        <f t="shared" si="27"/>
        <v>188</v>
      </c>
      <c r="D21" s="337">
        <f t="shared" si="27"/>
        <v>102</v>
      </c>
      <c r="E21" s="337">
        <f t="shared" si="27"/>
        <v>160</v>
      </c>
      <c r="F21" s="337">
        <f>SUM(F15:F20)</f>
        <v>657</v>
      </c>
      <c r="H21" s="337" t="s">
        <v>878</v>
      </c>
      <c r="I21" s="337" t="e">
        <f ca="1">CHI_MAX2(B4:E9,B15:E20)</f>
        <v>#NAME?</v>
      </c>
      <c r="J21" s="337" t="e">
        <f ca="1">CHIDIST(I21,K16)</f>
        <v>#NAME?</v>
      </c>
      <c r="K21" s="337">
        <f>CHIINV(K14,K16)</f>
        <v>24.99579013972863</v>
      </c>
      <c r="L21" s="338" t="e">
        <f ca="1">IF(K21&lt;I21,"yes","no")</f>
        <v>#NAME?</v>
      </c>
      <c r="M21" s="337" t="e">
        <f ca="1">SQRT(I21/(H16*(MIN(I16,J16)-1)))</f>
        <v>#NAME?</v>
      </c>
      <c r="P21" s="339">
        <f t="shared" ref="P21:S26" si="28">(P4/P$10-$T4)^2/$T4</f>
        <v>7.4994277078052651E-4</v>
      </c>
      <c r="Q21" s="376">
        <f t="shared" si="28"/>
        <v>2.2506402211066482E-2</v>
      </c>
      <c r="R21" s="376">
        <f t="shared" si="28"/>
        <v>5.4525193942965601E-2</v>
      </c>
      <c r="S21" s="377">
        <f t="shared" si="28"/>
        <v>3.9494005071195829E-3</v>
      </c>
      <c r="V21" s="337" t="s">
        <v>714</v>
      </c>
      <c r="AC21" s="367" t="e">
        <f ca="1"/>
        <v>#NAME?</v>
      </c>
      <c r="AD21" s="344" t="e">
        <f ca="1"/>
        <v>#NAME?</v>
      </c>
      <c r="AE21" s="344" t="e">
        <f ca="1"/>
        <v>#NAME?</v>
      </c>
      <c r="AF21" s="344" t="e">
        <f ca="1"/>
        <v>#NAME?</v>
      </c>
      <c r="AG21" s="344" t="e">
        <f ca="1"/>
        <v>#NAME?</v>
      </c>
      <c r="AH21" s="368" t="e">
        <f ca="1"/>
        <v>#NAME?</v>
      </c>
    </row>
    <row r="22" spans="1:54" s="337" customFormat="1" x14ac:dyDescent="0.25">
      <c r="H22" s="376"/>
      <c r="I22" s="376"/>
      <c r="J22" s="376"/>
      <c r="K22" s="376"/>
      <c r="L22" s="376"/>
      <c r="M22" s="376"/>
      <c r="P22" s="367">
        <f t="shared" si="28"/>
        <v>9.900890906852762E-2</v>
      </c>
      <c r="Q22" s="344">
        <f t="shared" si="28"/>
        <v>7.8739336338721572E-2</v>
      </c>
      <c r="R22" s="344">
        <f t="shared" si="28"/>
        <v>0.68996697475465374</v>
      </c>
      <c r="S22" s="368">
        <f t="shared" si="28"/>
        <v>4.2958317287414519E-2</v>
      </c>
      <c r="AC22" s="367" t="e">
        <f ca="1"/>
        <v>#NAME?</v>
      </c>
      <c r="AD22" s="344" t="e">
        <f ca="1"/>
        <v>#NAME?</v>
      </c>
      <c r="AE22" s="344" t="e">
        <f ca="1"/>
        <v>#NAME?</v>
      </c>
      <c r="AF22" s="344" t="e">
        <f ca="1"/>
        <v>#NAME?</v>
      </c>
      <c r="AG22" s="344" t="e">
        <f ca="1"/>
        <v>#NAME?</v>
      </c>
      <c r="AH22" s="368" t="e">
        <f ca="1"/>
        <v>#NAME?</v>
      </c>
      <c r="AJ22" s="337" t="s">
        <v>879</v>
      </c>
    </row>
    <row r="23" spans="1:54" s="337" customFormat="1" x14ac:dyDescent="0.25">
      <c r="H23" s="379" t="s">
        <v>880</v>
      </c>
      <c r="I23" s="380" t="e">
        <f ca="1">I20/F21</f>
        <v>#NAME?</v>
      </c>
      <c r="P23" s="367">
        <f t="shared" si="28"/>
        <v>2.2906464701256464E-2</v>
      </c>
      <c r="Q23" s="344">
        <f t="shared" si="28"/>
        <v>1.1466930795137022E-2</v>
      </c>
      <c r="R23" s="344">
        <f t="shared" si="28"/>
        <v>2.7775045440939568E-2</v>
      </c>
      <c r="S23" s="368">
        <f t="shared" si="28"/>
        <v>1.3148350506689117E-3</v>
      </c>
      <c r="T23" s="349"/>
      <c r="V23" s="358" t="e">
        <f t="array" aca="1" ref="V23:AA28" ca="1">SVD_U(W13:Z18,20)</f>
        <v>#NAME?</v>
      </c>
      <c r="W23" s="359" t="e">
        <f ca="1"/>
        <v>#NAME?</v>
      </c>
      <c r="X23" s="359" t="e">
        <f ca="1"/>
        <v>#NAME?</v>
      </c>
      <c r="Y23" s="359" t="e">
        <f ca="1"/>
        <v>#NAME?</v>
      </c>
      <c r="Z23" s="359" t="e">
        <f ca="1"/>
        <v>#NAME?</v>
      </c>
      <c r="AA23" s="360" t="e">
        <f ca="1"/>
        <v>#NAME?</v>
      </c>
      <c r="AC23" s="371" t="e">
        <f ca="1"/>
        <v>#NAME?</v>
      </c>
      <c r="AD23" s="372" t="e">
        <f ca="1"/>
        <v>#NAME?</v>
      </c>
      <c r="AE23" s="372" t="e">
        <f ca="1"/>
        <v>#NAME?</v>
      </c>
      <c r="AF23" s="372" t="e">
        <f ca="1"/>
        <v>#NAME?</v>
      </c>
      <c r="AG23" s="372" t="e">
        <f ca="1"/>
        <v>#NAME?</v>
      </c>
      <c r="AH23" s="373" t="e">
        <f ca="1"/>
        <v>#NAME?</v>
      </c>
      <c r="AK23" s="350"/>
      <c r="AL23" s="350"/>
      <c r="AM23" s="350"/>
      <c r="AN23" s="350"/>
      <c r="AO23" s="403" t="s">
        <v>850</v>
      </c>
      <c r="AP23" s="404"/>
      <c r="AQ23" s="404"/>
      <c r="AR23" s="404"/>
      <c r="AS23" s="405"/>
      <c r="AT23" s="403" t="s">
        <v>851</v>
      </c>
      <c r="AU23" s="404"/>
      <c r="AV23" s="404"/>
      <c r="AW23" s="404"/>
      <c r="AX23" s="405"/>
    </row>
    <row r="24" spans="1:54" s="337" customFormat="1" x14ac:dyDescent="0.25">
      <c r="P24" s="367">
        <f t="shared" si="28"/>
        <v>2.7213638835463408E-3</v>
      </c>
      <c r="Q24" s="344">
        <f t="shared" si="28"/>
        <v>1.3397938468633068E-3</v>
      </c>
      <c r="R24" s="344">
        <f t="shared" si="28"/>
        <v>4.7507831789957218E-2</v>
      </c>
      <c r="S24" s="368">
        <f t="shared" si="28"/>
        <v>1.3103255370485676E-2</v>
      </c>
      <c r="V24" s="361" t="e">
        <f ca="1"/>
        <v>#NAME?</v>
      </c>
      <c r="W24" s="344" t="e">
        <f ca="1"/>
        <v>#NAME?</v>
      </c>
      <c r="X24" s="344" t="e">
        <f ca="1"/>
        <v>#NAME?</v>
      </c>
      <c r="Y24" s="344" t="e">
        <f ca="1"/>
        <v>#NAME?</v>
      </c>
      <c r="Z24" s="344" t="e">
        <f ca="1"/>
        <v>#NAME?</v>
      </c>
      <c r="AA24" s="362" t="e">
        <f ca="1"/>
        <v>#NAME?</v>
      </c>
      <c r="AK24" s="351" t="s">
        <v>852</v>
      </c>
      <c r="AL24" s="352" t="s">
        <v>853</v>
      </c>
      <c r="AM24" s="352" t="s">
        <v>854</v>
      </c>
      <c r="AN24" s="352" t="s">
        <v>855</v>
      </c>
      <c r="AO24" s="351" t="s">
        <v>856</v>
      </c>
      <c r="AP24" s="352" t="s">
        <v>857</v>
      </c>
      <c r="AQ24" s="352" t="s">
        <v>858</v>
      </c>
      <c r="AR24" s="352" t="s">
        <v>859</v>
      </c>
      <c r="AS24" s="353" t="s">
        <v>386</v>
      </c>
      <c r="AT24" s="351" t="s">
        <v>856</v>
      </c>
      <c r="AU24" s="352" t="s">
        <v>857</v>
      </c>
      <c r="AV24" s="352" t="s">
        <v>858</v>
      </c>
      <c r="AW24" s="352" t="s">
        <v>859</v>
      </c>
      <c r="AX24" s="354" t="s">
        <v>386</v>
      </c>
      <c r="BA24" s="355" t="s">
        <v>860</v>
      </c>
      <c r="BB24" s="355" t="s">
        <v>861</v>
      </c>
    </row>
    <row r="25" spans="1:54" s="337" customFormat="1" ht="17.25" x14ac:dyDescent="0.25">
      <c r="H25" s="379" t="s">
        <v>115</v>
      </c>
      <c r="I25" s="380" t="e">
        <f ca="1">CHI_STAT(B4:E9)</f>
        <v>#NAME?</v>
      </c>
      <c r="P25" s="367">
        <f t="shared" si="28"/>
        <v>7.700383361912224E-3</v>
      </c>
      <c r="Q25" s="344">
        <f t="shared" si="28"/>
        <v>1.7014188797197101E-5</v>
      </c>
      <c r="R25" s="344">
        <f t="shared" si="28"/>
        <v>6.8263158577898997E-2</v>
      </c>
      <c r="S25" s="368">
        <f t="shared" si="28"/>
        <v>3.349951480273017E-3</v>
      </c>
      <c r="V25" s="361" t="e">
        <f ca="1"/>
        <v>#NAME?</v>
      </c>
      <c r="W25" s="344" t="e">
        <f ca="1"/>
        <v>#NAME?</v>
      </c>
      <c r="X25" s="344" t="e">
        <f ca="1"/>
        <v>#NAME?</v>
      </c>
      <c r="Y25" s="344" t="e">
        <f ca="1"/>
        <v>#NAME?</v>
      </c>
      <c r="Z25" s="344" t="e">
        <f ca="1"/>
        <v>#NAME?</v>
      </c>
      <c r="AA25" s="362" t="e">
        <f ca="1"/>
        <v>#NAME?</v>
      </c>
      <c r="AC25" s="337" t="s">
        <v>881</v>
      </c>
      <c r="AJ25" s="337" t="str">
        <f t="array" ref="AJ25:AJ28">TRANSPOSE(P3:S3)</f>
        <v>Apple</v>
      </c>
      <c r="AK25" s="339" t="e">
        <f ca="1">AP25+AU25</f>
        <v>#NAME?</v>
      </c>
      <c r="AL25" s="376">
        <f t="array" ref="AL25:AL28">TRANSPOSE(P10:S10)</f>
        <v>0.31506849315068491</v>
      </c>
      <c r="AM25" s="376">
        <f t="array" ref="AM25:AM28">TRANSPOSE(P27:S27)</f>
        <v>0.13434157535478899</v>
      </c>
      <c r="AN25" s="381">
        <f>(AL25*AM25)/AN$29</f>
        <v>0.16922727910094992</v>
      </c>
      <c r="AO25" s="339" t="e">
        <f ca="1">AD20</f>
        <v>#NAME?</v>
      </c>
      <c r="AP25" s="382" t="e">
        <f ca="1">AO25^2/AM25</f>
        <v>#NAME?</v>
      </c>
      <c r="AQ25" s="382" t="e">
        <f ca="1">180*ACOS(SQRT(AP25))/PI()</f>
        <v>#NAME?</v>
      </c>
      <c r="AR25" s="382" t="e">
        <f ca="1">AL25*AO25^2/$AD$36</f>
        <v>#NAME?</v>
      </c>
      <c r="AS25" s="377" t="e">
        <f ca="1">AR25*$AD$36</f>
        <v>#NAME?</v>
      </c>
      <c r="AT25" s="376" t="e">
        <f ca="1">AE20</f>
        <v>#NAME?</v>
      </c>
      <c r="AU25" s="382" t="e">
        <f ca="1">AT25^2/AM25</f>
        <v>#NAME?</v>
      </c>
      <c r="AV25" s="382" t="e">
        <f ca="1">180*ACOS(SQRT(AU25))/PI()</f>
        <v>#NAME?</v>
      </c>
      <c r="AW25" s="382" t="e">
        <f ca="1">AT25^2*AL25/$AD$37</f>
        <v>#NAME?</v>
      </c>
      <c r="AX25" s="377" t="e">
        <f ca="1">AW25*$AD$37</f>
        <v>#NAME?</v>
      </c>
      <c r="AZ25" s="337" t="s">
        <v>882</v>
      </c>
      <c r="BA25" s="339" t="e">
        <f ca="1">AO25</f>
        <v>#NAME?</v>
      </c>
      <c r="BB25" s="377" t="e">
        <f ca="1">AT25</f>
        <v>#NAME?</v>
      </c>
    </row>
    <row r="26" spans="1:54" s="337" customFormat="1" x14ac:dyDescent="0.25">
      <c r="P26" s="371">
        <f t="shared" si="28"/>
        <v>1.2545115687657973E-3</v>
      </c>
      <c r="Q26" s="372">
        <f t="shared" si="28"/>
        <v>3.4198806098339939E-2</v>
      </c>
      <c r="R26" s="372">
        <f t="shared" si="28"/>
        <v>5.5779499103786906E-2</v>
      </c>
      <c r="S26" s="373">
        <f t="shared" si="28"/>
        <v>1.2668066852168949E-2</v>
      </c>
      <c r="V26" s="361" t="e">
        <f ca="1"/>
        <v>#NAME?</v>
      </c>
      <c r="W26" s="344" t="e">
        <f ca="1"/>
        <v>#NAME?</v>
      </c>
      <c r="X26" s="344" t="e">
        <f ca="1"/>
        <v>#NAME?</v>
      </c>
      <c r="Y26" s="344" t="e">
        <f ca="1"/>
        <v>#NAME?</v>
      </c>
      <c r="Z26" s="344" t="e">
        <f ca="1"/>
        <v>#NAME?</v>
      </c>
      <c r="AA26" s="362" t="e">
        <f ca="1"/>
        <v>#NAME?</v>
      </c>
      <c r="AC26" s="339" t="e">
        <f t="array" aca="1" ref="AC26:AH31" ca="1">MMULT(V32:Y37,TRANSPOSE(V32:Y37))</f>
        <v>#NAME?</v>
      </c>
      <c r="AD26" s="376" t="e">
        <f ca="1"/>
        <v>#NAME?</v>
      </c>
      <c r="AE26" s="376" t="e">
        <f ca="1"/>
        <v>#NAME?</v>
      </c>
      <c r="AF26" s="376" t="e">
        <f ca="1"/>
        <v>#NAME?</v>
      </c>
      <c r="AG26" s="376" t="e">
        <f ca="1"/>
        <v>#NAME?</v>
      </c>
      <c r="AH26" s="377" t="e">
        <f ca="1"/>
        <v>#NAME?</v>
      </c>
      <c r="AJ26" s="337" t="str">
        <v>Samsung</v>
      </c>
      <c r="AK26" s="367" t="e">
        <f ca="1">AP26+AU26</f>
        <v>#NAME?</v>
      </c>
      <c r="AL26" s="344">
        <v>0.28614916286149161</v>
      </c>
      <c r="AM26" s="344">
        <v>0.14826828347892551</v>
      </c>
      <c r="AN26" s="369">
        <f t="shared" ref="AN26:AN28" si="29">(AL26*AM26)/AN$29</f>
        <v>0.1696272801417571</v>
      </c>
      <c r="AO26" s="367" t="e">
        <f ca="1">AD21</f>
        <v>#NAME?</v>
      </c>
      <c r="AP26" s="370" t="e">
        <f ca="1">AO26^2/AM26</f>
        <v>#NAME?</v>
      </c>
      <c r="AQ26" s="370" t="e">
        <f ca="1">180*ACOS(SQRT(AP26))/PI()</f>
        <v>#NAME?</v>
      </c>
      <c r="AR26" s="370" t="e">
        <f ca="1">AL26*AO26^2/$AD$36</f>
        <v>#NAME?</v>
      </c>
      <c r="AS26" s="368" t="e">
        <f ca="1">AR26*$AD$36</f>
        <v>#NAME?</v>
      </c>
      <c r="AT26" s="344" t="e">
        <f ca="1">AE21</f>
        <v>#NAME?</v>
      </c>
      <c r="AU26" s="370" t="e">
        <f ca="1">AT26^2/AM26</f>
        <v>#NAME?</v>
      </c>
      <c r="AV26" s="370" t="e">
        <f ca="1">180*ACOS(SQRT(AU26))/PI()</f>
        <v>#NAME?</v>
      </c>
      <c r="AW26" s="370" t="e">
        <f ca="1">AT26^2*AL26/$AD$37</f>
        <v>#NAME?</v>
      </c>
      <c r="AX26" s="368" t="e">
        <f ca="1">AW26*$AD$37</f>
        <v>#NAME?</v>
      </c>
      <c r="AZ26" s="337" t="s">
        <v>883</v>
      </c>
      <c r="BA26" s="367" t="e">
        <f ca="1">AO26</f>
        <v>#NAME?</v>
      </c>
      <c r="BB26" s="368" t="e">
        <f ca="1">AT26</f>
        <v>#NAME?</v>
      </c>
    </row>
    <row r="27" spans="1:54" s="337" customFormat="1" ht="15" customHeight="1" x14ac:dyDescent="0.25">
      <c r="P27" s="60">
        <f>SUM(P21:P26)</f>
        <v>0.13434157535478899</v>
      </c>
      <c r="Q27" s="60">
        <f t="shared" ref="Q27:S27" si="30">SUM(Q21:Q26)</f>
        <v>0.14826828347892551</v>
      </c>
      <c r="R27" s="60">
        <f t="shared" si="30"/>
        <v>0.94381770361020201</v>
      </c>
      <c r="S27" s="60">
        <f t="shared" si="30"/>
        <v>7.7343826548130656E-2</v>
      </c>
      <c r="T27"/>
      <c r="V27" s="361" t="e">
        <f ca="1"/>
        <v>#NAME?</v>
      </c>
      <c r="W27" s="344" t="e">
        <f ca="1"/>
        <v>#NAME?</v>
      </c>
      <c r="X27" s="344" t="e">
        <f ca="1"/>
        <v>#NAME?</v>
      </c>
      <c r="Y27" s="344" t="e">
        <f ca="1"/>
        <v>#NAME?</v>
      </c>
      <c r="Z27" s="344" t="e">
        <f ca="1"/>
        <v>#NAME?</v>
      </c>
      <c r="AA27" s="362" t="e">
        <f ca="1"/>
        <v>#NAME?</v>
      </c>
      <c r="AC27" s="367" t="e">
        <f ca="1"/>
        <v>#NAME?</v>
      </c>
      <c r="AD27" s="344" t="e">
        <f ca="1"/>
        <v>#NAME?</v>
      </c>
      <c r="AE27" s="344" t="e">
        <f ca="1"/>
        <v>#NAME?</v>
      </c>
      <c r="AF27" s="344" t="e">
        <f ca="1"/>
        <v>#NAME?</v>
      </c>
      <c r="AG27" s="344" t="e">
        <f ca="1"/>
        <v>#NAME?</v>
      </c>
      <c r="AH27" s="368" t="e">
        <f ca="1"/>
        <v>#NAME?</v>
      </c>
      <c r="AJ27" s="337" t="str">
        <v>Nokia</v>
      </c>
      <c r="AK27" s="367" t="e">
        <f ca="1">AP27+AU27</f>
        <v>#NAME?</v>
      </c>
      <c r="AL27" s="344">
        <v>0.15525114155251141</v>
      </c>
      <c r="AM27" s="344">
        <v>0.94381770361020201</v>
      </c>
      <c r="AN27" s="369">
        <f t="shared" si="29"/>
        <v>0.58583846156501995</v>
      </c>
      <c r="AO27" s="367" t="e">
        <f ca="1">AD22</f>
        <v>#NAME?</v>
      </c>
      <c r="AP27" s="370" t="e">
        <f ca="1">AO27^2/AM27</f>
        <v>#NAME?</v>
      </c>
      <c r="AQ27" s="370" t="e">
        <f ca="1">180*ACOS(SQRT(AP27))/PI()</f>
        <v>#NAME?</v>
      </c>
      <c r="AR27" s="370" t="e">
        <f ca="1">AL27*AO27^2/$AD$36</f>
        <v>#NAME?</v>
      </c>
      <c r="AS27" s="368" t="e">
        <f ca="1">AR27*$AD$36</f>
        <v>#NAME?</v>
      </c>
      <c r="AT27" s="344" t="e">
        <f ca="1">AE22</f>
        <v>#NAME?</v>
      </c>
      <c r="AU27" s="370" t="e">
        <f ca="1">AT27^2/AM27</f>
        <v>#NAME?</v>
      </c>
      <c r="AV27" s="370" t="e">
        <f ca="1">180*ACOS(SQRT(AU27))/PI()</f>
        <v>#NAME?</v>
      </c>
      <c r="AW27" s="370" t="e">
        <f ca="1">AT27^2*AL27/$AD$37</f>
        <v>#NAME?</v>
      </c>
      <c r="AX27" s="368" t="e">
        <f ca="1">AW27*$AD$37</f>
        <v>#NAME?</v>
      </c>
      <c r="AZ27" s="337" t="s">
        <v>884</v>
      </c>
      <c r="BA27" s="367" t="e">
        <f ca="1">AO27</f>
        <v>#NAME?</v>
      </c>
      <c r="BB27" s="368" t="e">
        <f ca="1">AT27</f>
        <v>#NAME?</v>
      </c>
    </row>
    <row r="28" spans="1:54" s="337" customFormat="1" x14ac:dyDescent="0.25">
      <c r="P28"/>
      <c r="Q28"/>
      <c r="R28"/>
      <c r="S28"/>
      <c r="T28"/>
      <c r="V28" s="363" t="e">
        <f ca="1"/>
        <v>#NAME?</v>
      </c>
      <c r="W28" s="364" t="e">
        <f ca="1"/>
        <v>#NAME?</v>
      </c>
      <c r="X28" s="364" t="e">
        <f ca="1"/>
        <v>#NAME?</v>
      </c>
      <c r="Y28" s="364" t="e">
        <f ca="1"/>
        <v>#NAME?</v>
      </c>
      <c r="Z28" s="364" t="e">
        <f ca="1"/>
        <v>#NAME?</v>
      </c>
      <c r="AA28" s="365" t="e">
        <f ca="1"/>
        <v>#NAME?</v>
      </c>
      <c r="AC28" s="367" t="e">
        <f ca="1"/>
        <v>#NAME?</v>
      </c>
      <c r="AD28" s="344" t="e">
        <f ca="1"/>
        <v>#NAME?</v>
      </c>
      <c r="AE28" s="344" t="e">
        <f ca="1"/>
        <v>#NAME?</v>
      </c>
      <c r="AF28" s="344" t="e">
        <f ca="1"/>
        <v>#NAME?</v>
      </c>
      <c r="AG28" s="344" t="e">
        <f ca="1"/>
        <v>#NAME?</v>
      </c>
      <c r="AH28" s="368" t="e">
        <f ca="1"/>
        <v>#NAME?</v>
      </c>
      <c r="AJ28" s="337" t="str">
        <v>Huawei</v>
      </c>
      <c r="AK28" s="371" t="e">
        <f ca="1">AP28+AU28</f>
        <v>#NAME?</v>
      </c>
      <c r="AL28" s="372">
        <v>0.24353120243531201</v>
      </c>
      <c r="AM28" s="372">
        <v>7.7343826548130656E-2</v>
      </c>
      <c r="AN28" s="374">
        <f t="shared" si="29"/>
        <v>7.5306979192272958E-2</v>
      </c>
      <c r="AO28" s="371" t="e">
        <f ca="1">AD23</f>
        <v>#NAME?</v>
      </c>
      <c r="AP28" s="375" t="e">
        <f ca="1">AO28^2/AM28</f>
        <v>#NAME?</v>
      </c>
      <c r="AQ28" s="375" t="e">
        <f ca="1">180*ACOS(SQRT(AP28))/PI()</f>
        <v>#NAME?</v>
      </c>
      <c r="AR28" s="375" t="e">
        <f ca="1">AL28*AO28^2/$AD$36</f>
        <v>#NAME?</v>
      </c>
      <c r="AS28" s="373" t="e">
        <f ca="1">AR28*$AD$36</f>
        <v>#NAME?</v>
      </c>
      <c r="AT28" s="372" t="e">
        <f ca="1">AE23</f>
        <v>#NAME?</v>
      </c>
      <c r="AU28" s="375" t="e">
        <f ca="1">AT28^2/AM28</f>
        <v>#NAME?</v>
      </c>
      <c r="AV28" s="375" t="e">
        <f ca="1">180*ACOS(SQRT(AU28))/PI()</f>
        <v>#NAME?</v>
      </c>
      <c r="AW28" s="375" t="e">
        <f ca="1">AT28^2*AL28/$AD$37</f>
        <v>#NAME?</v>
      </c>
      <c r="AX28" s="373" t="e">
        <f ca="1">AW28*$AD$37</f>
        <v>#NAME?</v>
      </c>
      <c r="AZ28" s="337" t="s">
        <v>885</v>
      </c>
      <c r="BA28" s="371" t="e">
        <f ca="1">AO28</f>
        <v>#NAME?</v>
      </c>
      <c r="BB28" s="373" t="e">
        <f ca="1">AT28</f>
        <v>#NAME?</v>
      </c>
    </row>
    <row r="29" spans="1:54" s="337" customFormat="1" x14ac:dyDescent="0.25">
      <c r="P29" t="s">
        <v>886</v>
      </c>
      <c r="Q29"/>
      <c r="R29"/>
      <c r="S29"/>
      <c r="T29"/>
      <c r="AC29" s="367" t="e">
        <f ca="1"/>
        <v>#NAME?</v>
      </c>
      <c r="AD29" s="344" t="e">
        <f ca="1"/>
        <v>#NAME?</v>
      </c>
      <c r="AE29" s="344" t="e">
        <f ca="1"/>
        <v>#NAME?</v>
      </c>
      <c r="AF29" s="344" t="e">
        <f ca="1"/>
        <v>#NAME?</v>
      </c>
      <c r="AG29" s="344" t="e">
        <f ca="1"/>
        <v>#NAME?</v>
      </c>
      <c r="AH29" s="368" t="e">
        <f ca="1"/>
        <v>#NAME?</v>
      </c>
      <c r="AN29" s="378">
        <f>SUMPRODUCT(AL25:AL28,AM25:AM28)</f>
        <v>0.25011805389409564</v>
      </c>
    </row>
    <row r="30" spans="1:54" s="337" customFormat="1" x14ac:dyDescent="0.25">
      <c r="P30" s="138">
        <f t="shared" ref="P30:S35" si="31">(P4/$T4-P$10)^2/P$10</f>
        <v>1.4508238649679332E-3</v>
      </c>
      <c r="Q30" s="139">
        <f t="shared" si="31"/>
        <v>3.9543959025051402E-2</v>
      </c>
      <c r="R30" s="139">
        <f t="shared" si="31"/>
        <v>5.1977287683948527E-2</v>
      </c>
      <c r="S30" s="140">
        <f t="shared" si="31"/>
        <v>5.9056456181227476E-3</v>
      </c>
      <c r="T30" s="60">
        <f t="shared" ref="T30:T35" si="32">SUM(P30:S30)</f>
        <v>9.8877716192090612E-2</v>
      </c>
      <c r="V30" s="337" t="s">
        <v>715</v>
      </c>
      <c r="AC30" s="367" t="e">
        <f ca="1"/>
        <v>#NAME?</v>
      </c>
      <c r="AD30" s="344" t="e">
        <f ca="1"/>
        <v>#NAME?</v>
      </c>
      <c r="AE30" s="344" t="e">
        <f ca="1"/>
        <v>#NAME?</v>
      </c>
      <c r="AF30" s="344" t="e">
        <f ca="1"/>
        <v>#NAME?</v>
      </c>
      <c r="AG30" s="344" t="e">
        <f ca="1"/>
        <v>#NAME?</v>
      </c>
      <c r="AH30" s="368" t="e">
        <f ca="1"/>
        <v>#NAME?</v>
      </c>
    </row>
    <row r="31" spans="1:54" s="337" customFormat="1" x14ac:dyDescent="0.25">
      <c r="P31" s="36">
        <f t="shared" si="31"/>
        <v>0.24692583346006283</v>
      </c>
      <c r="Q31" s="37">
        <f t="shared" si="31"/>
        <v>0.17834934014071874</v>
      </c>
      <c r="R31" s="37">
        <f t="shared" si="31"/>
        <v>0.84791122198764679</v>
      </c>
      <c r="S31" s="38">
        <f t="shared" si="31"/>
        <v>8.2811214048027992E-2</v>
      </c>
      <c r="T31" s="60">
        <f t="shared" si="32"/>
        <v>1.3559976096364563</v>
      </c>
      <c r="AC31" s="371" t="e">
        <f ca="1"/>
        <v>#NAME?</v>
      </c>
      <c r="AD31" s="372" t="e">
        <f ca="1"/>
        <v>#NAME?</v>
      </c>
      <c r="AE31" s="372" t="e">
        <f ca="1"/>
        <v>#NAME?</v>
      </c>
      <c r="AF31" s="372" t="e">
        <f ca="1"/>
        <v>#NAME?</v>
      </c>
      <c r="AG31" s="372" t="e">
        <f ca="1"/>
        <v>#NAME?</v>
      </c>
      <c r="AH31" s="373" t="e">
        <f ca="1"/>
        <v>#NAME?</v>
      </c>
      <c r="AJ31" s="337" t="s">
        <v>887</v>
      </c>
    </row>
    <row r="32" spans="1:54" s="337" customFormat="1" x14ac:dyDescent="0.25">
      <c r="P32" s="36">
        <f t="shared" si="31"/>
        <v>3.5651414986166079E-2</v>
      </c>
      <c r="Q32" s="37">
        <f t="shared" si="31"/>
        <v>1.620889465778768E-2</v>
      </c>
      <c r="R32" s="37">
        <f t="shared" si="31"/>
        <v>2.1301162668991246E-2</v>
      </c>
      <c r="S32" s="38">
        <f t="shared" si="31"/>
        <v>1.5817564519325228E-3</v>
      </c>
      <c r="T32" s="60">
        <f t="shared" si="32"/>
        <v>7.4743228764877531E-2</v>
      </c>
      <c r="V32" s="358" t="e">
        <f t="array" aca="1" ref="V32:Y37" ca="1">SVD_D(W13:Z18,20)</f>
        <v>#NAME?</v>
      </c>
      <c r="W32" s="359" t="e">
        <f ca="1"/>
        <v>#NAME?</v>
      </c>
      <c r="X32" s="359" t="e">
        <f ca="1"/>
        <v>#NAME?</v>
      </c>
      <c r="Y32" s="360" t="e">
        <f ca="1"/>
        <v>#NAME?</v>
      </c>
      <c r="AK32" s="350"/>
      <c r="AL32" s="350"/>
      <c r="AM32" s="350"/>
      <c r="AN32" s="350"/>
      <c r="AO32" s="403" t="s">
        <v>850</v>
      </c>
      <c r="AP32" s="404"/>
      <c r="AQ32" s="404"/>
      <c r="AR32" s="404"/>
      <c r="AS32" s="405"/>
      <c r="AT32" s="403" t="s">
        <v>851</v>
      </c>
      <c r="AU32" s="404"/>
      <c r="AV32" s="404"/>
      <c r="AW32" s="404"/>
      <c r="AX32" s="405"/>
      <c r="BA32" s="355" t="s">
        <v>860</v>
      </c>
      <c r="BB32" s="355" t="s">
        <v>861</v>
      </c>
    </row>
    <row r="33" spans="14:54" s="337" customFormat="1" x14ac:dyDescent="0.25">
      <c r="P33" s="36">
        <f t="shared" si="31"/>
        <v>5.6901244837787163E-3</v>
      </c>
      <c r="Q33" s="37">
        <f t="shared" si="31"/>
        <v>2.5442549819222468E-3</v>
      </c>
      <c r="R33" s="37">
        <f t="shared" si="31"/>
        <v>4.8947463056319571E-2</v>
      </c>
      <c r="S33" s="38">
        <f t="shared" si="31"/>
        <v>2.1176978376542508E-2</v>
      </c>
      <c r="T33" s="60">
        <f t="shared" si="32"/>
        <v>7.8358820898563039E-2</v>
      </c>
      <c r="V33" s="361" t="e">
        <f ca="1"/>
        <v>#NAME?</v>
      </c>
      <c r="W33" s="344" t="e">
        <f ca="1"/>
        <v>#NAME?</v>
      </c>
      <c r="X33" s="344" t="e">
        <f ca="1"/>
        <v>#NAME?</v>
      </c>
      <c r="Y33" s="362" t="e">
        <f ca="1"/>
        <v>#NAME?</v>
      </c>
      <c r="AC33" s="337" t="s">
        <v>622</v>
      </c>
      <c r="AK33" s="351" t="s">
        <v>852</v>
      </c>
      <c r="AL33" s="352" t="s">
        <v>853</v>
      </c>
      <c r="AM33" s="352" t="s">
        <v>854</v>
      </c>
      <c r="AN33" s="352" t="s">
        <v>855</v>
      </c>
      <c r="AO33" s="351" t="s">
        <v>856</v>
      </c>
      <c r="AP33" s="352" t="s">
        <v>857</v>
      </c>
      <c r="AQ33" s="352" t="s">
        <v>858</v>
      </c>
      <c r="AR33" s="352" t="s">
        <v>859</v>
      </c>
      <c r="AS33" s="353" t="s">
        <v>386</v>
      </c>
      <c r="AT33" s="351" t="s">
        <v>856</v>
      </c>
      <c r="AU33" s="352" t="s">
        <v>857</v>
      </c>
      <c r="AV33" s="352" t="s">
        <v>858</v>
      </c>
      <c r="AW33" s="352" t="s">
        <v>859</v>
      </c>
      <c r="AX33" s="354" t="s">
        <v>386</v>
      </c>
      <c r="AZ33" s="337" t="str">
        <f t="shared" ref="AZ33:BB38" si="33">AZ14</f>
        <v>scr</v>
      </c>
      <c r="BA33" s="339" t="e">
        <f t="shared" ca="1" si="33"/>
        <v>#NAME?</v>
      </c>
      <c r="BB33" s="377" t="e">
        <f t="shared" ca="1" si="33"/>
        <v>#NAME?</v>
      </c>
    </row>
    <row r="34" spans="14:54" s="337" customFormat="1" x14ac:dyDescent="0.25">
      <c r="P34" s="36">
        <f t="shared" si="31"/>
        <v>1.2551018550518345E-2</v>
      </c>
      <c r="Q34" s="37">
        <f t="shared" si="31"/>
        <v>2.518635821947291E-5</v>
      </c>
      <c r="R34" s="37">
        <f t="shared" si="31"/>
        <v>5.4825528936580291E-2</v>
      </c>
      <c r="S34" s="38">
        <f t="shared" si="31"/>
        <v>4.2204113137297881E-3</v>
      </c>
      <c r="T34" s="60">
        <f t="shared" si="32"/>
        <v>7.1622145159047898E-2</v>
      </c>
      <c r="V34" s="361" t="e">
        <f ca="1"/>
        <v>#NAME?</v>
      </c>
      <c r="W34" s="344" t="e">
        <f ca="1"/>
        <v>#NAME?</v>
      </c>
      <c r="X34" s="344" t="e">
        <f ca="1"/>
        <v>#NAME?</v>
      </c>
      <c r="Y34" s="362" t="e">
        <f ca="1"/>
        <v>#NAME?</v>
      </c>
      <c r="AC34"/>
      <c r="AD34"/>
      <c r="AE34"/>
      <c r="AF34"/>
      <c r="AG34"/>
      <c r="AH34"/>
      <c r="AJ34" s="337" t="str">
        <f>AJ25</f>
        <v>Apple</v>
      </c>
      <c r="AK34" s="339" t="e">
        <f ca="1">AP34+AU34</f>
        <v>#NAME?</v>
      </c>
      <c r="AL34" s="376"/>
      <c r="AM34" s="376" t="e">
        <f ca="1">AO49</f>
        <v>#NAME?</v>
      </c>
      <c r="AN34" s="382"/>
      <c r="AO34" s="339" t="e">
        <f ca="1">AS42</f>
        <v>#NAME?</v>
      </c>
      <c r="AP34" s="382" t="e">
        <f ca="1">AO34^2/AM34</f>
        <v>#NAME?</v>
      </c>
      <c r="AQ34" s="382" t="e">
        <f ca="1">180*ACOS(SQRT(AP34))/PI()</f>
        <v>#NAME?</v>
      </c>
      <c r="AR34" s="382"/>
      <c r="AS34" s="377"/>
      <c r="AT34" s="339" t="e">
        <f ca="1">AT42</f>
        <v>#NAME?</v>
      </c>
      <c r="AU34" s="382" t="e">
        <f ca="1">AT34^2/AM34</f>
        <v>#NAME?</v>
      </c>
      <c r="AV34" s="382" t="e">
        <f ca="1">180*ACOS(SQRT(AU34))/PI()</f>
        <v>#NAME?</v>
      </c>
      <c r="AW34" s="382"/>
      <c r="AX34" s="377"/>
      <c r="AZ34" s="337" t="str">
        <f t="shared" si="33"/>
        <v>pri</v>
      </c>
      <c r="BA34" s="367" t="e">
        <f t="shared" ca="1" si="33"/>
        <v>#NAME?</v>
      </c>
      <c r="BB34" s="368" t="e">
        <f t="shared" ca="1" si="33"/>
        <v>#NAME?</v>
      </c>
    </row>
    <row r="35" spans="14:54" x14ac:dyDescent="0.25">
      <c r="N35" s="337"/>
      <c r="P35" s="39">
        <f t="shared" si="31"/>
        <v>2.4044805068011194E-3</v>
      </c>
      <c r="Q35" s="40">
        <f t="shared" si="31"/>
        <v>5.9531255060073229E-2</v>
      </c>
      <c r="R35" s="40">
        <f t="shared" si="31"/>
        <v>5.2680638042465415E-2</v>
      </c>
      <c r="S35" s="41">
        <f t="shared" si="31"/>
        <v>1.8767506447657695E-2</v>
      </c>
      <c r="T35" s="60">
        <f t="shared" si="32"/>
        <v>0.13338388005699747</v>
      </c>
      <c r="V35" s="361" t="e">
        <f ca="1"/>
        <v>#NAME?</v>
      </c>
      <c r="W35" s="344" t="e">
        <f ca="1"/>
        <v>#NAME?</v>
      </c>
      <c r="X35" s="344" t="e">
        <f ca="1"/>
        <v>#NAME?</v>
      </c>
      <c r="Y35" s="362" t="e">
        <f ca="1"/>
        <v>#NAME?</v>
      </c>
      <c r="Z35" s="337"/>
      <c r="AA35" s="337"/>
      <c r="AD35" s="32" t="s">
        <v>888</v>
      </c>
      <c r="AE35" s="32" t="s">
        <v>387</v>
      </c>
      <c r="AF35" s="32" t="s">
        <v>889</v>
      </c>
      <c r="AJ35" s="337" t="str">
        <f t="shared" ref="AJ35:AJ37" si="34">AJ26</f>
        <v>Samsung</v>
      </c>
      <c r="AK35" s="367" t="e">
        <f ca="1">AP35+AU35</f>
        <v>#NAME?</v>
      </c>
      <c r="AL35" s="344"/>
      <c r="AM35" s="344" t="e">
        <f ca="1">AO50</f>
        <v>#NAME?</v>
      </c>
      <c r="AN35" s="370"/>
      <c r="AO35" s="367" t="e">
        <f t="shared" ref="AO35:AO37" ca="1" si="35">AS43</f>
        <v>#NAME?</v>
      </c>
      <c r="AP35" s="370" t="e">
        <f ca="1">AO35^2/AM35</f>
        <v>#NAME?</v>
      </c>
      <c r="AQ35" s="370" t="e">
        <f ca="1">180*ACOS(SQRT(AP35))/PI()</f>
        <v>#NAME?</v>
      </c>
      <c r="AR35" s="370"/>
      <c r="AS35" s="368"/>
      <c r="AT35" s="367" t="e">
        <f t="shared" ref="AT35:AT37" ca="1" si="36">AT43</f>
        <v>#NAME?</v>
      </c>
      <c r="AU35" s="370" t="e">
        <f t="shared" ref="AU35:AU37" ca="1" si="37">AT35^2/AM35</f>
        <v>#NAME?</v>
      </c>
      <c r="AV35" s="370" t="e">
        <f t="shared" ref="AV35:AV37" ca="1" si="38">180*ACOS(SQRT(AU35))/PI()</f>
        <v>#NAME?</v>
      </c>
      <c r="AW35" s="370"/>
      <c r="AX35" s="368"/>
      <c r="AZ35" s="337" t="str">
        <f t="shared" si="33"/>
        <v>des</v>
      </c>
      <c r="BA35" s="367" t="e">
        <f t="shared" ca="1" si="33"/>
        <v>#NAME?</v>
      </c>
      <c r="BB35" s="368" t="e">
        <f t="shared" ca="1" si="33"/>
        <v>#NAME?</v>
      </c>
    </row>
    <row r="36" spans="14:54" x14ac:dyDescent="0.25">
      <c r="N36" s="337"/>
      <c r="V36" s="361" t="e">
        <f ca="1"/>
        <v>#NAME?</v>
      </c>
      <c r="W36" s="344" t="e">
        <f ca="1"/>
        <v>#NAME?</v>
      </c>
      <c r="X36" s="344" t="e">
        <f ca="1"/>
        <v>#NAME?</v>
      </c>
      <c r="Y36" s="362" t="e">
        <f ca="1"/>
        <v>#NAME?</v>
      </c>
      <c r="Z36" s="337"/>
      <c r="AA36" s="337"/>
      <c r="AC36">
        <v>1</v>
      </c>
      <c r="AD36" s="138" t="e">
        <f t="array" aca="1" ref="AD36:AD38" ca="1">DIAG(AD27:AF29)</f>
        <v>#NAME?</v>
      </c>
      <c r="AE36" s="383" t="e">
        <f ca="1">AD36/AD$39</f>
        <v>#NAME?</v>
      </c>
      <c r="AF36" s="384" t="e">
        <f ca="1">AE36</f>
        <v>#NAME?</v>
      </c>
      <c r="AJ36" s="337" t="str">
        <f t="shared" si="34"/>
        <v>Nokia</v>
      </c>
      <c r="AK36" s="367" t="e">
        <f ca="1">AP36+AU36</f>
        <v>#NAME?</v>
      </c>
      <c r="AL36" s="344"/>
      <c r="AM36" s="344" t="e">
        <f ca="1">AO51</f>
        <v>#NAME?</v>
      </c>
      <c r="AN36" s="370"/>
      <c r="AO36" s="367" t="e">
        <f t="shared" ca="1" si="35"/>
        <v>#NAME?</v>
      </c>
      <c r="AP36" s="370" t="e">
        <f ca="1">AO36^2/AM36</f>
        <v>#NAME?</v>
      </c>
      <c r="AQ36" s="370" t="e">
        <f ca="1">180*ACOS(SQRT(AP36))/PI()</f>
        <v>#NAME?</v>
      </c>
      <c r="AR36" s="370"/>
      <c r="AS36" s="368"/>
      <c r="AT36" s="367" t="e">
        <f t="shared" ca="1" si="36"/>
        <v>#NAME?</v>
      </c>
      <c r="AU36" s="370" t="e">
        <f t="shared" ca="1" si="37"/>
        <v>#NAME?</v>
      </c>
      <c r="AV36" s="370" t="e">
        <f t="shared" ca="1" si="38"/>
        <v>#NAME?</v>
      </c>
      <c r="AW36" s="370"/>
      <c r="AX36" s="368"/>
      <c r="AZ36" s="337" t="str">
        <f t="shared" si="33"/>
        <v>bat</v>
      </c>
      <c r="BA36" s="367" t="e">
        <f t="shared" ca="1" si="33"/>
        <v>#NAME?</v>
      </c>
      <c r="BB36" s="368" t="e">
        <f t="shared" ca="1" si="33"/>
        <v>#NAME?</v>
      </c>
    </row>
    <row r="37" spans="14:54" x14ac:dyDescent="0.25">
      <c r="V37" s="363" t="e">
        <f ca="1"/>
        <v>#NAME?</v>
      </c>
      <c r="W37" s="364" t="e">
        <f ca="1"/>
        <v>#NAME?</v>
      </c>
      <c r="X37" s="364" t="e">
        <f ca="1"/>
        <v>#NAME?</v>
      </c>
      <c r="Y37" s="365" t="e">
        <f ca="1"/>
        <v>#NAME?</v>
      </c>
      <c r="Z37" s="337"/>
      <c r="AA37" s="337"/>
      <c r="AC37">
        <f>AC36+1</f>
        <v>2</v>
      </c>
      <c r="AD37" s="36" t="e">
        <f ca="1"/>
        <v>#NAME?</v>
      </c>
      <c r="AE37" s="385" t="e">
        <f ca="1">AD37/AD$39</f>
        <v>#NAME?</v>
      </c>
      <c r="AF37" s="386" t="e">
        <f ca="1">AE37+AF36</f>
        <v>#NAME?</v>
      </c>
      <c r="AJ37" s="337" t="str">
        <f t="shared" si="34"/>
        <v>Huawei</v>
      </c>
      <c r="AK37" s="371" t="e">
        <f ca="1">AP37+AU37</f>
        <v>#NAME?</v>
      </c>
      <c r="AL37" s="372"/>
      <c r="AM37" s="372" t="e">
        <f ca="1">AO52</f>
        <v>#NAME?</v>
      </c>
      <c r="AN37" s="375"/>
      <c r="AO37" s="371" t="e">
        <f t="shared" ca="1" si="35"/>
        <v>#NAME?</v>
      </c>
      <c r="AP37" s="375" t="e">
        <f ca="1">AO37^2/AM37</f>
        <v>#NAME?</v>
      </c>
      <c r="AQ37" s="375" t="e">
        <f ca="1">180*ACOS(SQRT(AP37))/PI()</f>
        <v>#NAME?</v>
      </c>
      <c r="AR37" s="375"/>
      <c r="AS37" s="373"/>
      <c r="AT37" s="371" t="e">
        <f t="shared" ca="1" si="36"/>
        <v>#NAME?</v>
      </c>
      <c r="AU37" s="375" t="e">
        <f t="shared" ca="1" si="37"/>
        <v>#NAME?</v>
      </c>
      <c r="AV37" s="375" t="e">
        <f t="shared" ca="1" si="38"/>
        <v>#NAME?</v>
      </c>
      <c r="AW37" s="375"/>
      <c r="AX37" s="373"/>
      <c r="AZ37" s="337" t="str">
        <f t="shared" si="33"/>
        <v>sof</v>
      </c>
      <c r="BA37" s="367" t="e">
        <f t="shared" ca="1" si="33"/>
        <v>#NAME?</v>
      </c>
      <c r="BB37" s="368" t="e">
        <f t="shared" ca="1" si="33"/>
        <v>#NAME?</v>
      </c>
    </row>
    <row r="38" spans="14:54" x14ac:dyDescent="0.25">
      <c r="V38" s="337"/>
      <c r="W38" s="337"/>
      <c r="X38" s="337"/>
      <c r="Y38" s="337"/>
      <c r="Z38" s="337"/>
      <c r="AA38" s="337"/>
      <c r="AC38">
        <f>AC37+1</f>
        <v>3</v>
      </c>
      <c r="AD38" s="39" t="e">
        <f ca="1"/>
        <v>#NAME?</v>
      </c>
      <c r="AE38" s="387" t="e">
        <f ca="1">AD38/AD$39</f>
        <v>#NAME?</v>
      </c>
      <c r="AF38" s="388" t="e">
        <f ca="1">AE38+AF37</f>
        <v>#NAME?</v>
      </c>
      <c r="AZ38" s="337" t="str">
        <f t="shared" si="33"/>
        <v>cam</v>
      </c>
      <c r="BA38" s="367" t="e">
        <f t="shared" ca="1" si="33"/>
        <v>#NAME?</v>
      </c>
      <c r="BB38" s="368" t="e">
        <f t="shared" ca="1" si="33"/>
        <v>#NAME?</v>
      </c>
    </row>
    <row r="39" spans="14:54" x14ac:dyDescent="0.25">
      <c r="V39" s="337" t="s">
        <v>718</v>
      </c>
      <c r="W39" s="337"/>
      <c r="X39" s="337"/>
      <c r="Y39" s="337"/>
      <c r="Z39" s="337"/>
      <c r="AA39" s="337"/>
      <c r="AD39" t="e">
        <f ca="1">SUM(AD36:AD38)</f>
        <v>#NAME?</v>
      </c>
      <c r="AZ39" t="str">
        <f t="shared" ref="AZ39:BB42" si="39">AZ25</f>
        <v>APP</v>
      </c>
      <c r="BA39" s="389" t="e">
        <f t="shared" ca="1" si="39"/>
        <v>#NAME?</v>
      </c>
      <c r="BB39" s="390" t="e">
        <f t="shared" ca="1" si="39"/>
        <v>#NAME?</v>
      </c>
    </row>
    <row r="40" spans="14:54" x14ac:dyDescent="0.25">
      <c r="V40" s="337"/>
      <c r="W40" s="337"/>
      <c r="X40" s="337"/>
      <c r="Y40" s="337"/>
      <c r="Z40" s="337"/>
      <c r="AA40" s="337"/>
      <c r="AJ40" t="s">
        <v>890</v>
      </c>
      <c r="AQ40" s="349" t="s">
        <v>891</v>
      </c>
      <c r="AZ40" t="str">
        <f t="shared" si="39"/>
        <v>SAM</v>
      </c>
      <c r="BA40" s="389" t="e">
        <f t="shared" ca="1" si="39"/>
        <v>#NAME?</v>
      </c>
      <c r="BB40" s="390" t="e">
        <f t="shared" ca="1" si="39"/>
        <v>#NAME?</v>
      </c>
    </row>
    <row r="41" spans="14:54" x14ac:dyDescent="0.25">
      <c r="V41" s="358" t="e">
        <f t="array" aca="1" ref="V41:Y44" ca="1">SVD_V(W13:Z18,20)</f>
        <v>#NAME?</v>
      </c>
      <c r="W41" s="359" t="e">
        <f ca="1"/>
        <v>#NAME?</v>
      </c>
      <c r="X41" s="359" t="e">
        <f ca="1"/>
        <v>#NAME?</v>
      </c>
      <c r="Y41" s="360" t="e">
        <f ca="1"/>
        <v>#NAME?</v>
      </c>
      <c r="Z41" s="337"/>
      <c r="AA41" s="337"/>
      <c r="AD41" t="s">
        <v>892</v>
      </c>
      <c r="AJ41" s="337"/>
      <c r="AK41" s="338" t="s">
        <v>831</v>
      </c>
      <c r="AL41" s="338" t="s">
        <v>832</v>
      </c>
      <c r="AM41" s="338" t="s">
        <v>833</v>
      </c>
      <c r="AN41" s="338" t="s">
        <v>834</v>
      </c>
      <c r="AQ41" s="337"/>
      <c r="AR41" s="338"/>
      <c r="AS41" s="338">
        <v>1</v>
      </c>
      <c r="AT41" s="338">
        <v>2</v>
      </c>
      <c r="AU41" s="338">
        <v>3</v>
      </c>
      <c r="AZ41" t="str">
        <f t="shared" si="39"/>
        <v>NOK</v>
      </c>
      <c r="BA41" s="389" t="e">
        <f t="shared" ca="1" si="39"/>
        <v>#NAME?</v>
      </c>
      <c r="BB41" s="390" t="e">
        <f t="shared" ca="1" si="39"/>
        <v>#NAME?</v>
      </c>
    </row>
    <row r="42" spans="14:54" x14ac:dyDescent="0.25">
      <c r="V42" s="361" t="e">
        <f ca="1"/>
        <v>#NAME?</v>
      </c>
      <c r="W42" s="344" t="e">
        <f ca="1"/>
        <v>#NAME?</v>
      </c>
      <c r="X42" s="344" t="e">
        <f ca="1"/>
        <v>#NAME?</v>
      </c>
      <c r="Y42" s="362" t="e">
        <f ca="1"/>
        <v>#NAME?</v>
      </c>
      <c r="Z42" s="337"/>
      <c r="AA42" s="337"/>
      <c r="AD42" s="146" t="e">
        <f t="array" aca="1" ref="AD42:AD44" ca="1">CAEigen(B4:E9)</f>
        <v>#NAME?</v>
      </c>
      <c r="AJ42" s="337" t="s">
        <v>893</v>
      </c>
      <c r="AK42" s="339" t="e">
        <f t="array" aca="1" ref="AK42:AN45" ca="1">IDENTITY()</f>
        <v>#NAME?</v>
      </c>
      <c r="AL42" s="376" t="e">
        <f ca="1"/>
        <v>#NAME?</v>
      </c>
      <c r="AM42" s="376" t="e">
        <f ca="1"/>
        <v>#NAME?</v>
      </c>
      <c r="AN42" s="377" t="e">
        <f ca="1"/>
        <v>#NAME?</v>
      </c>
      <c r="AO42" t="e">
        <f ca="1">SUM(AK42:AN42)</f>
        <v>#NAME?</v>
      </c>
      <c r="AQ42" s="337" t="s">
        <v>893</v>
      </c>
      <c r="AR42" s="339" t="e">
        <f t="array" aca="1" ref="AR42:AU45" ca="1">MMULT(AK42:AN45,AC20:AF23)/AR46:AU46</f>
        <v>#NAME?</v>
      </c>
      <c r="AS42" s="376" t="e">
        <f ca="1"/>
        <v>#NAME?</v>
      </c>
      <c r="AT42" s="376" t="e">
        <f ca="1"/>
        <v>#NAME?</v>
      </c>
      <c r="AU42" s="377" t="e">
        <f ca="1"/>
        <v>#NAME?</v>
      </c>
      <c r="AZ42" t="str">
        <f t="shared" si="39"/>
        <v>HUA</v>
      </c>
      <c r="BA42" s="391" t="e">
        <f t="shared" ca="1" si="39"/>
        <v>#NAME?</v>
      </c>
      <c r="BB42" s="392" t="e">
        <f t="shared" ca="1" si="39"/>
        <v>#NAME?</v>
      </c>
    </row>
    <row r="43" spans="14:54" x14ac:dyDescent="0.25">
      <c r="V43" s="361" t="e">
        <f ca="1"/>
        <v>#NAME?</v>
      </c>
      <c r="W43" s="344" t="e">
        <f ca="1"/>
        <v>#NAME?</v>
      </c>
      <c r="X43" s="344" t="e">
        <f ca="1"/>
        <v>#NAME?</v>
      </c>
      <c r="Y43" s="362" t="e">
        <f ca="1"/>
        <v>#NAME?</v>
      </c>
      <c r="Z43" s="337"/>
      <c r="AA43" s="337"/>
      <c r="AD43" s="49" t="e">
        <f ca="1"/>
        <v>#NAME?</v>
      </c>
      <c r="AJ43" s="337" t="s">
        <v>894</v>
      </c>
      <c r="AK43" s="367" t="e">
        <f ca="1"/>
        <v>#NAME?</v>
      </c>
      <c r="AL43" s="344" t="e">
        <f ca="1"/>
        <v>#NAME?</v>
      </c>
      <c r="AM43" s="344" t="e">
        <f ca="1"/>
        <v>#NAME?</v>
      </c>
      <c r="AN43" s="368" t="e">
        <f ca="1"/>
        <v>#NAME?</v>
      </c>
      <c r="AO43" t="e">
        <f ca="1">SUM(AK43:AN43)</f>
        <v>#NAME?</v>
      </c>
      <c r="AQ43" s="337" t="s">
        <v>894</v>
      </c>
      <c r="AR43" s="367" t="e">
        <f ca="1"/>
        <v>#NAME?</v>
      </c>
      <c r="AS43" s="344" t="e">
        <f ca="1"/>
        <v>#NAME?</v>
      </c>
      <c r="AT43" s="344" t="e">
        <f ca="1"/>
        <v>#NAME?</v>
      </c>
      <c r="AU43" s="368" t="e">
        <f ca="1"/>
        <v>#NAME?</v>
      </c>
    </row>
    <row r="44" spans="14:54" x14ac:dyDescent="0.25">
      <c r="V44" s="363" t="e">
        <f ca="1"/>
        <v>#NAME?</v>
      </c>
      <c r="W44" s="364" t="e">
        <f ca="1"/>
        <v>#NAME?</v>
      </c>
      <c r="X44" s="364" t="e">
        <f ca="1"/>
        <v>#NAME?</v>
      </c>
      <c r="Y44" s="365" t="e">
        <f ca="1"/>
        <v>#NAME?</v>
      </c>
      <c r="Z44" s="337"/>
      <c r="AA44" s="337"/>
      <c r="AD44" s="52" t="e">
        <f ca="1"/>
        <v>#NAME?</v>
      </c>
      <c r="AJ44" s="337" t="s">
        <v>895</v>
      </c>
      <c r="AK44" s="367" t="e">
        <f ca="1"/>
        <v>#NAME?</v>
      </c>
      <c r="AL44" s="344" t="e">
        <f ca="1"/>
        <v>#NAME?</v>
      </c>
      <c r="AM44" s="344" t="e">
        <f ca="1"/>
        <v>#NAME?</v>
      </c>
      <c r="AN44" s="368" t="e">
        <f ca="1"/>
        <v>#NAME?</v>
      </c>
      <c r="AO44" t="e">
        <f ca="1">SUM(AK44:AN44)</f>
        <v>#NAME?</v>
      </c>
      <c r="AQ44" s="337" t="s">
        <v>895</v>
      </c>
      <c r="AR44" s="367" t="e">
        <f ca="1"/>
        <v>#NAME?</v>
      </c>
      <c r="AS44" s="344" t="e">
        <f ca="1"/>
        <v>#NAME?</v>
      </c>
      <c r="AT44" s="344" t="e">
        <f ca="1"/>
        <v>#NAME?</v>
      </c>
      <c r="AU44" s="368" t="e">
        <f ca="1"/>
        <v>#NAME?</v>
      </c>
    </row>
    <row r="45" spans="14:54" x14ac:dyDescent="0.25">
      <c r="AJ45" s="337" t="s">
        <v>896</v>
      </c>
      <c r="AK45" s="371" t="e">
        <f ca="1"/>
        <v>#NAME?</v>
      </c>
      <c r="AL45" s="372" t="e">
        <f ca="1"/>
        <v>#NAME?</v>
      </c>
      <c r="AM45" s="372" t="e">
        <f ca="1"/>
        <v>#NAME?</v>
      </c>
      <c r="AN45" s="373" t="e">
        <f ca="1"/>
        <v>#NAME?</v>
      </c>
      <c r="AO45" t="e">
        <f ca="1">SUM(AK45:AN45)</f>
        <v>#NAME?</v>
      </c>
      <c r="AQ45" s="337" t="s">
        <v>896</v>
      </c>
      <c r="AR45" s="371" t="e">
        <f ca="1"/>
        <v>#NAME?</v>
      </c>
      <c r="AS45" s="372" t="e">
        <f ca="1"/>
        <v>#NAME?</v>
      </c>
      <c r="AT45" s="372" t="e">
        <f ca="1"/>
        <v>#NAME?</v>
      </c>
      <c r="AU45" s="373" t="e">
        <f ca="1"/>
        <v>#NAME?</v>
      </c>
      <c r="AZ45" s="337"/>
      <c r="BA45" s="355" t="s">
        <v>860</v>
      </c>
      <c r="BB45" s="355" t="s">
        <v>861</v>
      </c>
    </row>
    <row r="46" spans="14:54" x14ac:dyDescent="0.25">
      <c r="AQ46" s="349" t="s">
        <v>897</v>
      </c>
      <c r="AR46" t="e">
        <f t="array" aca="1" ref="AR46:AU46" ca="1">DIAG(V32:Y35)</f>
        <v>#NAME?</v>
      </c>
      <c r="AS46" t="e">
        <f ca="1"/>
        <v>#NAME?</v>
      </c>
      <c r="AT46" t="e">
        <f ca="1"/>
        <v>#NAME?</v>
      </c>
      <c r="AU46" t="e">
        <f ca="1"/>
        <v>#NAME?</v>
      </c>
      <c r="AZ46" s="337" t="s">
        <v>863</v>
      </c>
      <c r="BA46" s="339" t="e">
        <f t="shared" ref="BA46:BB51" ca="1" si="40">BA14</f>
        <v>#NAME?</v>
      </c>
      <c r="BB46" s="377" t="e">
        <f t="shared" ca="1" si="40"/>
        <v>#NAME?</v>
      </c>
    </row>
    <row r="47" spans="14:54" x14ac:dyDescent="0.25">
      <c r="AJ47" s="349" t="s">
        <v>898</v>
      </c>
      <c r="AZ47" s="337" t="s">
        <v>866</v>
      </c>
      <c r="BA47" s="367" t="e">
        <f t="shared" ca="1" si="40"/>
        <v>#NAME?</v>
      </c>
      <c r="BB47" s="368" t="e">
        <f t="shared" ca="1" si="40"/>
        <v>#NAME?</v>
      </c>
    </row>
    <row r="48" spans="14:54" x14ac:dyDescent="0.25">
      <c r="AJ48" s="337"/>
      <c r="AK48" s="338" t="s">
        <v>831</v>
      </c>
      <c r="AL48" s="338" t="s">
        <v>832</v>
      </c>
      <c r="AM48" s="338" t="s">
        <v>833</v>
      </c>
      <c r="AN48" s="338" t="s">
        <v>834</v>
      </c>
      <c r="AR48" t="s">
        <v>836</v>
      </c>
      <c r="AZ48" s="337" t="s">
        <v>867</v>
      </c>
      <c r="BA48" s="367" t="e">
        <f t="shared" ca="1" si="40"/>
        <v>#NAME?</v>
      </c>
      <c r="BB48" s="368" t="e">
        <f t="shared" ca="1" si="40"/>
        <v>#NAME?</v>
      </c>
    </row>
    <row r="49" spans="34:54" x14ac:dyDescent="0.25">
      <c r="AH49" t="e">
        <f t="array" ref="AH49" ca="1">SUMPRODUCT((AK42:AN42-AK$53:AN$53)^2/AK$53:AN$53)</f>
        <v>#NAME?</v>
      </c>
      <c r="AJ49" s="337" t="s">
        <v>893</v>
      </c>
      <c r="AK49" s="339" t="e">
        <f t="shared" ref="AK49:AN52" ca="1" si="41">(AK42-AK$53)^2/AK$53</f>
        <v>#NAME?</v>
      </c>
      <c r="AL49" s="376" t="e">
        <f t="shared" ca="1" si="41"/>
        <v>#NAME?</v>
      </c>
      <c r="AM49" s="376" t="e">
        <f t="shared" ca="1" si="41"/>
        <v>#NAME?</v>
      </c>
      <c r="AN49" s="377" t="e">
        <f t="shared" ca="1" si="41"/>
        <v>#NAME?</v>
      </c>
      <c r="AO49" t="e">
        <f ca="1">SUM(AK49:AN49)</f>
        <v>#NAME?</v>
      </c>
      <c r="AR49" s="138" t="e">
        <f t="array" aca="1" ref="AR49:AT52" ca="1">CARowFactors(B4:E9,AK42:AN45)</f>
        <v>#NAME?</v>
      </c>
      <c r="AS49" s="139" t="e">
        <f ca="1"/>
        <v>#NAME?</v>
      </c>
      <c r="AT49" s="140" t="e">
        <f ca="1"/>
        <v>#NAME?</v>
      </c>
      <c r="AZ49" s="337" t="s">
        <v>868</v>
      </c>
      <c r="BA49" s="367" t="e">
        <f t="shared" ca="1" si="40"/>
        <v>#NAME?</v>
      </c>
      <c r="BB49" s="368" t="e">
        <f t="shared" ca="1" si="40"/>
        <v>#NAME?</v>
      </c>
    </row>
    <row r="50" spans="34:54" x14ac:dyDescent="0.25">
      <c r="AH50" t="e">
        <f t="array" ref="AH50" ca="1">SUMPRODUCT((AK43:AN43-AK$53:AN$53)^2/AK$53:AN$53)</f>
        <v>#NAME?</v>
      </c>
      <c r="AJ50" s="337" t="s">
        <v>894</v>
      </c>
      <c r="AK50" s="367" t="e">
        <f t="shared" ca="1" si="41"/>
        <v>#NAME?</v>
      </c>
      <c r="AL50" s="344" t="e">
        <f t="shared" ca="1" si="41"/>
        <v>#NAME?</v>
      </c>
      <c r="AM50" s="344" t="e">
        <f t="shared" ca="1" si="41"/>
        <v>#NAME?</v>
      </c>
      <c r="AN50" s="368" t="e">
        <f t="shared" ca="1" si="41"/>
        <v>#NAME?</v>
      </c>
      <c r="AO50" t="e">
        <f t="shared" ref="AO50:AO52" ca="1" si="42">SUM(AK50:AN50)</f>
        <v>#NAME?</v>
      </c>
      <c r="AR50" s="36" t="e">
        <f ca="1"/>
        <v>#NAME?</v>
      </c>
      <c r="AS50" s="37" t="e">
        <f ca="1"/>
        <v>#NAME?</v>
      </c>
      <c r="AT50" s="38" t="e">
        <f ca="1"/>
        <v>#NAME?</v>
      </c>
      <c r="AZ50" s="337" t="s">
        <v>870</v>
      </c>
      <c r="BA50" s="367" t="e">
        <f t="shared" ca="1" si="40"/>
        <v>#NAME?</v>
      </c>
      <c r="BB50" s="368" t="e">
        <f t="shared" ca="1" si="40"/>
        <v>#NAME?</v>
      </c>
    </row>
    <row r="51" spans="34:54" x14ac:dyDescent="0.25">
      <c r="AH51" t="e">
        <f t="array" ref="AH51" ca="1">SUMPRODUCT((AK44:AN44-AK$53:AN$53)^2/AK$53:AN$53)</f>
        <v>#NAME?</v>
      </c>
      <c r="AJ51" s="337" t="s">
        <v>895</v>
      </c>
      <c r="AK51" s="367" t="e">
        <f t="shared" ca="1" si="41"/>
        <v>#NAME?</v>
      </c>
      <c r="AL51" s="344" t="e">
        <f t="shared" ca="1" si="41"/>
        <v>#NAME?</v>
      </c>
      <c r="AM51" s="344" t="e">
        <f t="shared" ca="1" si="41"/>
        <v>#NAME?</v>
      </c>
      <c r="AN51" s="368" t="e">
        <f t="shared" ca="1" si="41"/>
        <v>#NAME?</v>
      </c>
      <c r="AO51" t="e">
        <f t="shared" ca="1" si="42"/>
        <v>#NAME?</v>
      </c>
      <c r="AR51" s="36" t="e">
        <f ca="1"/>
        <v>#NAME?</v>
      </c>
      <c r="AS51" s="37" t="e">
        <f ca="1"/>
        <v>#NAME?</v>
      </c>
      <c r="AT51" s="38" t="e">
        <f ca="1"/>
        <v>#NAME?</v>
      </c>
      <c r="AZ51" s="337" t="s">
        <v>875</v>
      </c>
      <c r="BA51" s="367" t="e">
        <f t="shared" ca="1" si="40"/>
        <v>#NAME?</v>
      </c>
      <c r="BB51" s="368" t="e">
        <f t="shared" ca="1" si="40"/>
        <v>#NAME?</v>
      </c>
    </row>
    <row r="52" spans="34:54" x14ac:dyDescent="0.25">
      <c r="AH52" t="e">
        <f t="array" ref="AH52" ca="1">SUMPRODUCT((AK45:AN45-AK$53:AN$53)^2/AK$53:AN$53)</f>
        <v>#NAME?</v>
      </c>
      <c r="AJ52" s="337" t="s">
        <v>896</v>
      </c>
      <c r="AK52" s="371" t="e">
        <f t="shared" ca="1" si="41"/>
        <v>#NAME?</v>
      </c>
      <c r="AL52" s="372" t="e">
        <f t="shared" ca="1" si="41"/>
        <v>#NAME?</v>
      </c>
      <c r="AM52" s="372" t="e">
        <f t="shared" ca="1" si="41"/>
        <v>#NAME?</v>
      </c>
      <c r="AN52" s="373" t="e">
        <f t="shared" ca="1" si="41"/>
        <v>#NAME?</v>
      </c>
      <c r="AO52" t="e">
        <f t="shared" ca="1" si="42"/>
        <v>#NAME?</v>
      </c>
      <c r="AR52" s="39" t="e">
        <f ca="1"/>
        <v>#NAME?</v>
      </c>
      <c r="AS52" s="40" t="e">
        <f ca="1"/>
        <v>#NAME?</v>
      </c>
      <c r="AT52" s="41" t="e">
        <f ca="1"/>
        <v>#NAME?</v>
      </c>
      <c r="AZ52" s="337" t="s">
        <v>893</v>
      </c>
      <c r="BA52" s="389" t="e">
        <f t="shared" ref="BA52:BB55" ca="1" si="43">AS42</f>
        <v>#NAME?</v>
      </c>
      <c r="BB52" s="390" t="e">
        <f t="shared" ca="1" si="43"/>
        <v>#NAME?</v>
      </c>
    </row>
    <row r="53" spans="34:54" x14ac:dyDescent="0.25">
      <c r="AK53">
        <f>P10</f>
        <v>0.31506849315068491</v>
      </c>
      <c r="AL53">
        <f>Q10</f>
        <v>0.28614916286149161</v>
      </c>
      <c r="AM53">
        <f>R10</f>
        <v>0.15525114155251141</v>
      </c>
      <c r="AN53">
        <f>S10</f>
        <v>0.24353120243531201</v>
      </c>
      <c r="AZ53" s="337" t="s">
        <v>894</v>
      </c>
      <c r="BA53" s="389" t="e">
        <f t="shared" ca="1" si="43"/>
        <v>#NAME?</v>
      </c>
      <c r="BB53" s="390" t="e">
        <f t="shared" ca="1" si="43"/>
        <v>#NAME?</v>
      </c>
    </row>
    <row r="54" spans="34:54" x14ac:dyDescent="0.25">
      <c r="AZ54" s="337" t="s">
        <v>895</v>
      </c>
      <c r="BA54" s="389" t="e">
        <f t="shared" ca="1" si="43"/>
        <v>#NAME?</v>
      </c>
      <c r="BB54" s="390" t="e">
        <f t="shared" ca="1" si="43"/>
        <v>#NAME?</v>
      </c>
    </row>
    <row r="55" spans="34:54" x14ac:dyDescent="0.25">
      <c r="AJ55" s="349" t="s">
        <v>899</v>
      </c>
      <c r="AP55" t="s">
        <v>900</v>
      </c>
      <c r="AZ55" s="337" t="s">
        <v>896</v>
      </c>
      <c r="BA55" s="391" t="e">
        <f t="shared" ca="1" si="43"/>
        <v>#NAME?</v>
      </c>
      <c r="BB55" s="392" t="e">
        <f t="shared" ca="1" si="43"/>
        <v>#NAME?</v>
      </c>
    </row>
    <row r="57" spans="34:54" x14ac:dyDescent="0.25">
      <c r="AJ57" s="337"/>
      <c r="AK57" s="338" t="s">
        <v>901</v>
      </c>
      <c r="AL57" s="32" t="s">
        <v>902</v>
      </c>
      <c r="AM57" s="32" t="s">
        <v>903</v>
      </c>
      <c r="AN57" t="s">
        <v>854</v>
      </c>
      <c r="AQ57">
        <v>1</v>
      </c>
      <c r="AR57">
        <v>2</v>
      </c>
      <c r="AS57">
        <v>3</v>
      </c>
    </row>
    <row r="58" spans="34:54" x14ac:dyDescent="0.25">
      <c r="AJ58" s="337" t="s">
        <v>838</v>
      </c>
      <c r="AK58" s="393">
        <v>30</v>
      </c>
      <c r="AL58" s="139">
        <f>AK58/AK$64</f>
        <v>0.16853932584269662</v>
      </c>
      <c r="AM58" s="139">
        <f>T4</f>
        <v>0.16286149162861491</v>
      </c>
      <c r="AN58" s="140">
        <f>(AL58-AM58)^2/AM58</f>
        <v>1.9794612612360931E-4</v>
      </c>
      <c r="AP58" t="s">
        <v>901</v>
      </c>
      <c r="AQ58" s="53" t="e">
        <f t="array" aca="1" ref="AQ58:AS58" ca="1">MMULT(TRANSPOSE(AL58:AL63),AD12:AF17)/AS46:AU46</f>
        <v>#NAME?</v>
      </c>
      <c r="AR58" s="147" t="e">
        <f ca="1"/>
        <v>#NAME?</v>
      </c>
      <c r="AS58" s="148" t="e">
        <f ca="1"/>
        <v>#NAME?</v>
      </c>
    </row>
    <row r="59" spans="34:54" x14ac:dyDescent="0.25">
      <c r="AJ59" s="337" t="s">
        <v>839</v>
      </c>
      <c r="AK59" s="394">
        <v>32</v>
      </c>
      <c r="AL59" s="37">
        <f t="shared" ref="AL59:AL63" si="44">AK59/AK$64</f>
        <v>0.1797752808988764</v>
      </c>
      <c r="AM59" s="37">
        <f t="shared" ref="AM59:AM63" si="45">T5</f>
        <v>0.12633181126331811</v>
      </c>
      <c r="AN59" s="38">
        <f t="shared" ref="AN59:AN63" si="46">(AL59-AM59)^2/AM59</f>
        <v>2.2608750861123551E-2</v>
      </c>
    </row>
    <row r="60" spans="34:54" x14ac:dyDescent="0.25">
      <c r="AJ60" s="337" t="s">
        <v>840</v>
      </c>
      <c r="AK60" s="394">
        <v>30</v>
      </c>
      <c r="AL60" s="37">
        <f t="shared" si="44"/>
        <v>0.16853932584269662</v>
      </c>
      <c r="AM60" s="37">
        <f t="shared" si="45"/>
        <v>0.20243531202435311</v>
      </c>
      <c r="AN60" s="38">
        <f t="shared" si="46"/>
        <v>5.675580350768197E-3</v>
      </c>
      <c r="AQ60" t="s">
        <v>837</v>
      </c>
    </row>
    <row r="61" spans="34:54" x14ac:dyDescent="0.25">
      <c r="AJ61" s="337" t="s">
        <v>841</v>
      </c>
      <c r="AK61" s="394">
        <v>30</v>
      </c>
      <c r="AL61" s="37">
        <f t="shared" si="44"/>
        <v>0.16853932584269662</v>
      </c>
      <c r="AM61" s="37">
        <f t="shared" si="45"/>
        <v>0.15068493150684931</v>
      </c>
      <c r="AN61" s="38">
        <f t="shared" si="46"/>
        <v>2.1155359989359444E-3</v>
      </c>
      <c r="AQ61" s="53" t="e">
        <f t="array" aca="1" ref="AQ61:AS61" ca="1">CAColFactors(B4:E9,AK58:AK63)</f>
        <v>#NAME?</v>
      </c>
      <c r="AR61" s="147" t="e">
        <f ca="1"/>
        <v>#NAME?</v>
      </c>
      <c r="AS61" s="148" t="e">
        <f ca="1"/>
        <v>#NAME?</v>
      </c>
      <c r="AU61" s="337"/>
      <c r="AV61" s="355" t="s">
        <v>860</v>
      </c>
      <c r="AW61" s="355" t="s">
        <v>861</v>
      </c>
    </row>
    <row r="62" spans="34:54" x14ac:dyDescent="0.25">
      <c r="AJ62" s="337" t="s">
        <v>842</v>
      </c>
      <c r="AK62" s="394">
        <v>30</v>
      </c>
      <c r="AL62" s="37">
        <f t="shared" si="44"/>
        <v>0.16853932584269662</v>
      </c>
      <c r="AM62" s="37">
        <f t="shared" si="45"/>
        <v>0.19330289193302891</v>
      </c>
      <c r="AN62" s="38">
        <f t="shared" si="46"/>
        <v>3.1724005749625005E-3</v>
      </c>
      <c r="AU62" s="337" t="s">
        <v>882</v>
      </c>
      <c r="AV62" s="339" t="e">
        <f ca="1">BA25</f>
        <v>#NAME?</v>
      </c>
      <c r="AW62" s="377" t="e">
        <f ca="1">BB25</f>
        <v>#NAME?</v>
      </c>
    </row>
    <row r="63" spans="34:54" x14ac:dyDescent="0.25">
      <c r="AJ63" s="337" t="s">
        <v>843</v>
      </c>
      <c r="AK63" s="395">
        <v>26</v>
      </c>
      <c r="AL63" s="40">
        <f t="shared" si="44"/>
        <v>0.14606741573033707</v>
      </c>
      <c r="AM63" s="40">
        <f t="shared" si="45"/>
        <v>0.16438356164383561</v>
      </c>
      <c r="AN63" s="41">
        <f t="shared" si="46"/>
        <v>2.0408439735077949E-3</v>
      </c>
      <c r="AU63" s="337" t="s">
        <v>883</v>
      </c>
      <c r="AV63" s="367" t="e">
        <f t="shared" ref="AV63:AW65" ca="1" si="47">BA26</f>
        <v>#NAME?</v>
      </c>
      <c r="AW63" s="368" t="e">
        <f t="shared" ca="1" si="47"/>
        <v>#NAME?</v>
      </c>
    </row>
    <row r="64" spans="34:54" x14ac:dyDescent="0.25">
      <c r="AJ64" s="337"/>
      <c r="AK64" s="338">
        <f>SUM(AK58:AK63)</f>
        <v>178</v>
      </c>
      <c r="AL64" s="337">
        <f>SUM(AL58:AL63)</f>
        <v>0.99999999999999989</v>
      </c>
      <c r="AM64" s="337">
        <f>SUM(AM58:AM63)</f>
        <v>1</v>
      </c>
      <c r="AN64" s="337">
        <f>SUM(AN58:AN63)</f>
        <v>3.5811057885421597E-2</v>
      </c>
      <c r="AU64" s="337" t="s">
        <v>884</v>
      </c>
      <c r="AV64" s="367" t="e">
        <f t="shared" ca="1" si="47"/>
        <v>#NAME?</v>
      </c>
      <c r="AW64" s="368" t="e">
        <f t="shared" ca="1" si="47"/>
        <v>#NAME?</v>
      </c>
    </row>
    <row r="65" spans="36:49" x14ac:dyDescent="0.25">
      <c r="AU65" s="337" t="s">
        <v>885</v>
      </c>
      <c r="AV65" s="367" t="e">
        <f t="shared" ca="1" si="47"/>
        <v>#NAME?</v>
      </c>
      <c r="AW65" s="368" t="e">
        <f t="shared" ca="1" si="47"/>
        <v>#NAME?</v>
      </c>
    </row>
    <row r="66" spans="36:49" x14ac:dyDescent="0.25">
      <c r="AJ66" s="337" t="s">
        <v>904</v>
      </c>
      <c r="AU66" s="349" t="s">
        <v>901</v>
      </c>
      <c r="AV66" s="391" t="e">
        <f ca="1">AQ58</f>
        <v>#NAME?</v>
      </c>
      <c r="AW66" s="392" t="e">
        <f ca="1">AR58</f>
        <v>#NAME?</v>
      </c>
    </row>
    <row r="67" spans="36:49" x14ac:dyDescent="0.25">
      <c r="AK67" s="337"/>
      <c r="AL67" s="337"/>
      <c r="AM67" s="337"/>
      <c r="AN67" s="337"/>
      <c r="AO67" s="337"/>
      <c r="AP67" s="337"/>
      <c r="AQ67" s="337"/>
      <c r="AT67" s="337"/>
      <c r="AU67" s="337"/>
      <c r="AV67" s="337"/>
    </row>
    <row r="68" spans="36:49" x14ac:dyDescent="0.25">
      <c r="AJ68" s="337"/>
      <c r="AK68" s="350"/>
      <c r="AL68" s="350"/>
      <c r="AM68" s="403" t="s">
        <v>850</v>
      </c>
      <c r="AN68" s="404"/>
      <c r="AO68" s="405"/>
      <c r="AP68" s="403" t="s">
        <v>851</v>
      </c>
      <c r="AQ68" s="404"/>
      <c r="AR68" s="405"/>
    </row>
    <row r="69" spans="36:49" x14ac:dyDescent="0.25">
      <c r="AJ69" s="337"/>
      <c r="AK69" s="351" t="s">
        <v>852</v>
      </c>
      <c r="AL69" s="352" t="s">
        <v>854</v>
      </c>
      <c r="AM69" s="351" t="s">
        <v>856</v>
      </c>
      <c r="AN69" s="352" t="s">
        <v>857</v>
      </c>
      <c r="AO69" s="352" t="s">
        <v>858</v>
      </c>
      <c r="AP69" s="351" t="s">
        <v>856</v>
      </c>
      <c r="AQ69" s="352" t="s">
        <v>857</v>
      </c>
      <c r="AR69" s="354" t="s">
        <v>858</v>
      </c>
    </row>
    <row r="70" spans="36:49" x14ac:dyDescent="0.25">
      <c r="AJ70" s="337" t="s">
        <v>901</v>
      </c>
      <c r="AK70" s="396" t="e">
        <f ca="1">AN70+AQ70</f>
        <v>#NAME?</v>
      </c>
      <c r="AL70" s="397">
        <f>AN64</f>
        <v>3.5811057885421597E-2</v>
      </c>
      <c r="AM70" s="396" t="e">
        <f ca="1">AQ58</f>
        <v>#NAME?</v>
      </c>
      <c r="AN70" s="398" t="e">
        <f ca="1">AM70^2/AL70</f>
        <v>#NAME?</v>
      </c>
      <c r="AO70" s="398" t="e">
        <f ca="1">180*ACOS(SQRT(AN70))/PI()</f>
        <v>#NAME?</v>
      </c>
      <c r="AP70" s="396" t="e">
        <f ca="1">AR58</f>
        <v>#NAME?</v>
      </c>
      <c r="AQ70" s="398" t="e">
        <f ca="1">AP70^2/AL70</f>
        <v>#NAME?</v>
      </c>
      <c r="AR70" s="399" t="e">
        <f ca="1">180*ACOS(SQRT(AQ70))/PI()</f>
        <v>#NAME?</v>
      </c>
    </row>
    <row r="71" spans="36:49" x14ac:dyDescent="0.25">
      <c r="AN71" s="350"/>
    </row>
    <row r="72" spans="36:49" x14ac:dyDescent="0.25">
      <c r="AL72">
        <f>SUMPRODUCT((AK58:AK63/SUM(AK58:AK63)-AM58:AM63)^2/AM58:AM63)</f>
        <v>3.5811057885421597E-2</v>
      </c>
    </row>
  </sheetData>
  <mergeCells count="8">
    <mergeCell ref="AM68:AO68"/>
    <mergeCell ref="AP68:AR68"/>
    <mergeCell ref="AO12:AS12"/>
    <mergeCell ref="AT12:AX12"/>
    <mergeCell ref="AO23:AS23"/>
    <mergeCell ref="AT23:AX23"/>
    <mergeCell ref="AO32:AS32"/>
    <mergeCell ref="AT32:AX32"/>
  </mergeCells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AD25"/>
  <sheetViews>
    <sheetView workbookViewId="0"/>
  </sheetViews>
  <sheetFormatPr defaultRowHeight="15" x14ac:dyDescent="0.25"/>
  <sheetData>
    <row r="1" spans="1:30" x14ac:dyDescent="0.25">
      <c r="A1" s="336" t="s">
        <v>828</v>
      </c>
      <c r="B1" s="336"/>
      <c r="C1" s="337"/>
      <c r="D1" s="337"/>
      <c r="E1" s="337"/>
      <c r="F1" s="337"/>
      <c r="H1" t="s">
        <v>828</v>
      </c>
    </row>
    <row r="2" spans="1:30" x14ac:dyDescent="0.25">
      <c r="A2" s="337"/>
      <c r="B2" s="337"/>
      <c r="C2" s="337"/>
      <c r="D2" s="337"/>
      <c r="E2" s="337"/>
      <c r="F2" s="337"/>
    </row>
    <row r="3" spans="1:30" x14ac:dyDescent="0.25">
      <c r="A3" s="337"/>
      <c r="B3" s="338" t="s">
        <v>831</v>
      </c>
      <c r="C3" s="338" t="s">
        <v>832</v>
      </c>
      <c r="D3" s="338" t="s">
        <v>833</v>
      </c>
      <c r="E3" s="338" t="s">
        <v>834</v>
      </c>
      <c r="F3" s="337"/>
      <c r="H3" t="s">
        <v>830</v>
      </c>
      <c r="O3" t="s">
        <v>622</v>
      </c>
      <c r="T3" t="s">
        <v>846</v>
      </c>
    </row>
    <row r="4" spans="1:30" ht="15.75" thickBot="1" x14ac:dyDescent="0.3">
      <c r="A4" s="337" t="s">
        <v>838</v>
      </c>
      <c r="B4" s="339">
        <v>36</v>
      </c>
      <c r="C4" s="376">
        <v>42</v>
      </c>
      <c r="D4" s="376">
        <v>7</v>
      </c>
      <c r="E4" s="377">
        <v>22</v>
      </c>
      <c r="F4" s="337">
        <f t="shared" ref="F4:F10" si="0">SUM(B4:E4)</f>
        <v>107</v>
      </c>
    </row>
    <row r="5" spans="1:30" ht="15.75" thickTop="1" x14ac:dyDescent="0.25">
      <c r="A5" s="337" t="s">
        <v>839</v>
      </c>
      <c r="B5" s="367">
        <v>3</v>
      </c>
      <c r="C5" s="344">
        <v>5</v>
      </c>
      <c r="D5" s="344">
        <v>43</v>
      </c>
      <c r="E5" s="368">
        <v>32</v>
      </c>
      <c r="F5" s="337">
        <f t="shared" si="0"/>
        <v>83</v>
      </c>
      <c r="I5" s="32" t="str">
        <f>B3</f>
        <v>Apple</v>
      </c>
      <c r="J5" s="32" t="str">
        <f t="shared" ref="J5:L5" si="1">C3</f>
        <v>Samsung</v>
      </c>
      <c r="K5" s="32" t="str">
        <f t="shared" si="1"/>
        <v>Nokia</v>
      </c>
      <c r="L5" s="32" t="str">
        <f t="shared" si="1"/>
        <v>Huawei</v>
      </c>
      <c r="P5" s="32" t="s">
        <v>386</v>
      </c>
      <c r="Q5" s="32" t="s">
        <v>387</v>
      </c>
      <c r="R5" s="32" t="s">
        <v>889</v>
      </c>
      <c r="T5" s="94"/>
      <c r="U5" s="94" t="s">
        <v>852</v>
      </c>
      <c r="V5" s="94" t="s">
        <v>853</v>
      </c>
      <c r="W5" s="94" t="s">
        <v>854</v>
      </c>
      <c r="X5" s="94" t="s">
        <v>855</v>
      </c>
      <c r="Y5" s="94" t="s">
        <v>860</v>
      </c>
      <c r="Z5" s="94" t="s">
        <v>861</v>
      </c>
      <c r="AA5" s="94" t="s">
        <v>906</v>
      </c>
      <c r="AB5" s="94" t="s">
        <v>907</v>
      </c>
      <c r="AC5" s="94" t="s">
        <v>908</v>
      </c>
      <c r="AD5" s="94" t="s">
        <v>909</v>
      </c>
    </row>
    <row r="6" spans="1:30" x14ac:dyDescent="0.25">
      <c r="A6" s="337" t="s">
        <v>840</v>
      </c>
      <c r="B6" s="367">
        <v>56</v>
      </c>
      <c r="C6" s="344">
        <v>29</v>
      </c>
      <c r="D6" s="344">
        <v>13</v>
      </c>
      <c r="E6" s="368">
        <v>35</v>
      </c>
      <c r="F6" s="337">
        <f t="shared" si="0"/>
        <v>133</v>
      </c>
      <c r="H6" t="str">
        <f>A4</f>
        <v>screen</v>
      </c>
      <c r="I6" s="149">
        <f>B4/$M$12</f>
        <v>5.4794520547945202E-2</v>
      </c>
      <c r="J6" s="141">
        <f t="shared" ref="J6:L11" si="2">C4/$M$12</f>
        <v>6.3926940639269403E-2</v>
      </c>
      <c r="K6" s="141">
        <f t="shared" si="2"/>
        <v>1.06544901065449E-2</v>
      </c>
      <c r="L6" s="150">
        <f t="shared" si="2"/>
        <v>3.3485540334855401E-2</v>
      </c>
      <c r="M6">
        <f>SUM(I6:L6)</f>
        <v>0.16286149162861491</v>
      </c>
      <c r="O6">
        <v>1</v>
      </c>
      <c r="P6" s="149" t="e">
        <f t="array" aca="1" ref="P6:P8" ca="1">CAEigen(B4:E9)</f>
        <v>#NAME?</v>
      </c>
      <c r="Q6" s="141" t="e">
        <f ca="1">100*P6/P$9</f>
        <v>#NAME?</v>
      </c>
      <c r="R6" s="150" t="e">
        <f ca="1">Q6</f>
        <v>#NAME?</v>
      </c>
      <c r="T6" t="str">
        <f>H6</f>
        <v>screen</v>
      </c>
      <c r="U6" t="e">
        <f ca="1">AA6+AB6</f>
        <v>#NAME?</v>
      </c>
      <c r="V6">
        <f>M6</f>
        <v>0.16286149162861491</v>
      </c>
      <c r="W6">
        <f>SUMPRODUCT((I6:L6/V6-I$12:L$12)^2/I$12:L$12)</f>
        <v>9.8877716192090612E-2</v>
      </c>
      <c r="X6">
        <f>(V6*W6)/X$16</f>
        <v>6.4383086695105896E-2</v>
      </c>
      <c r="Y6" t="e">
        <f t="array" aca="1" ref="Y6:Z11" ca="1">CARowFactors(B4:E9)</f>
        <v>#NAME?</v>
      </c>
      <c r="Z6" t="e">
        <f ca="1"/>
        <v>#NAME?</v>
      </c>
      <c r="AA6" t="e">
        <f ca="1">Y6^2/W6</f>
        <v>#NAME?</v>
      </c>
      <c r="AB6" t="e">
        <f ca="1">Z6^2/W6</f>
        <v>#NAME?</v>
      </c>
      <c r="AC6" t="e">
        <f ca="1">V6*Y6^2/P$6</f>
        <v>#NAME?</v>
      </c>
      <c r="AD6" t="e">
        <f ca="1">V6*Z6^2/P$7</f>
        <v>#NAME?</v>
      </c>
    </row>
    <row r="7" spans="1:30" x14ac:dyDescent="0.25">
      <c r="A7" s="337" t="s">
        <v>841</v>
      </c>
      <c r="B7" s="367">
        <v>27</v>
      </c>
      <c r="C7" s="349">
        <v>31</v>
      </c>
      <c r="D7" s="349">
        <v>24</v>
      </c>
      <c r="E7" s="368">
        <v>17</v>
      </c>
      <c r="F7" s="337">
        <f t="shared" si="0"/>
        <v>99</v>
      </c>
      <c r="H7" t="str">
        <f t="shared" ref="H7:H11" si="3">A5</f>
        <v>price</v>
      </c>
      <c r="I7" s="83">
        <f t="shared" ref="I7:I11" si="4">B5/$M$12</f>
        <v>4.5662100456621002E-3</v>
      </c>
      <c r="J7" s="37">
        <f t="shared" si="2"/>
        <v>7.6103500761035003E-3</v>
      </c>
      <c r="K7" s="37">
        <f t="shared" si="2"/>
        <v>6.5449010654490103E-2</v>
      </c>
      <c r="L7" s="84">
        <f t="shared" si="2"/>
        <v>4.8706240487062402E-2</v>
      </c>
      <c r="M7">
        <f t="shared" ref="M7:M11" si="5">SUM(I7:L7)</f>
        <v>0.12633181126331811</v>
      </c>
      <c r="O7">
        <f>O6+1</f>
        <v>2</v>
      </c>
      <c r="P7" s="83" t="e">
        <f ca="1"/>
        <v>#NAME?</v>
      </c>
      <c r="Q7" s="37" t="e">
        <f t="shared" ref="Q7:Q8" ca="1" si="6">100*P7/P$9</f>
        <v>#NAME?</v>
      </c>
      <c r="R7" s="84" t="e">
        <f ca="1">Q7+R6</f>
        <v>#NAME?</v>
      </c>
      <c r="T7" t="str">
        <f t="shared" ref="T7:T11" si="7">H7</f>
        <v>price</v>
      </c>
      <c r="U7" t="e">
        <f t="shared" ref="U7:U11" ca="1" si="8">AA7+AB7</f>
        <v>#NAME?</v>
      </c>
      <c r="V7">
        <f t="shared" ref="V7:V11" si="9">M7</f>
        <v>0.12633181126331811</v>
      </c>
      <c r="W7">
        <f t="shared" ref="W7:W11" si="10">SUMPRODUCT((I7:L7/V7-I$12:L$12)^2/I$12:L$12)</f>
        <v>1.3559976096364563</v>
      </c>
      <c r="X7">
        <f t="shared" ref="X7:X11" si="11">(V7*W7)/X$16</f>
        <v>0.68489911634542422</v>
      </c>
      <c r="Y7" t="e">
        <f ca="1"/>
        <v>#NAME?</v>
      </c>
      <c r="Z7" t="e">
        <f ca="1"/>
        <v>#NAME?</v>
      </c>
      <c r="AA7" t="e">
        <f t="shared" ref="AA7:AA11" ca="1" si="12">Y7^2/W7</f>
        <v>#NAME?</v>
      </c>
      <c r="AB7" t="e">
        <f t="shared" ref="AB7:AB11" ca="1" si="13">Z7^2/W7</f>
        <v>#NAME?</v>
      </c>
      <c r="AC7" t="e">
        <f t="shared" ref="AC7:AC11" ca="1" si="14">V7*Y7^2/P$6</f>
        <v>#NAME?</v>
      </c>
      <c r="AD7" t="e">
        <f t="shared" ref="AD7:AD11" ca="1" si="15">V7*Z7^2/P$7</f>
        <v>#NAME?</v>
      </c>
    </row>
    <row r="8" spans="1:30" x14ac:dyDescent="0.25">
      <c r="A8" s="337" t="s">
        <v>842</v>
      </c>
      <c r="B8" s="367">
        <v>48</v>
      </c>
      <c r="C8" s="344">
        <v>36</v>
      </c>
      <c r="D8" s="344">
        <v>8</v>
      </c>
      <c r="E8" s="368">
        <v>35</v>
      </c>
      <c r="F8" s="337">
        <f t="shared" si="0"/>
        <v>127</v>
      </c>
      <c r="H8" t="str">
        <f t="shared" si="3"/>
        <v>design</v>
      </c>
      <c r="I8" s="83">
        <f t="shared" si="4"/>
        <v>8.5235920852359204E-2</v>
      </c>
      <c r="J8" s="37">
        <f t="shared" si="2"/>
        <v>4.4140030441400302E-2</v>
      </c>
      <c r="K8" s="37">
        <f t="shared" si="2"/>
        <v>1.9786910197869101E-2</v>
      </c>
      <c r="L8" s="84">
        <f t="shared" si="2"/>
        <v>5.3272450532724502E-2</v>
      </c>
      <c r="M8">
        <f t="shared" si="5"/>
        <v>0.20243531202435311</v>
      </c>
      <c r="O8">
        <f>O7+1</f>
        <v>3</v>
      </c>
      <c r="P8" s="85" t="e">
        <f ca="1"/>
        <v>#NAME?</v>
      </c>
      <c r="Q8" s="86" t="e">
        <f t="shared" ca="1" si="6"/>
        <v>#NAME?</v>
      </c>
      <c r="R8" s="87" t="e">
        <f ca="1">Q8+R7</f>
        <v>#NAME?</v>
      </c>
      <c r="T8" t="str">
        <f t="shared" si="7"/>
        <v>design</v>
      </c>
      <c r="U8" t="e">
        <f t="shared" ca="1" si="8"/>
        <v>#NAME?</v>
      </c>
      <c r="V8">
        <f t="shared" si="9"/>
        <v>0.20243531202435311</v>
      </c>
      <c r="W8">
        <f t="shared" si="10"/>
        <v>7.4743228764877531E-2</v>
      </c>
      <c r="X8">
        <f t="shared" si="11"/>
        <v>6.0494109086312413E-2</v>
      </c>
      <c r="Y8" t="e">
        <f ca="1"/>
        <v>#NAME?</v>
      </c>
      <c r="Z8" t="e">
        <f ca="1"/>
        <v>#NAME?</v>
      </c>
      <c r="AA8" t="e">
        <f t="shared" ca="1" si="12"/>
        <v>#NAME?</v>
      </c>
      <c r="AB8" t="e">
        <f t="shared" ca="1" si="13"/>
        <v>#NAME?</v>
      </c>
      <c r="AC8" t="e">
        <f t="shared" ca="1" si="14"/>
        <v>#NAME?</v>
      </c>
      <c r="AD8" t="e">
        <f t="shared" ca="1" si="15"/>
        <v>#NAME?</v>
      </c>
    </row>
    <row r="9" spans="1:30" x14ac:dyDescent="0.25">
      <c r="A9" s="337" t="s">
        <v>843</v>
      </c>
      <c r="B9" s="371">
        <v>37</v>
      </c>
      <c r="C9" s="372">
        <v>45</v>
      </c>
      <c r="D9" s="372">
        <v>7</v>
      </c>
      <c r="E9" s="373">
        <v>19</v>
      </c>
      <c r="F9" s="337">
        <f t="shared" si="0"/>
        <v>108</v>
      </c>
      <c r="H9" t="str">
        <f t="shared" si="3"/>
        <v>battery</v>
      </c>
      <c r="I9" s="83">
        <f t="shared" si="4"/>
        <v>4.1095890410958902E-2</v>
      </c>
      <c r="J9" s="37">
        <f t="shared" si="2"/>
        <v>4.7184170471841702E-2</v>
      </c>
      <c r="K9" s="37">
        <f t="shared" si="2"/>
        <v>3.6529680365296802E-2</v>
      </c>
      <c r="L9" s="84">
        <f t="shared" si="2"/>
        <v>2.5875190258751901E-2</v>
      </c>
      <c r="M9">
        <f t="shared" si="5"/>
        <v>0.15068493150684931</v>
      </c>
      <c r="P9" t="e">
        <f ca="1">SUM(P6:P8)</f>
        <v>#NAME?</v>
      </c>
      <c r="T9" t="str">
        <f t="shared" si="7"/>
        <v>battery</v>
      </c>
      <c r="U9" t="e">
        <f t="shared" ca="1" si="8"/>
        <v>#NAME?</v>
      </c>
      <c r="V9">
        <f t="shared" si="9"/>
        <v>0.15068493150684931</v>
      </c>
      <c r="W9">
        <f t="shared" si="10"/>
        <v>7.8358820898563039E-2</v>
      </c>
      <c r="X9">
        <f t="shared" si="11"/>
        <v>4.7207682037446776E-2</v>
      </c>
      <c r="Y9" t="e">
        <f ca="1"/>
        <v>#NAME?</v>
      </c>
      <c r="Z9" t="e">
        <f ca="1"/>
        <v>#NAME?</v>
      </c>
      <c r="AA9" t="e">
        <f t="shared" ca="1" si="12"/>
        <v>#NAME?</v>
      </c>
      <c r="AB9" t="e">
        <f t="shared" ca="1" si="13"/>
        <v>#NAME?</v>
      </c>
      <c r="AC9" t="e">
        <f t="shared" ca="1" si="14"/>
        <v>#NAME?</v>
      </c>
      <c r="AD9" t="e">
        <f t="shared" ca="1" si="15"/>
        <v>#NAME?</v>
      </c>
    </row>
    <row r="10" spans="1:30" x14ac:dyDescent="0.25">
      <c r="A10" s="337"/>
      <c r="B10" s="337">
        <f>SUM(B4:B9)</f>
        <v>207</v>
      </c>
      <c r="C10" s="337">
        <f>SUM(C4:C9)</f>
        <v>188</v>
      </c>
      <c r="D10" s="337">
        <f>SUM(D4:D9)</f>
        <v>102</v>
      </c>
      <c r="E10" s="337">
        <f>SUM(E4:E9)</f>
        <v>160</v>
      </c>
      <c r="F10" s="337">
        <f t="shared" si="0"/>
        <v>657</v>
      </c>
      <c r="H10" t="str">
        <f t="shared" si="3"/>
        <v>software</v>
      </c>
      <c r="I10" s="83">
        <f t="shared" si="4"/>
        <v>7.3059360730593603E-2</v>
      </c>
      <c r="J10" s="37">
        <f t="shared" si="2"/>
        <v>5.4794520547945202E-2</v>
      </c>
      <c r="K10" s="37">
        <f t="shared" si="2"/>
        <v>1.2176560121765601E-2</v>
      </c>
      <c r="L10" s="84">
        <f t="shared" si="2"/>
        <v>5.3272450532724502E-2</v>
      </c>
      <c r="M10">
        <f t="shared" si="5"/>
        <v>0.19330289193302891</v>
      </c>
      <c r="T10" t="str">
        <f t="shared" si="7"/>
        <v>software</v>
      </c>
      <c r="U10" t="e">
        <f t="shared" ca="1" si="8"/>
        <v>#NAME?</v>
      </c>
      <c r="V10">
        <f t="shared" si="9"/>
        <v>0.19330289193302891</v>
      </c>
      <c r="W10">
        <f t="shared" si="10"/>
        <v>7.1622145159047898E-2</v>
      </c>
      <c r="X10">
        <f t="shared" si="11"/>
        <v>5.5352932625780234E-2</v>
      </c>
      <c r="Y10" t="e">
        <f ca="1"/>
        <v>#NAME?</v>
      </c>
      <c r="Z10" t="e">
        <f ca="1"/>
        <v>#NAME?</v>
      </c>
      <c r="AA10" t="e">
        <f t="shared" ca="1" si="12"/>
        <v>#NAME?</v>
      </c>
      <c r="AB10" t="e">
        <f t="shared" ca="1" si="13"/>
        <v>#NAME?</v>
      </c>
      <c r="AC10" t="e">
        <f t="shared" ca="1" si="14"/>
        <v>#NAME?</v>
      </c>
      <c r="AD10" t="e">
        <f t="shared" ca="1" si="15"/>
        <v>#NAME?</v>
      </c>
    </row>
    <row r="11" spans="1:30" x14ac:dyDescent="0.25">
      <c r="H11" t="str">
        <f t="shared" si="3"/>
        <v>camera</v>
      </c>
      <c r="I11" s="85">
        <f t="shared" si="4"/>
        <v>5.6316590563165903E-2</v>
      </c>
      <c r="J11" s="86">
        <f t="shared" si="2"/>
        <v>6.8493150684931503E-2</v>
      </c>
      <c r="K11" s="86">
        <f t="shared" si="2"/>
        <v>1.06544901065449E-2</v>
      </c>
      <c r="L11" s="87">
        <f t="shared" si="2"/>
        <v>2.8919330289193301E-2</v>
      </c>
      <c r="M11">
        <f t="shared" si="5"/>
        <v>0.16438356164383561</v>
      </c>
      <c r="T11" s="40" t="str">
        <f t="shared" si="7"/>
        <v>camera</v>
      </c>
      <c r="U11" s="40" t="e">
        <f t="shared" ca="1" si="8"/>
        <v>#NAME?</v>
      </c>
      <c r="V11" s="40">
        <f t="shared" si="9"/>
        <v>0.16438356164383561</v>
      </c>
      <c r="W11" s="40">
        <f t="shared" si="10"/>
        <v>0.13338388005699747</v>
      </c>
      <c r="X11" s="40">
        <f t="shared" si="11"/>
        <v>8.7663073209930387E-2</v>
      </c>
      <c r="Y11" s="40" t="e">
        <f ca="1"/>
        <v>#NAME?</v>
      </c>
      <c r="Z11" s="40" t="e">
        <f ca="1"/>
        <v>#NAME?</v>
      </c>
      <c r="AA11" s="40" t="e">
        <f t="shared" ca="1" si="12"/>
        <v>#NAME?</v>
      </c>
      <c r="AB11" s="40" t="e">
        <f t="shared" ca="1" si="13"/>
        <v>#NAME?</v>
      </c>
      <c r="AC11" s="40" t="e">
        <f t="shared" ca="1" si="14"/>
        <v>#NAME?</v>
      </c>
      <c r="AD11" s="40" t="e">
        <f t="shared" ca="1" si="15"/>
        <v>#NAME?</v>
      </c>
    </row>
    <row r="12" spans="1:30" x14ac:dyDescent="0.25">
      <c r="A12" s="337"/>
      <c r="B12" s="338" t="s">
        <v>831</v>
      </c>
      <c r="C12" s="338" t="s">
        <v>832</v>
      </c>
      <c r="D12" s="338" t="s">
        <v>833</v>
      </c>
      <c r="E12" s="338" t="s">
        <v>834</v>
      </c>
      <c r="I12">
        <f>SUM(I6:I11)</f>
        <v>0.31506849315068491</v>
      </c>
      <c r="J12">
        <f t="shared" ref="J12:L12" si="16">SUM(J6:J11)</f>
        <v>0.28614916286149161</v>
      </c>
      <c r="K12">
        <f t="shared" si="16"/>
        <v>0.15525114155251141</v>
      </c>
      <c r="L12">
        <f t="shared" si="16"/>
        <v>0.24353120243531201</v>
      </c>
      <c r="M12">
        <f>SUM(B4:E9)</f>
        <v>657</v>
      </c>
      <c r="T12" t="str">
        <f>A13</f>
        <v>app</v>
      </c>
      <c r="U12" t="e">
        <f ca="1">AA12+AB12</f>
        <v>#NAME?</v>
      </c>
      <c r="W12" t="e">
        <f ca="1">SUMPRODUCT((B13:E13/SUM(B13:E13)-I$12:L$12)^2/I$12:L$12)</f>
        <v>#NAME?</v>
      </c>
      <c r="Y12" t="e">
        <f t="array" aca="1" ref="Y12:Z15" ca="1">CARowFactors(B4:E9,B13:E16)</f>
        <v>#NAME?</v>
      </c>
      <c r="Z12" t="e">
        <f ca="1"/>
        <v>#NAME?</v>
      </c>
      <c r="AA12" t="e">
        <f ca="1">Y12^2/W12</f>
        <v>#NAME?</v>
      </c>
      <c r="AB12" t="e">
        <f ca="1">Z12^2/W12</f>
        <v>#NAME?</v>
      </c>
    </row>
    <row r="13" spans="1:30" x14ac:dyDescent="0.25">
      <c r="A13" s="337" t="s">
        <v>893</v>
      </c>
      <c r="B13" s="339" t="e">
        <f t="array" aca="1" ref="B13:E16" ca="1">IDENTITY()</f>
        <v>#NAME?</v>
      </c>
      <c r="C13" s="376" t="e">
        <f ca="1"/>
        <v>#NAME?</v>
      </c>
      <c r="D13" s="376" t="e">
        <f ca="1"/>
        <v>#NAME?</v>
      </c>
      <c r="E13" s="377" t="e">
        <f ca="1"/>
        <v>#NAME?</v>
      </c>
      <c r="T13" t="str">
        <f t="shared" ref="T13:T15" si="17">A14</f>
        <v>sam</v>
      </c>
      <c r="U13" t="e">
        <f t="shared" ref="U13:U15" ca="1" si="18">AA13+AB13</f>
        <v>#NAME?</v>
      </c>
      <c r="W13" t="e">
        <f t="shared" ref="W13:W15" ca="1" si="19">SUMPRODUCT((B14:E14/SUM(B14:E14)-I$12:L$12)^2/I$12:L$12)</f>
        <v>#NAME?</v>
      </c>
      <c r="Y13" t="e">
        <f ca="1"/>
        <v>#NAME?</v>
      </c>
      <c r="Z13" t="e">
        <f ca="1"/>
        <v>#NAME?</v>
      </c>
      <c r="AA13" t="e">
        <f t="shared" ref="AA13:AA15" ca="1" si="20">Y13^2/W13</f>
        <v>#NAME?</v>
      </c>
      <c r="AB13" t="e">
        <f t="shared" ref="AB13:AB15" ca="1" si="21">Z13^2/W13</f>
        <v>#NAME?</v>
      </c>
    </row>
    <row r="14" spans="1:30" x14ac:dyDescent="0.25">
      <c r="A14" s="337" t="s">
        <v>894</v>
      </c>
      <c r="B14" s="367" t="e">
        <f ca="1"/>
        <v>#NAME?</v>
      </c>
      <c r="C14" s="344" t="e">
        <f ca="1"/>
        <v>#NAME?</v>
      </c>
      <c r="D14" s="344" t="e">
        <f ca="1"/>
        <v>#NAME?</v>
      </c>
      <c r="E14" s="368" t="e">
        <f ca="1"/>
        <v>#NAME?</v>
      </c>
      <c r="T14" t="str">
        <f t="shared" si="17"/>
        <v>nok</v>
      </c>
      <c r="U14" t="e">
        <f t="shared" ca="1" si="18"/>
        <v>#NAME?</v>
      </c>
      <c r="W14" t="e">
        <f t="shared" ca="1" si="19"/>
        <v>#NAME?</v>
      </c>
      <c r="Y14" t="e">
        <f ca="1"/>
        <v>#NAME?</v>
      </c>
      <c r="Z14" t="e">
        <f ca="1"/>
        <v>#NAME?</v>
      </c>
      <c r="AA14" t="e">
        <f t="shared" ca="1" si="20"/>
        <v>#NAME?</v>
      </c>
      <c r="AB14" t="e">
        <f t="shared" ca="1" si="21"/>
        <v>#NAME?</v>
      </c>
    </row>
    <row r="15" spans="1:30" x14ac:dyDescent="0.25">
      <c r="A15" s="337" t="s">
        <v>895</v>
      </c>
      <c r="B15" s="367" t="e">
        <f ca="1"/>
        <v>#NAME?</v>
      </c>
      <c r="C15" s="344" t="e">
        <f ca="1"/>
        <v>#NAME?</v>
      </c>
      <c r="D15" s="344" t="e">
        <f ca="1"/>
        <v>#NAME?</v>
      </c>
      <c r="E15" s="368" t="e">
        <f ca="1"/>
        <v>#NAME?</v>
      </c>
      <c r="T15" s="40" t="str">
        <f t="shared" si="17"/>
        <v>hua</v>
      </c>
      <c r="U15" s="40" t="e">
        <f t="shared" ca="1" si="18"/>
        <v>#NAME?</v>
      </c>
      <c r="V15" s="40"/>
      <c r="W15" s="40" t="e">
        <f t="shared" ca="1" si="19"/>
        <v>#NAME?</v>
      </c>
      <c r="X15" s="40"/>
      <c r="Y15" s="40" t="e">
        <f ca="1"/>
        <v>#NAME?</v>
      </c>
      <c r="Z15" s="40" t="e">
        <f ca="1"/>
        <v>#NAME?</v>
      </c>
      <c r="AA15" s="40" t="e">
        <f t="shared" ca="1" si="20"/>
        <v>#NAME?</v>
      </c>
      <c r="AB15" s="40" t="e">
        <f t="shared" ca="1" si="21"/>
        <v>#NAME?</v>
      </c>
      <c r="AC15" s="40"/>
      <c r="AD15" s="40"/>
    </row>
    <row r="16" spans="1:30" x14ac:dyDescent="0.25">
      <c r="A16" s="337" t="s">
        <v>896</v>
      </c>
      <c r="B16" s="371" t="e">
        <f ca="1"/>
        <v>#NAME?</v>
      </c>
      <c r="C16" s="372" t="e">
        <f ca="1"/>
        <v>#NAME?</v>
      </c>
      <c r="D16" s="372" t="e">
        <f ca="1"/>
        <v>#NAME?</v>
      </c>
      <c r="E16" s="373" t="e">
        <f ca="1"/>
        <v>#NAME?</v>
      </c>
      <c r="X16">
        <f>SUMPRODUCT(V6:V11,W6:W11)</f>
        <v>0.25011805389409564</v>
      </c>
    </row>
    <row r="18" spans="20:30" x14ac:dyDescent="0.25">
      <c r="T18" t="s">
        <v>879</v>
      </c>
    </row>
    <row r="19" spans="20:30" ht="15.75" thickBot="1" x14ac:dyDescent="0.3"/>
    <row r="20" spans="20:30" ht="15.75" thickTop="1" x14ac:dyDescent="0.25">
      <c r="T20" s="94"/>
      <c r="U20" s="94" t="s">
        <v>852</v>
      </c>
      <c r="V20" s="94" t="s">
        <v>853</v>
      </c>
      <c r="W20" s="94" t="s">
        <v>854</v>
      </c>
      <c r="X20" s="94" t="s">
        <v>855</v>
      </c>
      <c r="Y20" s="94" t="s">
        <v>860</v>
      </c>
      <c r="Z20" s="94" t="s">
        <v>861</v>
      </c>
      <c r="AA20" s="94" t="s">
        <v>906</v>
      </c>
      <c r="AB20" s="94" t="s">
        <v>907</v>
      </c>
      <c r="AC20" s="94" t="s">
        <v>908</v>
      </c>
      <c r="AD20" s="94" t="s">
        <v>909</v>
      </c>
    </row>
    <row r="21" spans="20:30" x14ac:dyDescent="0.25">
      <c r="T21" t="str">
        <f t="array" ref="T21:T24">TRANSPOSE(I5:L5)</f>
        <v>Apple</v>
      </c>
      <c r="U21" t="e">
        <f ca="1">AA21+AB21</f>
        <v>#NAME?</v>
      </c>
      <c r="V21">
        <f t="array" ref="V21:V24">TRANSPOSE(I12:L12)</f>
        <v>0.31506849315068491</v>
      </c>
      <c r="W21">
        <f>SUMPRODUCT((I6:I11/I12-M6:M11)^2/M6:M11)</f>
        <v>0.13434157535478899</v>
      </c>
      <c r="X21">
        <f>(V21*W21)/X$25</f>
        <v>0.16922727910094992</v>
      </c>
      <c r="Y21" t="e">
        <f t="array" aca="1" ref="Y21:Z24" ca="1">CAColFactors(B4:E9)</f>
        <v>#NAME?</v>
      </c>
      <c r="Z21" t="e">
        <f ca="1"/>
        <v>#NAME?</v>
      </c>
      <c r="AA21" t="e">
        <f ca="1">Y21^2/W21</f>
        <v>#NAME?</v>
      </c>
      <c r="AB21" t="e">
        <f ca="1">Z21^2/W21</f>
        <v>#NAME?</v>
      </c>
      <c r="AC21" t="e">
        <f ca="1">V21*Y21^2/P$6</f>
        <v>#NAME?</v>
      </c>
      <c r="AD21" t="e">
        <f ca="1">V21*Z21^2/P$7</f>
        <v>#NAME?</v>
      </c>
    </row>
    <row r="22" spans="20:30" x14ac:dyDescent="0.25">
      <c r="T22" t="str">
        <v>Samsung</v>
      </c>
      <c r="U22" t="e">
        <f t="shared" ref="U22:U24" ca="1" si="22">AA22+AB22</f>
        <v>#NAME?</v>
      </c>
      <c r="V22">
        <v>0.28614916286149161</v>
      </c>
      <c r="W22">
        <f>SUMPRODUCT((J6:J11/J12-M6:M11)^2/M6:M11)</f>
        <v>0.14826828347892551</v>
      </c>
      <c r="X22">
        <f t="shared" ref="X22:X24" si="23">(V22*W22)/X$25</f>
        <v>0.1696272801417571</v>
      </c>
      <c r="Y22" t="e">
        <f ca="1"/>
        <v>#NAME?</v>
      </c>
      <c r="Z22" t="e">
        <f ca="1"/>
        <v>#NAME?</v>
      </c>
      <c r="AA22" t="e">
        <f t="shared" ref="AA22:AA24" ca="1" si="24">Y22^2/W22</f>
        <v>#NAME?</v>
      </c>
      <c r="AB22" t="e">
        <f t="shared" ref="AB22:AB24" ca="1" si="25">Z22^2/W22</f>
        <v>#NAME?</v>
      </c>
      <c r="AC22" t="e">
        <f t="shared" ref="AC22:AC24" ca="1" si="26">V22*Y22^2/P$6</f>
        <v>#NAME?</v>
      </c>
      <c r="AD22" t="e">
        <f t="shared" ref="AD22:AD24" ca="1" si="27">V22*Z22^2/P$7</f>
        <v>#NAME?</v>
      </c>
    </row>
    <row r="23" spans="20:30" x14ac:dyDescent="0.25">
      <c r="T23" t="str">
        <v>Nokia</v>
      </c>
      <c r="U23" t="e">
        <f t="shared" ca="1" si="22"/>
        <v>#NAME?</v>
      </c>
      <c r="V23">
        <v>0.15525114155251141</v>
      </c>
      <c r="W23">
        <f>SUMPRODUCT((K6:K11/K12-M6:M11)^2/M6:M11)</f>
        <v>0.94381770361020201</v>
      </c>
      <c r="X23">
        <f t="shared" si="23"/>
        <v>0.58583846156501995</v>
      </c>
      <c r="Y23" t="e">
        <f ca="1"/>
        <v>#NAME?</v>
      </c>
      <c r="Z23" t="e">
        <f ca="1"/>
        <v>#NAME?</v>
      </c>
      <c r="AA23" t="e">
        <f t="shared" ca="1" si="24"/>
        <v>#NAME?</v>
      </c>
      <c r="AB23" t="e">
        <f t="shared" ca="1" si="25"/>
        <v>#NAME?</v>
      </c>
      <c r="AC23" t="e">
        <f t="shared" ca="1" si="26"/>
        <v>#NAME?</v>
      </c>
      <c r="AD23" t="e">
        <f t="shared" ca="1" si="27"/>
        <v>#NAME?</v>
      </c>
    </row>
    <row r="24" spans="20:30" x14ac:dyDescent="0.25">
      <c r="T24" s="40" t="str">
        <v>Huawei</v>
      </c>
      <c r="U24" s="40" t="e">
        <f t="shared" ca="1" si="22"/>
        <v>#NAME?</v>
      </c>
      <c r="V24" s="40">
        <v>0.24353120243531201</v>
      </c>
      <c r="W24" s="40">
        <f>SUMPRODUCT((L6:L11/L12-M6:M11)^2/M6:M11)</f>
        <v>7.7343826548130656E-2</v>
      </c>
      <c r="X24" s="40">
        <f t="shared" si="23"/>
        <v>7.5306979192272958E-2</v>
      </c>
      <c r="Y24" s="40" t="e">
        <f ca="1"/>
        <v>#NAME?</v>
      </c>
      <c r="Z24" s="40" t="e">
        <f ca="1"/>
        <v>#NAME?</v>
      </c>
      <c r="AA24" s="40" t="e">
        <f t="shared" ca="1" si="24"/>
        <v>#NAME?</v>
      </c>
      <c r="AB24" s="40" t="e">
        <f t="shared" ca="1" si="25"/>
        <v>#NAME?</v>
      </c>
      <c r="AC24" s="40" t="e">
        <f t="shared" ca="1" si="26"/>
        <v>#NAME?</v>
      </c>
      <c r="AD24" s="40" t="e">
        <f t="shared" ca="1" si="27"/>
        <v>#NAME?</v>
      </c>
    </row>
    <row r="25" spans="20:30" x14ac:dyDescent="0.25">
      <c r="X25">
        <f>SUMPRODUCT(V21:V26,W21:W26)</f>
        <v>0.25011805389409564</v>
      </c>
    </row>
  </sheetData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G26"/>
  <sheetViews>
    <sheetView workbookViewId="0">
      <selection activeCell="V18" sqref="V18"/>
    </sheetView>
  </sheetViews>
  <sheetFormatPr defaultRowHeight="15" x14ac:dyDescent="0.25"/>
  <sheetData>
    <row r="1" spans="1:33" x14ac:dyDescent="0.25">
      <c r="A1" s="336" t="s">
        <v>828</v>
      </c>
      <c r="B1" s="336"/>
      <c r="C1" s="337"/>
      <c r="D1" s="337"/>
      <c r="E1" s="337"/>
      <c r="F1" s="337"/>
      <c r="K1" t="s">
        <v>828</v>
      </c>
    </row>
    <row r="2" spans="1:33" x14ac:dyDescent="0.25">
      <c r="A2" s="337"/>
      <c r="B2" s="337"/>
      <c r="C2" s="337"/>
      <c r="D2" s="337"/>
      <c r="E2" s="337"/>
      <c r="F2" s="337"/>
    </row>
    <row r="3" spans="1:33" x14ac:dyDescent="0.25">
      <c r="A3" s="337"/>
      <c r="B3" s="338" t="s">
        <v>831</v>
      </c>
      <c r="C3" s="338" t="s">
        <v>832</v>
      </c>
      <c r="D3" s="338" t="s">
        <v>833</v>
      </c>
      <c r="E3" s="338" t="s">
        <v>834</v>
      </c>
      <c r="F3" s="337"/>
      <c r="H3" s="337"/>
      <c r="I3" s="338" t="s">
        <v>901</v>
      </c>
      <c r="K3" t="s">
        <v>830</v>
      </c>
      <c r="R3" t="s">
        <v>622</v>
      </c>
      <c r="W3" t="s">
        <v>846</v>
      </c>
    </row>
    <row r="4" spans="1:33" ht="15.75" thickBot="1" x14ac:dyDescent="0.3">
      <c r="A4" s="337" t="s">
        <v>838</v>
      </c>
      <c r="B4" s="339">
        <v>36</v>
      </c>
      <c r="C4" s="376">
        <v>42</v>
      </c>
      <c r="D4" s="376">
        <v>7</v>
      </c>
      <c r="E4" s="377">
        <v>22</v>
      </c>
      <c r="F4" s="337">
        <f t="shared" ref="F4:F10" si="0">SUM(B4:E4)</f>
        <v>107</v>
      </c>
      <c r="H4" s="337" t="s">
        <v>838</v>
      </c>
      <c r="I4" s="400">
        <v>30</v>
      </c>
    </row>
    <row r="5" spans="1:33" ht="15.75" thickTop="1" x14ac:dyDescent="0.25">
      <c r="A5" s="337" t="s">
        <v>839</v>
      </c>
      <c r="B5" s="367">
        <v>3</v>
      </c>
      <c r="C5" s="344">
        <v>5</v>
      </c>
      <c r="D5" s="344">
        <v>43</v>
      </c>
      <c r="E5" s="368">
        <v>32</v>
      </c>
      <c r="F5" s="337">
        <f t="shared" si="0"/>
        <v>83</v>
      </c>
      <c r="H5" s="337" t="s">
        <v>839</v>
      </c>
      <c r="I5" s="401">
        <v>32</v>
      </c>
      <c r="L5" s="32" t="str">
        <f>B3</f>
        <v>Apple</v>
      </c>
      <c r="M5" s="32" t="str">
        <f t="shared" ref="M5:O5" si="1">C3</f>
        <v>Samsung</v>
      </c>
      <c r="N5" s="32" t="str">
        <f t="shared" si="1"/>
        <v>Nokia</v>
      </c>
      <c r="O5" s="32" t="str">
        <f t="shared" si="1"/>
        <v>Huawei</v>
      </c>
      <c r="S5" s="32" t="s">
        <v>386</v>
      </c>
      <c r="T5" s="32" t="s">
        <v>387</v>
      </c>
      <c r="U5" s="32" t="s">
        <v>889</v>
      </c>
      <c r="W5" s="94"/>
      <c r="X5" s="94" t="s">
        <v>852</v>
      </c>
      <c r="Y5" s="94" t="s">
        <v>853</v>
      </c>
      <c r="Z5" s="94" t="s">
        <v>854</v>
      </c>
      <c r="AA5" s="94" t="s">
        <v>855</v>
      </c>
      <c r="AB5" s="94" t="s">
        <v>860</v>
      </c>
      <c r="AC5" s="94" t="s">
        <v>861</v>
      </c>
      <c r="AD5" s="94" t="s">
        <v>906</v>
      </c>
      <c r="AE5" s="94" t="s">
        <v>907</v>
      </c>
      <c r="AF5" s="94" t="s">
        <v>908</v>
      </c>
      <c r="AG5" s="94" t="s">
        <v>909</v>
      </c>
    </row>
    <row r="6" spans="1:33" x14ac:dyDescent="0.25">
      <c r="A6" s="337" t="s">
        <v>840</v>
      </c>
      <c r="B6" s="367">
        <v>56</v>
      </c>
      <c r="C6" s="344">
        <v>29</v>
      </c>
      <c r="D6" s="344">
        <v>13</v>
      </c>
      <c r="E6" s="368">
        <v>35</v>
      </c>
      <c r="F6" s="337">
        <f t="shared" si="0"/>
        <v>133</v>
      </c>
      <c r="H6" s="337" t="s">
        <v>840</v>
      </c>
      <c r="I6" s="401">
        <v>30</v>
      </c>
      <c r="K6" t="str">
        <f>A4</f>
        <v>screen</v>
      </c>
      <c r="L6" s="149">
        <f>B4/$P$12</f>
        <v>5.4794520547945202E-2</v>
      </c>
      <c r="M6" s="141">
        <f t="shared" ref="M6:O11" si="2">C4/$P$12</f>
        <v>6.3926940639269403E-2</v>
      </c>
      <c r="N6" s="141">
        <f t="shared" si="2"/>
        <v>1.06544901065449E-2</v>
      </c>
      <c r="O6" s="150">
        <f t="shared" si="2"/>
        <v>3.3485540334855401E-2</v>
      </c>
      <c r="P6">
        <f>SUM(L6:O6)</f>
        <v>0.16286149162861491</v>
      </c>
      <c r="R6">
        <v>1</v>
      </c>
      <c r="S6" s="149" t="e">
        <f t="array" aca="1" ref="S6:S8" ca="1">CAEigen(B4:E9)</f>
        <v>#NAME?</v>
      </c>
      <c r="T6" s="141" t="e">
        <f ca="1">100*S6/S$9</f>
        <v>#NAME?</v>
      </c>
      <c r="U6" s="150" t="e">
        <f ca="1">T6</f>
        <v>#NAME?</v>
      </c>
      <c r="W6" t="str">
        <f>K6</f>
        <v>screen</v>
      </c>
      <c r="X6" t="e">
        <f ca="1">AD6+AE6</f>
        <v>#NAME?</v>
      </c>
      <c r="Y6">
        <f>P6</f>
        <v>0.16286149162861491</v>
      </c>
      <c r="Z6">
        <f>SUMPRODUCT((L6:O6/Y6-L$12:O$12)^2/L$12:O$12)</f>
        <v>9.8877716192090612E-2</v>
      </c>
      <c r="AA6">
        <f>(Y6*Z6)/AA$16</f>
        <v>6.4383086695105896E-2</v>
      </c>
      <c r="AB6" t="e">
        <f t="array" aca="1" ref="AB6:AC11" ca="1">CARowFactors(B4:E9)</f>
        <v>#NAME?</v>
      </c>
      <c r="AC6" t="e">
        <f ca="1"/>
        <v>#NAME?</v>
      </c>
      <c r="AD6" t="e">
        <f ca="1">AB6^2/Z6</f>
        <v>#NAME?</v>
      </c>
      <c r="AE6" t="e">
        <f ca="1">AC6^2/Z6</f>
        <v>#NAME?</v>
      </c>
      <c r="AF6" t="e">
        <f ca="1">Y6*AB6^2/S$6</f>
        <v>#NAME?</v>
      </c>
      <c r="AG6" t="e">
        <f ca="1">Y6*AC6^2/S$7</f>
        <v>#NAME?</v>
      </c>
    </row>
    <row r="7" spans="1:33" x14ac:dyDescent="0.25">
      <c r="A7" s="337" t="s">
        <v>841</v>
      </c>
      <c r="B7" s="367">
        <v>27</v>
      </c>
      <c r="C7" s="349">
        <v>31</v>
      </c>
      <c r="D7" s="349">
        <v>24</v>
      </c>
      <c r="E7" s="368">
        <v>17</v>
      </c>
      <c r="F7" s="337">
        <f t="shared" si="0"/>
        <v>99</v>
      </c>
      <c r="H7" s="337" t="s">
        <v>841</v>
      </c>
      <c r="I7" s="401">
        <v>30</v>
      </c>
      <c r="K7" t="str">
        <f t="shared" ref="K7:K11" si="3">A5</f>
        <v>price</v>
      </c>
      <c r="L7" s="83">
        <f t="shared" ref="L7:L11" si="4">B5/$P$12</f>
        <v>4.5662100456621002E-3</v>
      </c>
      <c r="M7" s="37">
        <f t="shared" si="2"/>
        <v>7.6103500761035003E-3</v>
      </c>
      <c r="N7" s="37">
        <f t="shared" si="2"/>
        <v>6.5449010654490103E-2</v>
      </c>
      <c r="O7" s="84">
        <f t="shared" si="2"/>
        <v>4.8706240487062402E-2</v>
      </c>
      <c r="P7">
        <f t="shared" ref="P7:P11" si="5">SUM(L7:O7)</f>
        <v>0.12633181126331811</v>
      </c>
      <c r="R7">
        <f>R6+1</f>
        <v>2</v>
      </c>
      <c r="S7" s="83" t="e">
        <f ca="1"/>
        <v>#NAME?</v>
      </c>
      <c r="T7" s="37" t="e">
        <f t="shared" ref="T7:T8" ca="1" si="6">100*S7/S$9</f>
        <v>#NAME?</v>
      </c>
      <c r="U7" s="84" t="e">
        <f ca="1">T7+U6</f>
        <v>#NAME?</v>
      </c>
      <c r="W7" t="str">
        <f t="shared" ref="W7:W11" si="7">K7</f>
        <v>price</v>
      </c>
      <c r="X7" t="e">
        <f t="shared" ref="X7:X11" ca="1" si="8">AD7+AE7</f>
        <v>#NAME?</v>
      </c>
      <c r="Y7">
        <f t="shared" ref="Y7:Y11" si="9">P7</f>
        <v>0.12633181126331811</v>
      </c>
      <c r="Z7">
        <f t="shared" ref="Z7:Z11" si="10">SUMPRODUCT((L7:O7/Y7-L$12:O$12)^2/L$12:O$12)</f>
        <v>1.3559976096364563</v>
      </c>
      <c r="AA7">
        <f t="shared" ref="AA7:AA11" si="11">(Y7*Z7)/AA$16</f>
        <v>0.68489911634542422</v>
      </c>
      <c r="AB7" t="e">
        <f ca="1"/>
        <v>#NAME?</v>
      </c>
      <c r="AC7" t="e">
        <f ca="1"/>
        <v>#NAME?</v>
      </c>
      <c r="AD7" t="e">
        <f t="shared" ref="AD7:AD11" ca="1" si="12">AB7^2/Z7</f>
        <v>#NAME?</v>
      </c>
      <c r="AE7" t="e">
        <f t="shared" ref="AE7:AE11" ca="1" si="13">AC7^2/Z7</f>
        <v>#NAME?</v>
      </c>
      <c r="AF7" t="e">
        <f t="shared" ref="AF7:AF11" ca="1" si="14">Y7*AB7^2/S$6</f>
        <v>#NAME?</v>
      </c>
      <c r="AG7" t="e">
        <f t="shared" ref="AG7:AG11" ca="1" si="15">Y7*AC7^2/S$7</f>
        <v>#NAME?</v>
      </c>
    </row>
    <row r="8" spans="1:33" x14ac:dyDescent="0.25">
      <c r="A8" s="337" t="s">
        <v>842</v>
      </c>
      <c r="B8" s="367">
        <v>48</v>
      </c>
      <c r="C8" s="344">
        <v>36</v>
      </c>
      <c r="D8" s="344">
        <v>8</v>
      </c>
      <c r="E8" s="368">
        <v>35</v>
      </c>
      <c r="F8" s="337">
        <f t="shared" si="0"/>
        <v>127</v>
      </c>
      <c r="H8" s="337" t="s">
        <v>842</v>
      </c>
      <c r="I8" s="401">
        <v>30</v>
      </c>
      <c r="K8" t="str">
        <f t="shared" si="3"/>
        <v>design</v>
      </c>
      <c r="L8" s="83">
        <f t="shared" si="4"/>
        <v>8.5235920852359204E-2</v>
      </c>
      <c r="M8" s="37">
        <f t="shared" si="2"/>
        <v>4.4140030441400302E-2</v>
      </c>
      <c r="N8" s="37">
        <f t="shared" si="2"/>
        <v>1.9786910197869101E-2</v>
      </c>
      <c r="O8" s="84">
        <f t="shared" si="2"/>
        <v>5.3272450532724502E-2</v>
      </c>
      <c r="P8">
        <f t="shared" si="5"/>
        <v>0.20243531202435311</v>
      </c>
      <c r="R8">
        <f>R7+1</f>
        <v>3</v>
      </c>
      <c r="S8" s="85" t="e">
        <f ca="1"/>
        <v>#NAME?</v>
      </c>
      <c r="T8" s="86" t="e">
        <f t="shared" ca="1" si="6"/>
        <v>#NAME?</v>
      </c>
      <c r="U8" s="87" t="e">
        <f ca="1">T8+U7</f>
        <v>#NAME?</v>
      </c>
      <c r="W8" t="str">
        <f t="shared" si="7"/>
        <v>design</v>
      </c>
      <c r="X8" t="e">
        <f t="shared" ca="1" si="8"/>
        <v>#NAME?</v>
      </c>
      <c r="Y8">
        <f t="shared" si="9"/>
        <v>0.20243531202435311</v>
      </c>
      <c r="Z8">
        <f t="shared" si="10"/>
        <v>7.4743228764877531E-2</v>
      </c>
      <c r="AA8">
        <f t="shared" si="11"/>
        <v>6.0494109086312413E-2</v>
      </c>
      <c r="AB8" t="e">
        <f ca="1"/>
        <v>#NAME?</v>
      </c>
      <c r="AC8" t="e">
        <f ca="1"/>
        <v>#NAME?</v>
      </c>
      <c r="AD8" t="e">
        <f t="shared" ca="1" si="12"/>
        <v>#NAME?</v>
      </c>
      <c r="AE8" t="e">
        <f t="shared" ca="1" si="13"/>
        <v>#NAME?</v>
      </c>
      <c r="AF8" t="e">
        <f t="shared" ca="1" si="14"/>
        <v>#NAME?</v>
      </c>
      <c r="AG8" t="e">
        <f t="shared" ca="1" si="15"/>
        <v>#NAME?</v>
      </c>
    </row>
    <row r="9" spans="1:33" x14ac:dyDescent="0.25">
      <c r="A9" s="337" t="s">
        <v>843</v>
      </c>
      <c r="B9" s="371">
        <v>37</v>
      </c>
      <c r="C9" s="372">
        <v>45</v>
      </c>
      <c r="D9" s="372">
        <v>7</v>
      </c>
      <c r="E9" s="373">
        <v>19</v>
      </c>
      <c r="F9" s="337">
        <f t="shared" si="0"/>
        <v>108</v>
      </c>
      <c r="H9" s="337" t="s">
        <v>843</v>
      </c>
      <c r="I9" s="402">
        <v>26</v>
      </c>
      <c r="K9" t="str">
        <f t="shared" si="3"/>
        <v>battery</v>
      </c>
      <c r="L9" s="83">
        <f t="shared" si="4"/>
        <v>4.1095890410958902E-2</v>
      </c>
      <c r="M9" s="37">
        <f t="shared" si="2"/>
        <v>4.7184170471841702E-2</v>
      </c>
      <c r="N9" s="37">
        <f t="shared" si="2"/>
        <v>3.6529680365296802E-2</v>
      </c>
      <c r="O9" s="84">
        <f t="shared" si="2"/>
        <v>2.5875190258751901E-2</v>
      </c>
      <c r="P9">
        <f t="shared" si="5"/>
        <v>0.15068493150684931</v>
      </c>
      <c r="S9" t="e">
        <f ca="1">SUM(S6:S8)</f>
        <v>#NAME?</v>
      </c>
      <c r="W9" t="str">
        <f t="shared" si="7"/>
        <v>battery</v>
      </c>
      <c r="X9" t="e">
        <f t="shared" ca="1" si="8"/>
        <v>#NAME?</v>
      </c>
      <c r="Y9">
        <f t="shared" si="9"/>
        <v>0.15068493150684931</v>
      </c>
      <c r="Z9">
        <f t="shared" si="10"/>
        <v>7.8358820898563039E-2</v>
      </c>
      <c r="AA9">
        <f t="shared" si="11"/>
        <v>4.7207682037446776E-2</v>
      </c>
      <c r="AB9" t="e">
        <f ca="1"/>
        <v>#NAME?</v>
      </c>
      <c r="AC9" t="e">
        <f ca="1"/>
        <v>#NAME?</v>
      </c>
      <c r="AD9" t="e">
        <f t="shared" ca="1" si="12"/>
        <v>#NAME?</v>
      </c>
      <c r="AE9" t="e">
        <f t="shared" ca="1" si="13"/>
        <v>#NAME?</v>
      </c>
      <c r="AF9" t="e">
        <f t="shared" ca="1" si="14"/>
        <v>#NAME?</v>
      </c>
      <c r="AG9" t="e">
        <f t="shared" ca="1" si="15"/>
        <v>#NAME?</v>
      </c>
    </row>
    <row r="10" spans="1:33" x14ac:dyDescent="0.25">
      <c r="A10" s="337"/>
      <c r="B10" s="337">
        <f>SUM(B4:B9)</f>
        <v>207</v>
      </c>
      <c r="C10" s="337">
        <f>SUM(C4:C9)</f>
        <v>188</v>
      </c>
      <c r="D10" s="337">
        <f>SUM(D4:D9)</f>
        <v>102</v>
      </c>
      <c r="E10" s="337">
        <f>SUM(E4:E9)</f>
        <v>160</v>
      </c>
      <c r="F10" s="337">
        <f t="shared" si="0"/>
        <v>657</v>
      </c>
      <c r="H10" s="337"/>
      <c r="I10" s="338">
        <f>SUM(I4:I9)</f>
        <v>178</v>
      </c>
      <c r="K10" t="str">
        <f t="shared" si="3"/>
        <v>software</v>
      </c>
      <c r="L10" s="83">
        <f t="shared" si="4"/>
        <v>7.3059360730593603E-2</v>
      </c>
      <c r="M10" s="37">
        <f t="shared" si="2"/>
        <v>5.4794520547945202E-2</v>
      </c>
      <c r="N10" s="37">
        <f t="shared" si="2"/>
        <v>1.2176560121765601E-2</v>
      </c>
      <c r="O10" s="84">
        <f t="shared" si="2"/>
        <v>5.3272450532724502E-2</v>
      </c>
      <c r="P10">
        <f t="shared" si="5"/>
        <v>0.19330289193302891</v>
      </c>
      <c r="W10" t="str">
        <f t="shared" si="7"/>
        <v>software</v>
      </c>
      <c r="X10" t="e">
        <f t="shared" ca="1" si="8"/>
        <v>#NAME?</v>
      </c>
      <c r="Y10">
        <f t="shared" si="9"/>
        <v>0.19330289193302891</v>
      </c>
      <c r="Z10">
        <f t="shared" si="10"/>
        <v>7.1622145159047898E-2</v>
      </c>
      <c r="AA10">
        <f t="shared" si="11"/>
        <v>5.5352932625780234E-2</v>
      </c>
      <c r="AB10" t="e">
        <f ca="1"/>
        <v>#NAME?</v>
      </c>
      <c r="AC10" t="e">
        <f ca="1"/>
        <v>#NAME?</v>
      </c>
      <c r="AD10" t="e">
        <f t="shared" ca="1" si="12"/>
        <v>#NAME?</v>
      </c>
      <c r="AE10" t="e">
        <f t="shared" ca="1" si="13"/>
        <v>#NAME?</v>
      </c>
      <c r="AF10" t="e">
        <f t="shared" ca="1" si="14"/>
        <v>#NAME?</v>
      </c>
      <c r="AG10" t="e">
        <f t="shared" ca="1" si="15"/>
        <v>#NAME?</v>
      </c>
    </row>
    <row r="11" spans="1:33" x14ac:dyDescent="0.25">
      <c r="K11" t="str">
        <f t="shared" si="3"/>
        <v>camera</v>
      </c>
      <c r="L11" s="85">
        <f t="shared" si="4"/>
        <v>5.6316590563165903E-2</v>
      </c>
      <c r="M11" s="86">
        <f t="shared" si="2"/>
        <v>6.8493150684931503E-2</v>
      </c>
      <c r="N11" s="86">
        <f t="shared" si="2"/>
        <v>1.06544901065449E-2</v>
      </c>
      <c r="O11" s="87">
        <f t="shared" si="2"/>
        <v>2.8919330289193301E-2</v>
      </c>
      <c r="P11">
        <f t="shared" si="5"/>
        <v>0.16438356164383561</v>
      </c>
      <c r="W11" s="40" t="str">
        <f t="shared" si="7"/>
        <v>camera</v>
      </c>
      <c r="X11" s="40" t="e">
        <f t="shared" ca="1" si="8"/>
        <v>#NAME?</v>
      </c>
      <c r="Y11" s="40">
        <f t="shared" si="9"/>
        <v>0.16438356164383561</v>
      </c>
      <c r="Z11" s="40">
        <f t="shared" si="10"/>
        <v>0.13338388005699747</v>
      </c>
      <c r="AA11" s="40">
        <f t="shared" si="11"/>
        <v>8.7663073209930387E-2</v>
      </c>
      <c r="AB11" s="40" t="e">
        <f ca="1"/>
        <v>#NAME?</v>
      </c>
      <c r="AC11" s="40" t="e">
        <f ca="1"/>
        <v>#NAME?</v>
      </c>
      <c r="AD11" s="40" t="e">
        <f t="shared" ca="1" si="12"/>
        <v>#NAME?</v>
      </c>
      <c r="AE11" s="40" t="e">
        <f t="shared" ca="1" si="13"/>
        <v>#NAME?</v>
      </c>
      <c r="AF11" s="40" t="e">
        <f t="shared" ca="1" si="14"/>
        <v>#NAME?</v>
      </c>
      <c r="AG11" s="40" t="e">
        <f t="shared" ca="1" si="15"/>
        <v>#NAME?</v>
      </c>
    </row>
    <row r="12" spans="1:33" x14ac:dyDescent="0.25">
      <c r="A12" s="337"/>
      <c r="B12" s="338" t="s">
        <v>831</v>
      </c>
      <c r="C12" s="338" t="s">
        <v>832</v>
      </c>
      <c r="D12" s="338" t="s">
        <v>833</v>
      </c>
      <c r="E12" s="338" t="s">
        <v>834</v>
      </c>
      <c r="L12">
        <f>SUM(L6:L11)</f>
        <v>0.31506849315068491</v>
      </c>
      <c r="M12">
        <f t="shared" ref="M12:O12" si="16">SUM(M6:M11)</f>
        <v>0.28614916286149161</v>
      </c>
      <c r="N12">
        <f t="shared" si="16"/>
        <v>0.15525114155251141</v>
      </c>
      <c r="O12">
        <f t="shared" si="16"/>
        <v>0.24353120243531201</v>
      </c>
      <c r="P12">
        <f>SUM(B4:E9)</f>
        <v>657</v>
      </c>
      <c r="W12" t="str">
        <f>A13</f>
        <v>app</v>
      </c>
      <c r="X12" t="e">
        <f ca="1">AD12+AE12</f>
        <v>#NAME?</v>
      </c>
      <c r="Z12" t="e">
        <f ca="1">SUMPRODUCT((B13:E13/SUM(B13:E13)-L$12:O$12)^2/L$12:O$12)</f>
        <v>#NAME?</v>
      </c>
      <c r="AB12" t="e">
        <f t="array" aca="1" ref="AB12:AC15" ca="1">CARowFactors(B4:E9,B13:E16)</f>
        <v>#NAME?</v>
      </c>
      <c r="AC12" t="e">
        <f ca="1"/>
        <v>#NAME?</v>
      </c>
      <c r="AD12" t="e">
        <f ca="1">AB12^2/Z12</f>
        <v>#NAME?</v>
      </c>
      <c r="AE12" t="e">
        <f ca="1">AC12^2/Z12</f>
        <v>#NAME?</v>
      </c>
    </row>
    <row r="13" spans="1:33" x14ac:dyDescent="0.25">
      <c r="A13" s="337" t="s">
        <v>893</v>
      </c>
      <c r="B13" s="339" t="e">
        <f t="array" aca="1" ref="B13:E16" ca="1">IDENTITY()</f>
        <v>#NAME?</v>
      </c>
      <c r="C13" s="376" t="e">
        <f ca="1"/>
        <v>#NAME?</v>
      </c>
      <c r="D13" s="376" t="e">
        <f ca="1"/>
        <v>#NAME?</v>
      </c>
      <c r="E13" s="377" t="e">
        <f ca="1"/>
        <v>#NAME?</v>
      </c>
      <c r="W13" t="str">
        <f t="shared" ref="W13:W15" si="17">A14</f>
        <v>sam</v>
      </c>
      <c r="X13" t="e">
        <f t="shared" ref="X13:X15" ca="1" si="18">AD13+AE13</f>
        <v>#NAME?</v>
      </c>
      <c r="Z13" t="e">
        <f t="shared" ref="Z13:Z15" ca="1" si="19">SUMPRODUCT((B14:E14/SUM(B14:E14)-L$12:O$12)^2/L$12:O$12)</f>
        <v>#NAME?</v>
      </c>
      <c r="AB13" t="e">
        <f ca="1"/>
        <v>#NAME?</v>
      </c>
      <c r="AC13" t="e">
        <f ca="1"/>
        <v>#NAME?</v>
      </c>
      <c r="AD13" t="e">
        <f t="shared" ref="AD13:AD15" ca="1" si="20">AB13^2/Z13</f>
        <v>#NAME?</v>
      </c>
      <c r="AE13" t="e">
        <f t="shared" ref="AE13:AE15" ca="1" si="21">AC13^2/Z13</f>
        <v>#NAME?</v>
      </c>
    </row>
    <row r="14" spans="1:33" x14ac:dyDescent="0.25">
      <c r="A14" s="337" t="s">
        <v>894</v>
      </c>
      <c r="B14" s="367" t="e">
        <f ca="1"/>
        <v>#NAME?</v>
      </c>
      <c r="C14" s="344" t="e">
        <f ca="1"/>
        <v>#NAME?</v>
      </c>
      <c r="D14" s="344" t="e">
        <f ca="1"/>
        <v>#NAME?</v>
      </c>
      <c r="E14" s="368" t="e">
        <f ca="1"/>
        <v>#NAME?</v>
      </c>
      <c r="W14" t="str">
        <f t="shared" si="17"/>
        <v>nok</v>
      </c>
      <c r="X14" t="e">
        <f t="shared" ca="1" si="18"/>
        <v>#NAME?</v>
      </c>
      <c r="Z14" t="e">
        <f t="shared" ca="1" si="19"/>
        <v>#NAME?</v>
      </c>
      <c r="AB14" t="e">
        <f ca="1"/>
        <v>#NAME?</v>
      </c>
      <c r="AC14" t="e">
        <f ca="1"/>
        <v>#NAME?</v>
      </c>
      <c r="AD14" t="e">
        <f t="shared" ca="1" si="20"/>
        <v>#NAME?</v>
      </c>
      <c r="AE14" t="e">
        <f t="shared" ca="1" si="21"/>
        <v>#NAME?</v>
      </c>
    </row>
    <row r="15" spans="1:33" x14ac:dyDescent="0.25">
      <c r="A15" s="337" t="s">
        <v>895</v>
      </c>
      <c r="B15" s="367" t="e">
        <f ca="1"/>
        <v>#NAME?</v>
      </c>
      <c r="C15" s="344" t="e">
        <f ca="1"/>
        <v>#NAME?</v>
      </c>
      <c r="D15" s="344" t="e">
        <f ca="1"/>
        <v>#NAME?</v>
      </c>
      <c r="E15" s="368" t="e">
        <f ca="1"/>
        <v>#NAME?</v>
      </c>
      <c r="W15" s="40" t="str">
        <f t="shared" si="17"/>
        <v>hua</v>
      </c>
      <c r="X15" s="40" t="e">
        <f t="shared" ca="1" si="18"/>
        <v>#NAME?</v>
      </c>
      <c r="Y15" s="40"/>
      <c r="Z15" s="40" t="e">
        <f t="shared" ca="1" si="19"/>
        <v>#NAME?</v>
      </c>
      <c r="AA15" s="40"/>
      <c r="AB15" s="40" t="e">
        <f ca="1"/>
        <v>#NAME?</v>
      </c>
      <c r="AC15" s="40" t="e">
        <f ca="1"/>
        <v>#NAME?</v>
      </c>
      <c r="AD15" s="40" t="e">
        <f t="shared" ca="1" si="20"/>
        <v>#NAME?</v>
      </c>
      <c r="AE15" s="40" t="e">
        <f t="shared" ca="1" si="21"/>
        <v>#NAME?</v>
      </c>
      <c r="AF15" s="40"/>
      <c r="AG15" s="40"/>
    </row>
    <row r="16" spans="1:33" x14ac:dyDescent="0.25">
      <c r="A16" s="337" t="s">
        <v>896</v>
      </c>
      <c r="B16" s="371" t="e">
        <f ca="1"/>
        <v>#NAME?</v>
      </c>
      <c r="C16" s="372" t="e">
        <f ca="1"/>
        <v>#NAME?</v>
      </c>
      <c r="D16" s="372" t="e">
        <f ca="1"/>
        <v>#NAME?</v>
      </c>
      <c r="E16" s="373" t="e">
        <f ca="1"/>
        <v>#NAME?</v>
      </c>
      <c r="AA16">
        <f>SUMPRODUCT(Y6:Y11,Z6:Z11)</f>
        <v>0.25011805389409564</v>
      </c>
    </row>
    <row r="18" spans="23:33" x14ac:dyDescent="0.25">
      <c r="W18" t="s">
        <v>879</v>
      </c>
    </row>
    <row r="19" spans="23:33" ht="15.75" thickBot="1" x14ac:dyDescent="0.3"/>
    <row r="20" spans="23:33" ht="15.75" thickTop="1" x14ac:dyDescent="0.25">
      <c r="W20" s="94"/>
      <c r="X20" s="94" t="s">
        <v>852</v>
      </c>
      <c r="Y20" s="94" t="s">
        <v>853</v>
      </c>
      <c r="Z20" s="94" t="s">
        <v>854</v>
      </c>
      <c r="AA20" s="94" t="s">
        <v>855</v>
      </c>
      <c r="AB20" s="94" t="s">
        <v>860</v>
      </c>
      <c r="AC20" s="94" t="s">
        <v>861</v>
      </c>
      <c r="AD20" s="94" t="s">
        <v>906</v>
      </c>
      <c r="AE20" s="94" t="s">
        <v>907</v>
      </c>
      <c r="AF20" s="94" t="s">
        <v>908</v>
      </c>
      <c r="AG20" s="94" t="s">
        <v>909</v>
      </c>
    </row>
    <row r="21" spans="23:33" x14ac:dyDescent="0.25">
      <c r="W21" t="str">
        <f t="array" ref="W21:W24">TRANSPOSE(L5:O5)</f>
        <v>Apple</v>
      </c>
      <c r="X21" t="e">
        <f ca="1">AD21+AE21</f>
        <v>#NAME?</v>
      </c>
      <c r="Y21">
        <f t="array" ref="Y21:Y24">TRANSPOSE(L12:O12)</f>
        <v>0.31506849315068491</v>
      </c>
      <c r="Z21">
        <f>SUMPRODUCT((L6:L11/L12-P6:P11)^2/P6:P11)</f>
        <v>0.13434157535478899</v>
      </c>
      <c r="AA21">
        <f>(Y21*Z21)/AA$26</f>
        <v>0.16922727910094992</v>
      </c>
      <c r="AB21" t="e">
        <f t="array" aca="1" ref="AB21:AC24" ca="1">CAColFactors(B4:E9)</f>
        <v>#NAME?</v>
      </c>
      <c r="AC21" t="e">
        <f ca="1"/>
        <v>#NAME?</v>
      </c>
      <c r="AD21" t="e">
        <f ca="1">AB21^2/Z21</f>
        <v>#NAME?</v>
      </c>
      <c r="AE21" t="e">
        <f ca="1">AC21^2/Z21</f>
        <v>#NAME?</v>
      </c>
      <c r="AF21" t="e">
        <f ca="1">Y21*AB21^2/S$6</f>
        <v>#NAME?</v>
      </c>
      <c r="AG21" t="e">
        <f ca="1">Y21*AC21^2/S$7</f>
        <v>#NAME?</v>
      </c>
    </row>
    <row r="22" spans="23:33" x14ac:dyDescent="0.25">
      <c r="W22" t="str">
        <v>Samsung</v>
      </c>
      <c r="X22" t="e">
        <f t="shared" ref="X22:X24" ca="1" si="22">AD22+AE22</f>
        <v>#NAME?</v>
      </c>
      <c r="Y22">
        <v>0.28614916286149161</v>
      </c>
      <c r="Z22">
        <f>SUMPRODUCT((M6:M11/M12-P6:P11)^2/P6:P11)</f>
        <v>0.14826828347892551</v>
      </c>
      <c r="AA22">
        <f t="shared" ref="AA22:AA24" si="23">(Y22*Z22)/AA$26</f>
        <v>0.1696272801417571</v>
      </c>
      <c r="AB22" t="e">
        <f ca="1"/>
        <v>#NAME?</v>
      </c>
      <c r="AC22" t="e">
        <f ca="1"/>
        <v>#NAME?</v>
      </c>
      <c r="AD22" t="e">
        <f t="shared" ref="AD22:AD24" ca="1" si="24">AB22^2/Z22</f>
        <v>#NAME?</v>
      </c>
      <c r="AE22" t="e">
        <f t="shared" ref="AE22:AE24" ca="1" si="25">AC22^2/Z22</f>
        <v>#NAME?</v>
      </c>
      <c r="AF22" t="e">
        <f t="shared" ref="AF22:AF24" ca="1" si="26">Y22*AB22^2/S$6</f>
        <v>#NAME?</v>
      </c>
      <c r="AG22" t="e">
        <f t="shared" ref="AG22:AG24" ca="1" si="27">Y22*AC22^2/S$7</f>
        <v>#NAME?</v>
      </c>
    </row>
    <row r="23" spans="23:33" x14ac:dyDescent="0.25">
      <c r="W23" t="str">
        <v>Nokia</v>
      </c>
      <c r="X23" t="e">
        <f t="shared" ca="1" si="22"/>
        <v>#NAME?</v>
      </c>
      <c r="Y23">
        <v>0.15525114155251141</v>
      </c>
      <c r="Z23">
        <f>SUMPRODUCT((N6:N11/N12-P6:P11)^2/P6:P11)</f>
        <v>0.94381770361020201</v>
      </c>
      <c r="AA23">
        <f t="shared" si="23"/>
        <v>0.58583846156501995</v>
      </c>
      <c r="AB23" t="e">
        <f ca="1"/>
        <v>#NAME?</v>
      </c>
      <c r="AC23" t="e">
        <f ca="1"/>
        <v>#NAME?</v>
      </c>
      <c r="AD23" t="e">
        <f t="shared" ca="1" si="24"/>
        <v>#NAME?</v>
      </c>
      <c r="AE23" t="e">
        <f t="shared" ca="1" si="25"/>
        <v>#NAME?</v>
      </c>
      <c r="AF23" t="e">
        <f t="shared" ca="1" si="26"/>
        <v>#NAME?</v>
      </c>
      <c r="AG23" t="e">
        <f t="shared" ca="1" si="27"/>
        <v>#NAME?</v>
      </c>
    </row>
    <row r="24" spans="23:33" x14ac:dyDescent="0.25">
      <c r="W24" s="40" t="str">
        <v>Huawei</v>
      </c>
      <c r="X24" s="40" t="e">
        <f t="shared" ca="1" si="22"/>
        <v>#NAME?</v>
      </c>
      <c r="Y24" s="40">
        <v>0.24353120243531201</v>
      </c>
      <c r="Z24" s="40">
        <f>SUMPRODUCT((O6:O11/O12-P6:P11)^2/P6:P11)</f>
        <v>7.7343826548130656E-2</v>
      </c>
      <c r="AA24" s="40">
        <f t="shared" si="23"/>
        <v>7.5306979192272958E-2</v>
      </c>
      <c r="AB24" s="40" t="e">
        <f ca="1"/>
        <v>#NAME?</v>
      </c>
      <c r="AC24" s="40" t="e">
        <f ca="1"/>
        <v>#NAME?</v>
      </c>
      <c r="AD24" s="40" t="e">
        <f t="shared" ca="1" si="24"/>
        <v>#NAME?</v>
      </c>
      <c r="AE24" s="40" t="e">
        <f t="shared" ca="1" si="25"/>
        <v>#NAME?</v>
      </c>
      <c r="AF24" s="40" t="e">
        <f t="shared" ca="1" si="26"/>
        <v>#NAME?</v>
      </c>
      <c r="AG24" s="40" t="e">
        <f t="shared" ca="1" si="27"/>
        <v>#NAME?</v>
      </c>
    </row>
    <row r="25" spans="23:33" x14ac:dyDescent="0.25">
      <c r="W25" s="147" t="str">
        <f t="array" ref="W25">TRANSPOSE(I3)</f>
        <v>NEW</v>
      </c>
      <c r="X25" s="147" t="e">
        <f ca="1">AD25+AE25</f>
        <v>#NAME?</v>
      </c>
      <c r="Y25" s="147"/>
      <c r="Z25" s="147">
        <f>SUMPRODUCT((I4:I9/SUM(I4:I9)-P6:P11)^2/P6:P11)</f>
        <v>3.5811057885421597E-2</v>
      </c>
      <c r="AA25" s="147"/>
      <c r="AB25" s="147" t="e">
        <f t="array" aca="1" ref="AB25:AC25" ca="1">CAColFactors(B4:E9,I4:I9)</f>
        <v>#NAME?</v>
      </c>
      <c r="AC25" s="147" t="e">
        <f ca="1"/>
        <v>#NAME?</v>
      </c>
      <c r="AD25" s="147" t="e">
        <f ca="1">AB25^2/Z25</f>
        <v>#NAME?</v>
      </c>
      <c r="AE25" s="147" t="e">
        <f ca="1">AC25^2/Z25</f>
        <v>#NAME?</v>
      </c>
      <c r="AF25" s="147"/>
      <c r="AG25" s="147"/>
    </row>
    <row r="26" spans="23:33" x14ac:dyDescent="0.25">
      <c r="AA26">
        <f>SUMPRODUCT(Y21:Y26,Z21:Z26)</f>
        <v>0.25011805389409564</v>
      </c>
    </row>
  </sheetData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AK26"/>
  <sheetViews>
    <sheetView workbookViewId="0"/>
  </sheetViews>
  <sheetFormatPr defaultRowHeight="15" x14ac:dyDescent="0.25"/>
  <cols>
    <col min="7" max="7" width="5.42578125" customWidth="1"/>
    <col min="18" max="18" width="4.28515625" customWidth="1"/>
  </cols>
  <sheetData>
    <row r="1" spans="1:37" x14ac:dyDescent="0.25">
      <c r="A1" s="336" t="s">
        <v>828</v>
      </c>
      <c r="B1" s="336"/>
      <c r="C1" s="337"/>
      <c r="D1" s="337"/>
      <c r="E1" s="337"/>
      <c r="F1" s="337"/>
      <c r="K1" t="s">
        <v>828</v>
      </c>
    </row>
    <row r="2" spans="1:37" x14ac:dyDescent="0.25">
      <c r="A2" s="337"/>
      <c r="B2" s="337"/>
      <c r="C2" s="337"/>
      <c r="D2" s="337"/>
      <c r="E2" s="337"/>
      <c r="F2" s="337"/>
    </row>
    <row r="3" spans="1:37" x14ac:dyDescent="0.25">
      <c r="A3" s="337"/>
      <c r="B3" s="338" t="s">
        <v>831</v>
      </c>
      <c r="C3" s="338" t="s">
        <v>832</v>
      </c>
      <c r="D3" s="338" t="s">
        <v>833</v>
      </c>
      <c r="E3" s="338" t="s">
        <v>834</v>
      </c>
      <c r="F3" s="337"/>
      <c r="H3" s="337"/>
      <c r="I3" s="338" t="s">
        <v>912</v>
      </c>
      <c r="K3" t="s">
        <v>830</v>
      </c>
      <c r="R3" t="s">
        <v>622</v>
      </c>
      <c r="W3" t="s">
        <v>846</v>
      </c>
      <c r="AI3" t="s">
        <v>913</v>
      </c>
    </row>
    <row r="4" spans="1:37" ht="15.75" thickBot="1" x14ac:dyDescent="0.3">
      <c r="A4" s="337" t="s">
        <v>838</v>
      </c>
      <c r="B4" s="339">
        <v>36</v>
      </c>
      <c r="C4" s="376">
        <v>42</v>
      </c>
      <c r="D4" s="376">
        <v>7</v>
      </c>
      <c r="E4" s="377">
        <v>22</v>
      </c>
      <c r="F4" s="337">
        <f t="shared" ref="F4:F10" si="0">SUM(B4:E4)</f>
        <v>107</v>
      </c>
      <c r="H4" s="337" t="s">
        <v>838</v>
      </c>
      <c r="I4" s="400">
        <v>30</v>
      </c>
    </row>
    <row r="5" spans="1:37" ht="15.75" thickTop="1" x14ac:dyDescent="0.25">
      <c r="A5" s="337" t="s">
        <v>839</v>
      </c>
      <c r="B5" s="367">
        <v>3</v>
      </c>
      <c r="C5" s="344">
        <v>5</v>
      </c>
      <c r="D5" s="344">
        <v>43</v>
      </c>
      <c r="E5" s="368">
        <v>32</v>
      </c>
      <c r="F5" s="337">
        <f t="shared" si="0"/>
        <v>83</v>
      </c>
      <c r="H5" s="337" t="s">
        <v>839</v>
      </c>
      <c r="I5" s="401">
        <v>32</v>
      </c>
      <c r="L5" s="32" t="str">
        <f>B3</f>
        <v>Apple</v>
      </c>
      <c r="M5" s="32" t="str">
        <f t="shared" ref="M5:O5" si="1">C3</f>
        <v>Samsung</v>
      </c>
      <c r="N5" s="32" t="str">
        <f t="shared" si="1"/>
        <v>Nokia</v>
      </c>
      <c r="O5" s="32" t="str">
        <f t="shared" si="1"/>
        <v>Huawei</v>
      </c>
      <c r="S5" s="32" t="s">
        <v>386</v>
      </c>
      <c r="T5" s="32" t="s">
        <v>387</v>
      </c>
      <c r="U5" s="32" t="s">
        <v>889</v>
      </c>
      <c r="W5" s="94"/>
      <c r="X5" s="94" t="s">
        <v>852</v>
      </c>
      <c r="Y5" s="94" t="s">
        <v>853</v>
      </c>
      <c r="Z5" s="94" t="s">
        <v>854</v>
      </c>
      <c r="AA5" s="94" t="s">
        <v>855</v>
      </c>
      <c r="AB5" s="94" t="s">
        <v>860</v>
      </c>
      <c r="AC5" s="94" t="s">
        <v>861</v>
      </c>
      <c r="AD5" s="94" t="s">
        <v>906</v>
      </c>
      <c r="AE5" s="94" t="s">
        <v>907</v>
      </c>
      <c r="AF5" s="94" t="s">
        <v>908</v>
      </c>
      <c r="AG5" s="94" t="s">
        <v>909</v>
      </c>
      <c r="AI5" t="str">
        <f>W6</f>
        <v>screen</v>
      </c>
      <c r="AJ5" t="e">
        <f ca="1">AB6</f>
        <v>#NAME?</v>
      </c>
      <c r="AK5" t="e">
        <f ca="1">AC6</f>
        <v>#NAME?</v>
      </c>
    </row>
    <row r="6" spans="1:37" x14ac:dyDescent="0.25">
      <c r="A6" s="337" t="s">
        <v>840</v>
      </c>
      <c r="B6" s="367">
        <v>56</v>
      </c>
      <c r="C6" s="344">
        <v>29</v>
      </c>
      <c r="D6" s="344">
        <v>13</v>
      </c>
      <c r="E6" s="368">
        <v>35</v>
      </c>
      <c r="F6" s="337">
        <f t="shared" si="0"/>
        <v>133</v>
      </c>
      <c r="H6" s="337" t="s">
        <v>840</v>
      </c>
      <c r="I6" s="401">
        <v>30</v>
      </c>
      <c r="K6" t="str">
        <f>A4</f>
        <v>screen</v>
      </c>
      <c r="L6" s="149">
        <f>B4/$P$12</f>
        <v>5.4794520547945202E-2</v>
      </c>
      <c r="M6" s="141">
        <f t="shared" ref="M6:O11" si="2">C4/$P$12</f>
        <v>6.3926940639269403E-2</v>
      </c>
      <c r="N6" s="141">
        <f t="shared" si="2"/>
        <v>1.06544901065449E-2</v>
      </c>
      <c r="O6" s="150">
        <f t="shared" si="2"/>
        <v>3.3485540334855401E-2</v>
      </c>
      <c r="P6">
        <f>SUM(L6:O6)</f>
        <v>0.16286149162861491</v>
      </c>
      <c r="R6">
        <v>1</v>
      </c>
      <c r="S6" s="149" t="e">
        <f t="array" aca="1" ref="S6:S8" ca="1">CAEigen(B4:E9)</f>
        <v>#NAME?</v>
      </c>
      <c r="T6" s="141" t="e">
        <f ca="1">100*S6/S$9</f>
        <v>#NAME?</v>
      </c>
      <c r="U6" s="150" t="e">
        <f ca="1">T6</f>
        <v>#NAME?</v>
      </c>
      <c r="W6" t="str">
        <f>K6</f>
        <v>screen</v>
      </c>
      <c r="X6" t="e">
        <f ca="1">AD6+AE6</f>
        <v>#NAME?</v>
      </c>
      <c r="Y6">
        <f>P6</f>
        <v>0.16286149162861491</v>
      </c>
      <c r="Z6">
        <f>SUMPRODUCT((L6:O6/Y6-L$12:O$12)^2/L$12:O$12)</f>
        <v>9.8877716192090612E-2</v>
      </c>
      <c r="AA6">
        <f>(Y6*Z6)/AA$16</f>
        <v>6.4383086695105896E-2</v>
      </c>
      <c r="AB6" t="e">
        <f t="array" aca="1" ref="AB6:AC11" ca="1">CARowFactors(B4:E9)</f>
        <v>#NAME?</v>
      </c>
      <c r="AC6" t="e">
        <f ca="1"/>
        <v>#NAME?</v>
      </c>
      <c r="AD6" t="e">
        <f ca="1">AB6^2/Z6</f>
        <v>#NAME?</v>
      </c>
      <c r="AE6" t="e">
        <f ca="1">AC6^2/Z6</f>
        <v>#NAME?</v>
      </c>
      <c r="AF6" t="e">
        <f ca="1">Y6*AB6^2/S$6</f>
        <v>#NAME?</v>
      </c>
      <c r="AG6" t="e">
        <f ca="1">Y6*AC6^2/S$7</f>
        <v>#NAME?</v>
      </c>
      <c r="AI6" t="str">
        <f t="shared" ref="AI6:AI10" si="3">W7</f>
        <v>price</v>
      </c>
      <c r="AJ6" t="e">
        <f t="shared" ref="AJ6:AK10" ca="1" si="4">AB7</f>
        <v>#NAME?</v>
      </c>
      <c r="AK6" t="e">
        <f t="shared" ca="1" si="4"/>
        <v>#NAME?</v>
      </c>
    </row>
    <row r="7" spans="1:37" x14ac:dyDescent="0.25">
      <c r="A7" s="337" t="s">
        <v>841</v>
      </c>
      <c r="B7" s="367">
        <v>27</v>
      </c>
      <c r="C7" s="349">
        <v>31</v>
      </c>
      <c r="D7" s="349">
        <v>24</v>
      </c>
      <c r="E7" s="368">
        <v>17</v>
      </c>
      <c r="F7" s="337">
        <f t="shared" si="0"/>
        <v>99</v>
      </c>
      <c r="H7" s="337" t="s">
        <v>841</v>
      </c>
      <c r="I7" s="401">
        <v>30</v>
      </c>
      <c r="K7" t="str">
        <f t="shared" ref="K7:K11" si="5">A5</f>
        <v>price</v>
      </c>
      <c r="L7" s="83">
        <f t="shared" ref="L7:L11" si="6">B5/$P$12</f>
        <v>4.5662100456621002E-3</v>
      </c>
      <c r="M7" s="37">
        <f t="shared" si="2"/>
        <v>7.6103500761035003E-3</v>
      </c>
      <c r="N7" s="37">
        <f t="shared" si="2"/>
        <v>6.5449010654490103E-2</v>
      </c>
      <c r="O7" s="84">
        <f t="shared" si="2"/>
        <v>4.8706240487062402E-2</v>
      </c>
      <c r="P7">
        <f t="shared" ref="P7:P11" si="7">SUM(L7:O7)</f>
        <v>0.12633181126331811</v>
      </c>
      <c r="R7">
        <f>R6+1</f>
        <v>2</v>
      </c>
      <c r="S7" s="83" t="e">
        <f ca="1"/>
        <v>#NAME?</v>
      </c>
      <c r="T7" s="37" t="e">
        <f t="shared" ref="T7:T8" ca="1" si="8">100*S7/S$9</f>
        <v>#NAME?</v>
      </c>
      <c r="U7" s="84" t="e">
        <f ca="1">T7+U6</f>
        <v>#NAME?</v>
      </c>
      <c r="W7" t="str">
        <f t="shared" ref="W7:W11" si="9">K7</f>
        <v>price</v>
      </c>
      <c r="X7" t="e">
        <f t="shared" ref="X7:X11" ca="1" si="10">AD7+AE7</f>
        <v>#NAME?</v>
      </c>
      <c r="Y7">
        <f t="shared" ref="Y7:Y11" si="11">P7</f>
        <v>0.12633181126331811</v>
      </c>
      <c r="Z7">
        <f t="shared" ref="Z7:Z11" si="12">SUMPRODUCT((L7:O7/Y7-L$12:O$12)^2/L$12:O$12)</f>
        <v>1.3559976096364563</v>
      </c>
      <c r="AA7">
        <f t="shared" ref="AA7:AA11" si="13">(Y7*Z7)/AA$16</f>
        <v>0.68489911634542422</v>
      </c>
      <c r="AB7" t="e">
        <f ca="1"/>
        <v>#NAME?</v>
      </c>
      <c r="AC7" t="e">
        <f ca="1"/>
        <v>#NAME?</v>
      </c>
      <c r="AD7" t="e">
        <f t="shared" ref="AD7:AD11" ca="1" si="14">AB7^2/Z7</f>
        <v>#NAME?</v>
      </c>
      <c r="AE7" t="e">
        <f t="shared" ref="AE7:AE11" ca="1" si="15">AC7^2/Z7</f>
        <v>#NAME?</v>
      </c>
      <c r="AF7" t="e">
        <f t="shared" ref="AF7:AF11" ca="1" si="16">Y7*AB7^2/S$6</f>
        <v>#NAME?</v>
      </c>
      <c r="AG7" t="e">
        <f t="shared" ref="AG7:AG11" ca="1" si="17">Y7*AC7^2/S$7</f>
        <v>#NAME?</v>
      </c>
      <c r="AI7" t="str">
        <f t="shared" si="3"/>
        <v>design</v>
      </c>
      <c r="AJ7" t="e">
        <f t="shared" ca="1" si="4"/>
        <v>#NAME?</v>
      </c>
      <c r="AK7" t="e">
        <f t="shared" ca="1" si="4"/>
        <v>#NAME?</v>
      </c>
    </row>
    <row r="8" spans="1:37" x14ac:dyDescent="0.25">
      <c r="A8" s="337" t="s">
        <v>842</v>
      </c>
      <c r="B8" s="367">
        <v>48</v>
      </c>
      <c r="C8" s="344">
        <v>36</v>
      </c>
      <c r="D8" s="344">
        <v>8</v>
      </c>
      <c r="E8" s="368">
        <v>35</v>
      </c>
      <c r="F8" s="337">
        <f t="shared" si="0"/>
        <v>127</v>
      </c>
      <c r="H8" s="337" t="s">
        <v>842</v>
      </c>
      <c r="I8" s="401">
        <v>30</v>
      </c>
      <c r="K8" t="str">
        <f t="shared" si="5"/>
        <v>design</v>
      </c>
      <c r="L8" s="83">
        <f t="shared" si="6"/>
        <v>8.5235920852359204E-2</v>
      </c>
      <c r="M8" s="37">
        <f t="shared" si="2"/>
        <v>4.4140030441400302E-2</v>
      </c>
      <c r="N8" s="37">
        <f t="shared" si="2"/>
        <v>1.9786910197869101E-2</v>
      </c>
      <c r="O8" s="84">
        <f t="shared" si="2"/>
        <v>5.3272450532724502E-2</v>
      </c>
      <c r="P8">
        <f t="shared" si="7"/>
        <v>0.20243531202435311</v>
      </c>
      <c r="R8">
        <f>R7+1</f>
        <v>3</v>
      </c>
      <c r="S8" s="85" t="e">
        <f ca="1"/>
        <v>#NAME?</v>
      </c>
      <c r="T8" s="86" t="e">
        <f t="shared" ca="1" si="8"/>
        <v>#NAME?</v>
      </c>
      <c r="U8" s="87" t="e">
        <f ca="1">T8+U7</f>
        <v>#NAME?</v>
      </c>
      <c r="W8" t="str">
        <f t="shared" si="9"/>
        <v>design</v>
      </c>
      <c r="X8" t="e">
        <f t="shared" ca="1" si="10"/>
        <v>#NAME?</v>
      </c>
      <c r="Y8">
        <f t="shared" si="11"/>
        <v>0.20243531202435311</v>
      </c>
      <c r="Z8">
        <f t="shared" si="12"/>
        <v>7.4743228764877531E-2</v>
      </c>
      <c r="AA8">
        <f t="shared" si="13"/>
        <v>6.0494109086312413E-2</v>
      </c>
      <c r="AB8" t="e">
        <f ca="1"/>
        <v>#NAME?</v>
      </c>
      <c r="AC8" t="e">
        <f ca="1"/>
        <v>#NAME?</v>
      </c>
      <c r="AD8" t="e">
        <f t="shared" ca="1" si="14"/>
        <v>#NAME?</v>
      </c>
      <c r="AE8" t="e">
        <f t="shared" ca="1" si="15"/>
        <v>#NAME?</v>
      </c>
      <c r="AF8" t="e">
        <f t="shared" ca="1" si="16"/>
        <v>#NAME?</v>
      </c>
      <c r="AG8" t="e">
        <f t="shared" ca="1" si="17"/>
        <v>#NAME?</v>
      </c>
      <c r="AI8" t="str">
        <f t="shared" si="3"/>
        <v>battery</v>
      </c>
      <c r="AJ8" t="e">
        <f t="shared" ca="1" si="4"/>
        <v>#NAME?</v>
      </c>
      <c r="AK8" t="e">
        <f t="shared" ca="1" si="4"/>
        <v>#NAME?</v>
      </c>
    </row>
    <row r="9" spans="1:37" x14ac:dyDescent="0.25">
      <c r="A9" s="337" t="s">
        <v>843</v>
      </c>
      <c r="B9" s="371">
        <v>37</v>
      </c>
      <c r="C9" s="372">
        <v>45</v>
      </c>
      <c r="D9" s="372">
        <v>7</v>
      </c>
      <c r="E9" s="373">
        <v>19</v>
      </c>
      <c r="F9" s="337">
        <f t="shared" si="0"/>
        <v>108</v>
      </c>
      <c r="H9" s="337" t="s">
        <v>843</v>
      </c>
      <c r="I9" s="402">
        <v>26</v>
      </c>
      <c r="K9" t="str">
        <f t="shared" si="5"/>
        <v>battery</v>
      </c>
      <c r="L9" s="83">
        <f t="shared" si="6"/>
        <v>4.1095890410958902E-2</v>
      </c>
      <c r="M9" s="37">
        <f t="shared" si="2"/>
        <v>4.7184170471841702E-2</v>
      </c>
      <c r="N9" s="37">
        <f t="shared" si="2"/>
        <v>3.6529680365296802E-2</v>
      </c>
      <c r="O9" s="84">
        <f t="shared" si="2"/>
        <v>2.5875190258751901E-2</v>
      </c>
      <c r="P9">
        <f t="shared" si="7"/>
        <v>0.15068493150684931</v>
      </c>
      <c r="S9" t="e">
        <f ca="1">SUM(S6:S8)</f>
        <v>#NAME?</v>
      </c>
      <c r="W9" t="str">
        <f t="shared" si="9"/>
        <v>battery</v>
      </c>
      <c r="X9" t="e">
        <f t="shared" ca="1" si="10"/>
        <v>#NAME?</v>
      </c>
      <c r="Y9">
        <f t="shared" si="11"/>
        <v>0.15068493150684931</v>
      </c>
      <c r="Z9">
        <f t="shared" si="12"/>
        <v>7.8358820898563039E-2</v>
      </c>
      <c r="AA9">
        <f t="shared" si="13"/>
        <v>4.7207682037446776E-2</v>
      </c>
      <c r="AB9" t="e">
        <f ca="1"/>
        <v>#NAME?</v>
      </c>
      <c r="AC9" t="e">
        <f ca="1"/>
        <v>#NAME?</v>
      </c>
      <c r="AD9" t="e">
        <f t="shared" ca="1" si="14"/>
        <v>#NAME?</v>
      </c>
      <c r="AE9" t="e">
        <f t="shared" ca="1" si="15"/>
        <v>#NAME?</v>
      </c>
      <c r="AF9" t="e">
        <f t="shared" ca="1" si="16"/>
        <v>#NAME?</v>
      </c>
      <c r="AG9" t="e">
        <f t="shared" ca="1" si="17"/>
        <v>#NAME?</v>
      </c>
      <c r="AI9" t="str">
        <f t="shared" si="3"/>
        <v>software</v>
      </c>
      <c r="AJ9" t="e">
        <f t="shared" ca="1" si="4"/>
        <v>#NAME?</v>
      </c>
      <c r="AK9" t="e">
        <f t="shared" ca="1" si="4"/>
        <v>#NAME?</v>
      </c>
    </row>
    <row r="10" spans="1:37" x14ac:dyDescent="0.25">
      <c r="A10" s="337"/>
      <c r="B10" s="337">
        <f>SUM(B4:B9)</f>
        <v>207</v>
      </c>
      <c r="C10" s="337">
        <f>SUM(C4:C9)</f>
        <v>188</v>
      </c>
      <c r="D10" s="337">
        <f>SUM(D4:D9)</f>
        <v>102</v>
      </c>
      <c r="E10" s="337">
        <f>SUM(E4:E9)</f>
        <v>160</v>
      </c>
      <c r="F10" s="337">
        <f t="shared" si="0"/>
        <v>657</v>
      </c>
      <c r="H10" s="337"/>
      <c r="I10" s="338">
        <f>SUM(I4:I9)</f>
        <v>178</v>
      </c>
      <c r="K10" t="str">
        <f t="shared" si="5"/>
        <v>software</v>
      </c>
      <c r="L10" s="83">
        <f t="shared" si="6"/>
        <v>7.3059360730593603E-2</v>
      </c>
      <c r="M10" s="37">
        <f t="shared" si="2"/>
        <v>5.4794520547945202E-2</v>
      </c>
      <c r="N10" s="37">
        <f t="shared" si="2"/>
        <v>1.2176560121765601E-2</v>
      </c>
      <c r="O10" s="84">
        <f t="shared" si="2"/>
        <v>5.3272450532724502E-2</v>
      </c>
      <c r="P10">
        <f t="shared" si="7"/>
        <v>0.19330289193302891</v>
      </c>
      <c r="W10" t="str">
        <f t="shared" si="9"/>
        <v>software</v>
      </c>
      <c r="X10" t="e">
        <f t="shared" ca="1" si="10"/>
        <v>#NAME?</v>
      </c>
      <c r="Y10">
        <f t="shared" si="11"/>
        <v>0.19330289193302891</v>
      </c>
      <c r="Z10">
        <f t="shared" si="12"/>
        <v>7.1622145159047898E-2</v>
      </c>
      <c r="AA10">
        <f t="shared" si="13"/>
        <v>5.5352932625780234E-2</v>
      </c>
      <c r="AB10" t="e">
        <f ca="1"/>
        <v>#NAME?</v>
      </c>
      <c r="AC10" t="e">
        <f ca="1"/>
        <v>#NAME?</v>
      </c>
      <c r="AD10" t="e">
        <f t="shared" ca="1" si="14"/>
        <v>#NAME?</v>
      </c>
      <c r="AE10" t="e">
        <f t="shared" ca="1" si="15"/>
        <v>#NAME?</v>
      </c>
      <c r="AF10" t="e">
        <f t="shared" ca="1" si="16"/>
        <v>#NAME?</v>
      </c>
      <c r="AG10" t="e">
        <f t="shared" ca="1" si="17"/>
        <v>#NAME?</v>
      </c>
      <c r="AI10" t="str">
        <f t="shared" si="3"/>
        <v>camera</v>
      </c>
      <c r="AJ10" t="e">
        <f t="shared" ca="1" si="4"/>
        <v>#NAME?</v>
      </c>
      <c r="AK10" t="e">
        <f t="shared" ca="1" si="4"/>
        <v>#NAME?</v>
      </c>
    </row>
    <row r="11" spans="1:37" x14ac:dyDescent="0.25">
      <c r="K11" t="str">
        <f t="shared" si="5"/>
        <v>camera</v>
      </c>
      <c r="L11" s="85">
        <f t="shared" si="6"/>
        <v>5.6316590563165903E-2</v>
      </c>
      <c r="M11" s="86">
        <f t="shared" si="2"/>
        <v>6.8493150684931503E-2</v>
      </c>
      <c r="N11" s="86">
        <f t="shared" si="2"/>
        <v>1.06544901065449E-2</v>
      </c>
      <c r="O11" s="87">
        <f t="shared" si="2"/>
        <v>2.8919330289193301E-2</v>
      </c>
      <c r="P11">
        <f t="shared" si="7"/>
        <v>0.16438356164383561</v>
      </c>
      <c r="W11" s="40" t="str">
        <f t="shared" si="9"/>
        <v>camera</v>
      </c>
      <c r="X11" s="40" t="e">
        <f t="shared" ca="1" si="10"/>
        <v>#NAME?</v>
      </c>
      <c r="Y11" s="40">
        <f t="shared" si="11"/>
        <v>0.16438356164383561</v>
      </c>
      <c r="Z11" s="40">
        <f t="shared" si="12"/>
        <v>0.13338388005699747</v>
      </c>
      <c r="AA11" s="40">
        <f t="shared" si="13"/>
        <v>8.7663073209930387E-2</v>
      </c>
      <c r="AB11" s="40" t="e">
        <f ca="1"/>
        <v>#NAME?</v>
      </c>
      <c r="AC11" s="40" t="e">
        <f ca="1"/>
        <v>#NAME?</v>
      </c>
      <c r="AD11" s="40" t="e">
        <f t="shared" ca="1" si="14"/>
        <v>#NAME?</v>
      </c>
      <c r="AE11" s="40" t="e">
        <f t="shared" ca="1" si="15"/>
        <v>#NAME?</v>
      </c>
      <c r="AF11" s="40" t="e">
        <f t="shared" ca="1" si="16"/>
        <v>#NAME?</v>
      </c>
      <c r="AG11" s="40" t="e">
        <f t="shared" ca="1" si="17"/>
        <v>#NAME?</v>
      </c>
      <c r="AI11" t="str">
        <f>W21</f>
        <v>Apple</v>
      </c>
      <c r="AJ11" t="e">
        <f ca="1">AB21</f>
        <v>#NAME?</v>
      </c>
      <c r="AK11" t="e">
        <f ca="1">AC21</f>
        <v>#NAME?</v>
      </c>
    </row>
    <row r="12" spans="1:37" x14ac:dyDescent="0.25">
      <c r="A12" s="337"/>
      <c r="B12" s="338" t="s">
        <v>831</v>
      </c>
      <c r="C12" s="338" t="s">
        <v>832</v>
      </c>
      <c r="D12" s="338" t="s">
        <v>833</v>
      </c>
      <c r="E12" s="338" t="s">
        <v>834</v>
      </c>
      <c r="L12">
        <f>SUM(L6:L11)</f>
        <v>0.31506849315068491</v>
      </c>
      <c r="M12">
        <f t="shared" ref="M12:O12" si="18">SUM(M6:M11)</f>
        <v>0.28614916286149161</v>
      </c>
      <c r="N12">
        <f t="shared" si="18"/>
        <v>0.15525114155251141</v>
      </c>
      <c r="O12">
        <f t="shared" si="18"/>
        <v>0.24353120243531201</v>
      </c>
      <c r="P12">
        <f>SUM(B4:E9)</f>
        <v>657</v>
      </c>
      <c r="W12" t="str">
        <f>A13</f>
        <v>app</v>
      </c>
      <c r="X12" t="e">
        <f ca="1">AD12+AE12</f>
        <v>#NAME?</v>
      </c>
      <c r="Z12" t="e">
        <f ca="1">SUMPRODUCT((B13:E13/SUM(B13:E13)-L$12:O$12)^2/L$12:O$12)</f>
        <v>#NAME?</v>
      </c>
      <c r="AB12" t="e">
        <f t="array" aca="1" ref="AB12:AC15" ca="1">CARowFactors(B4:E9,B13:E16)</f>
        <v>#NAME?</v>
      </c>
      <c r="AC12" t="e">
        <f ca="1"/>
        <v>#NAME?</v>
      </c>
      <c r="AD12" t="e">
        <f ca="1">AB12^2/Z12</f>
        <v>#NAME?</v>
      </c>
      <c r="AE12" t="e">
        <f ca="1">AC12^2/Z12</f>
        <v>#NAME?</v>
      </c>
      <c r="AI12" t="str">
        <f t="shared" ref="AI12:AI14" si="19">W22</f>
        <v>Samsung</v>
      </c>
      <c r="AJ12" t="e">
        <f t="shared" ref="AJ12:AK14" ca="1" si="20">AB22</f>
        <v>#NAME?</v>
      </c>
      <c r="AK12" t="e">
        <f t="shared" ca="1" si="20"/>
        <v>#NAME?</v>
      </c>
    </row>
    <row r="13" spans="1:37" x14ac:dyDescent="0.25">
      <c r="A13" s="337" t="s">
        <v>893</v>
      </c>
      <c r="B13" s="339" t="e">
        <f t="array" aca="1" ref="B13:E16" ca="1">IDENTITY()</f>
        <v>#NAME?</v>
      </c>
      <c r="C13" s="376" t="e">
        <f ca="1"/>
        <v>#NAME?</v>
      </c>
      <c r="D13" s="376" t="e">
        <f ca="1"/>
        <v>#NAME?</v>
      </c>
      <c r="E13" s="377" t="e">
        <f ca="1"/>
        <v>#NAME?</v>
      </c>
      <c r="W13" t="str">
        <f t="shared" ref="W13:W15" si="21">A14</f>
        <v>sam</v>
      </c>
      <c r="X13" t="e">
        <f t="shared" ref="X13:X15" ca="1" si="22">AD13+AE13</f>
        <v>#NAME?</v>
      </c>
      <c r="Z13" t="e">
        <f t="shared" ref="Z13:Z15" ca="1" si="23">SUMPRODUCT((B14:E14/SUM(B14:E14)-L$12:O$12)^2/L$12:O$12)</f>
        <v>#NAME?</v>
      </c>
      <c r="AB13" t="e">
        <f ca="1"/>
        <v>#NAME?</v>
      </c>
      <c r="AC13" t="e">
        <f ca="1"/>
        <v>#NAME?</v>
      </c>
      <c r="AD13" t="e">
        <f t="shared" ref="AD13:AD15" ca="1" si="24">AB13^2/Z13</f>
        <v>#NAME?</v>
      </c>
      <c r="AE13" t="e">
        <f t="shared" ref="AE13:AE15" ca="1" si="25">AC13^2/Z13</f>
        <v>#NAME?</v>
      </c>
      <c r="AI13" t="str">
        <f t="shared" si="19"/>
        <v>Nokia</v>
      </c>
      <c r="AJ13" t="e">
        <f t="shared" ca="1" si="20"/>
        <v>#NAME?</v>
      </c>
      <c r="AK13" t="e">
        <f t="shared" ca="1" si="20"/>
        <v>#NAME?</v>
      </c>
    </row>
    <row r="14" spans="1:37" x14ac:dyDescent="0.25">
      <c r="A14" s="337" t="s">
        <v>894</v>
      </c>
      <c r="B14" s="367" t="e">
        <f ca="1"/>
        <v>#NAME?</v>
      </c>
      <c r="C14" s="344" t="e">
        <f ca="1"/>
        <v>#NAME?</v>
      </c>
      <c r="D14" s="344" t="e">
        <f ca="1"/>
        <v>#NAME?</v>
      </c>
      <c r="E14" s="368" t="e">
        <f ca="1"/>
        <v>#NAME?</v>
      </c>
      <c r="W14" t="str">
        <f t="shared" si="21"/>
        <v>nok</v>
      </c>
      <c r="X14" t="e">
        <f t="shared" ca="1" si="22"/>
        <v>#NAME?</v>
      </c>
      <c r="Z14" t="e">
        <f t="shared" ca="1" si="23"/>
        <v>#NAME?</v>
      </c>
      <c r="AB14" t="e">
        <f ca="1"/>
        <v>#NAME?</v>
      </c>
      <c r="AC14" t="e">
        <f ca="1"/>
        <v>#NAME?</v>
      </c>
      <c r="AD14" t="e">
        <f t="shared" ca="1" si="24"/>
        <v>#NAME?</v>
      </c>
      <c r="AE14" t="e">
        <f t="shared" ca="1" si="25"/>
        <v>#NAME?</v>
      </c>
      <c r="AI14" t="str">
        <f t="shared" si="19"/>
        <v>Huawei</v>
      </c>
      <c r="AJ14" t="e">
        <f t="shared" ca="1" si="20"/>
        <v>#NAME?</v>
      </c>
      <c r="AK14" t="e">
        <f t="shared" ca="1" si="20"/>
        <v>#NAME?</v>
      </c>
    </row>
    <row r="15" spans="1:37" x14ac:dyDescent="0.25">
      <c r="A15" s="337" t="s">
        <v>895</v>
      </c>
      <c r="B15" s="367" t="e">
        <f ca="1"/>
        <v>#NAME?</v>
      </c>
      <c r="C15" s="344" t="e">
        <f ca="1"/>
        <v>#NAME?</v>
      </c>
      <c r="D15" s="344" t="e">
        <f ca="1"/>
        <v>#NAME?</v>
      </c>
      <c r="E15" s="368" t="e">
        <f ca="1"/>
        <v>#NAME?</v>
      </c>
      <c r="W15" s="40" t="str">
        <f t="shared" si="21"/>
        <v>hua</v>
      </c>
      <c r="X15" s="40" t="e">
        <f t="shared" ca="1" si="22"/>
        <v>#NAME?</v>
      </c>
      <c r="Y15" s="40"/>
      <c r="Z15" s="40" t="e">
        <f t="shared" ca="1" si="23"/>
        <v>#NAME?</v>
      </c>
      <c r="AA15" s="40"/>
      <c r="AB15" s="40" t="e">
        <f ca="1"/>
        <v>#NAME?</v>
      </c>
      <c r="AC15" s="40" t="e">
        <f ca="1"/>
        <v>#NAME?</v>
      </c>
      <c r="AD15" s="40" t="e">
        <f t="shared" ca="1" si="24"/>
        <v>#NAME?</v>
      </c>
      <c r="AE15" s="40" t="e">
        <f t="shared" ca="1" si="25"/>
        <v>#NAME?</v>
      </c>
      <c r="AF15" s="40"/>
      <c r="AG15" s="40"/>
    </row>
    <row r="16" spans="1:37" x14ac:dyDescent="0.25">
      <c r="A16" s="337" t="s">
        <v>896</v>
      </c>
      <c r="B16" s="371" t="e">
        <f ca="1"/>
        <v>#NAME?</v>
      </c>
      <c r="C16" s="372" t="e">
        <f ca="1"/>
        <v>#NAME?</v>
      </c>
      <c r="D16" s="372" t="e">
        <f ca="1"/>
        <v>#NAME?</v>
      </c>
      <c r="E16" s="373" t="e">
        <f ca="1"/>
        <v>#NAME?</v>
      </c>
      <c r="AA16">
        <f>SUMPRODUCT(Y6:Y11,Z6:Z11)</f>
        <v>0.25011805389409564</v>
      </c>
    </row>
    <row r="18" spans="23:33" x14ac:dyDescent="0.25">
      <c r="W18" t="s">
        <v>879</v>
      </c>
    </row>
    <row r="19" spans="23:33" ht="15.75" thickBot="1" x14ac:dyDescent="0.3"/>
    <row r="20" spans="23:33" ht="15.75" thickTop="1" x14ac:dyDescent="0.25">
      <c r="W20" s="94"/>
      <c r="X20" s="94" t="s">
        <v>852</v>
      </c>
      <c r="Y20" s="94" t="s">
        <v>853</v>
      </c>
      <c r="Z20" s="94" t="s">
        <v>854</v>
      </c>
      <c r="AA20" s="94" t="s">
        <v>855</v>
      </c>
      <c r="AB20" s="94" t="s">
        <v>860</v>
      </c>
      <c r="AC20" s="94" t="s">
        <v>861</v>
      </c>
      <c r="AD20" s="94" t="s">
        <v>906</v>
      </c>
      <c r="AE20" s="94" t="s">
        <v>907</v>
      </c>
      <c r="AF20" s="94" t="s">
        <v>908</v>
      </c>
      <c r="AG20" s="94" t="s">
        <v>909</v>
      </c>
    </row>
    <row r="21" spans="23:33" x14ac:dyDescent="0.25">
      <c r="W21" t="str">
        <f t="array" ref="W21:W24">TRANSPOSE(L5:O5)</f>
        <v>Apple</v>
      </c>
      <c r="X21" t="e">
        <f ca="1">AD21+AE21</f>
        <v>#NAME?</v>
      </c>
      <c r="Y21">
        <f t="array" ref="Y21:Y24">TRANSPOSE(L12:O12)</f>
        <v>0.31506849315068491</v>
      </c>
      <c r="Z21">
        <f>SUMPRODUCT((L6:L11/L12-P6:P11)^2/P6:P11)</f>
        <v>0.13434157535478899</v>
      </c>
      <c r="AA21">
        <f>(Y21*Z21)/AA$26</f>
        <v>0.16922727910094992</v>
      </c>
      <c r="AB21" t="e">
        <f t="array" aca="1" ref="AB21:AC24" ca="1">CAColFactors(B4:E9)</f>
        <v>#NAME?</v>
      </c>
      <c r="AC21" t="e">
        <f ca="1"/>
        <v>#NAME?</v>
      </c>
      <c r="AD21" t="e">
        <f ca="1">AB21^2/Z21</f>
        <v>#NAME?</v>
      </c>
      <c r="AE21" t="e">
        <f ca="1">AC21^2/Z21</f>
        <v>#NAME?</v>
      </c>
      <c r="AF21" t="e">
        <f ca="1">Y21*AB21^2/S$6</f>
        <v>#NAME?</v>
      </c>
      <c r="AG21" t="e">
        <f ca="1">Y21*AC21^2/S$7</f>
        <v>#NAME?</v>
      </c>
    </row>
    <row r="22" spans="23:33" x14ac:dyDescent="0.25">
      <c r="W22" t="str">
        <v>Samsung</v>
      </c>
      <c r="X22" t="e">
        <f t="shared" ref="X22:X24" ca="1" si="26">AD22+AE22</f>
        <v>#NAME?</v>
      </c>
      <c r="Y22">
        <v>0.28614916286149161</v>
      </c>
      <c r="Z22">
        <f>SUMPRODUCT((M6:M11/M12-P6:P11)^2/P6:P11)</f>
        <v>0.14826828347892551</v>
      </c>
      <c r="AA22">
        <f t="shared" ref="AA22:AA24" si="27">(Y22*Z22)/AA$26</f>
        <v>0.1696272801417571</v>
      </c>
      <c r="AB22" t="e">
        <f ca="1"/>
        <v>#NAME?</v>
      </c>
      <c r="AC22" t="e">
        <f ca="1"/>
        <v>#NAME?</v>
      </c>
      <c r="AD22" t="e">
        <f t="shared" ref="AD22:AD24" ca="1" si="28">AB22^2/Z22</f>
        <v>#NAME?</v>
      </c>
      <c r="AE22" t="e">
        <f t="shared" ref="AE22:AE24" ca="1" si="29">AC22^2/Z22</f>
        <v>#NAME?</v>
      </c>
      <c r="AF22" t="e">
        <f t="shared" ref="AF22:AF24" ca="1" si="30">Y22*AB22^2/S$6</f>
        <v>#NAME?</v>
      </c>
      <c r="AG22" t="e">
        <f t="shared" ref="AG22:AG24" ca="1" si="31">Y22*AC22^2/S$7</f>
        <v>#NAME?</v>
      </c>
    </row>
    <row r="23" spans="23:33" x14ac:dyDescent="0.25">
      <c r="W23" t="str">
        <v>Nokia</v>
      </c>
      <c r="X23" t="e">
        <f t="shared" ca="1" si="26"/>
        <v>#NAME?</v>
      </c>
      <c r="Y23">
        <v>0.15525114155251141</v>
      </c>
      <c r="Z23">
        <f>SUMPRODUCT((N6:N11/N12-P6:P11)^2/P6:P11)</f>
        <v>0.94381770361020201</v>
      </c>
      <c r="AA23">
        <f t="shared" si="27"/>
        <v>0.58583846156501995</v>
      </c>
      <c r="AB23" t="e">
        <f ca="1"/>
        <v>#NAME?</v>
      </c>
      <c r="AC23" t="e">
        <f ca="1"/>
        <v>#NAME?</v>
      </c>
      <c r="AD23" t="e">
        <f t="shared" ca="1" si="28"/>
        <v>#NAME?</v>
      </c>
      <c r="AE23" t="e">
        <f t="shared" ca="1" si="29"/>
        <v>#NAME?</v>
      </c>
      <c r="AF23" t="e">
        <f t="shared" ca="1" si="30"/>
        <v>#NAME?</v>
      </c>
      <c r="AG23" t="e">
        <f t="shared" ca="1" si="31"/>
        <v>#NAME?</v>
      </c>
    </row>
    <row r="24" spans="23:33" x14ac:dyDescent="0.25">
      <c r="W24" s="40" t="str">
        <v>Huawei</v>
      </c>
      <c r="X24" s="40" t="e">
        <f t="shared" ca="1" si="26"/>
        <v>#NAME?</v>
      </c>
      <c r="Y24" s="40">
        <v>0.24353120243531201</v>
      </c>
      <c r="Z24" s="40">
        <f>SUMPRODUCT((O6:O11/O12-P6:P11)^2/P6:P11)</f>
        <v>7.7343826548130656E-2</v>
      </c>
      <c r="AA24" s="40">
        <f t="shared" si="27"/>
        <v>7.5306979192272958E-2</v>
      </c>
      <c r="AB24" s="40" t="e">
        <f ca="1"/>
        <v>#NAME?</v>
      </c>
      <c r="AC24" s="40" t="e">
        <f ca="1"/>
        <v>#NAME?</v>
      </c>
      <c r="AD24" s="40" t="e">
        <f t="shared" ca="1" si="28"/>
        <v>#NAME?</v>
      </c>
      <c r="AE24" s="40" t="e">
        <f t="shared" ca="1" si="29"/>
        <v>#NAME?</v>
      </c>
      <c r="AF24" s="40" t="e">
        <f t="shared" ca="1" si="30"/>
        <v>#NAME?</v>
      </c>
      <c r="AG24" s="40" t="e">
        <f t="shared" ca="1" si="31"/>
        <v>#NAME?</v>
      </c>
    </row>
    <row r="25" spans="23:33" x14ac:dyDescent="0.25">
      <c r="W25" s="147" t="str">
        <f t="array" ref="W25">TRANSPOSE(I3)</f>
        <v>New</v>
      </c>
      <c r="X25" s="147" t="e">
        <f ca="1">AD25+AE25</f>
        <v>#NAME?</v>
      </c>
      <c r="Y25" s="147"/>
      <c r="Z25" s="147">
        <f>SUMPRODUCT((I4:I9/SUM(I4:I9)-P6:P11)^2/P6:P11)</f>
        <v>3.5811057885421597E-2</v>
      </c>
      <c r="AA25" s="147"/>
      <c r="AB25" s="147" t="e">
        <f t="array" aca="1" ref="AB25:AC25" ca="1">CAColFactors(B4:E9,I4:I9)</f>
        <v>#NAME?</v>
      </c>
      <c r="AC25" s="147" t="e">
        <f ca="1"/>
        <v>#NAME?</v>
      </c>
      <c r="AD25" s="147" t="e">
        <f ca="1">AB25^2/Z25</f>
        <v>#NAME?</v>
      </c>
      <c r="AE25" s="147" t="e">
        <f ca="1">AC25^2/Z25</f>
        <v>#NAME?</v>
      </c>
      <c r="AF25" s="147"/>
      <c r="AG25" s="147"/>
    </row>
    <row r="26" spans="23:33" x14ac:dyDescent="0.25">
      <c r="AA26">
        <f>SUMPRODUCT(Y21:Y26,Z21:Z26)</f>
        <v>0.25011805389409564</v>
      </c>
    </row>
  </sheetData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Y258"/>
  <sheetViews>
    <sheetView workbookViewId="0"/>
  </sheetViews>
  <sheetFormatPr defaultRowHeight="15" x14ac:dyDescent="0.25"/>
  <cols>
    <col min="1" max="1" width="9.5703125" customWidth="1"/>
    <col min="2" max="2" width="9.140625" customWidth="1"/>
    <col min="3" max="3" width="9.42578125" bestFit="1" customWidth="1"/>
    <col min="6" max="6" width="3.7109375" customWidth="1"/>
    <col min="8" max="8" width="3.5703125" customWidth="1"/>
    <col min="10" max="10" width="3.85546875" customWidth="1"/>
    <col min="14" max="14" width="4.42578125" customWidth="1"/>
    <col min="15" max="15" width="9.7109375" customWidth="1"/>
    <col min="16" max="16" width="9.5703125" customWidth="1"/>
    <col min="17" max="17" width="9.28515625" bestFit="1" customWidth="1"/>
    <col min="23" max="25" width="9.140625" customWidth="1"/>
    <col min="27" max="29" width="9.140625" customWidth="1"/>
  </cols>
  <sheetData>
    <row r="1" spans="1:17" x14ac:dyDescent="0.25">
      <c r="A1" s="42" t="s">
        <v>490</v>
      </c>
    </row>
    <row r="3" spans="1:17" x14ac:dyDescent="0.25">
      <c r="A3" t="s">
        <v>591</v>
      </c>
    </row>
    <row r="5" spans="1:17" ht="18" x14ac:dyDescent="0.35">
      <c r="A5" t="s">
        <v>462</v>
      </c>
      <c r="K5" t="s">
        <v>481</v>
      </c>
      <c r="O5" t="s">
        <v>567</v>
      </c>
    </row>
    <row r="6" spans="1:17" x14ac:dyDescent="0.25">
      <c r="A6" s="225">
        <v>2</v>
      </c>
      <c r="B6" s="226">
        <v>1</v>
      </c>
      <c r="C6" s="227">
        <v>1</v>
      </c>
      <c r="K6" s="217">
        <v>1</v>
      </c>
      <c r="L6" s="218">
        <v>0</v>
      </c>
      <c r="M6" s="219">
        <v>0</v>
      </c>
      <c r="O6" s="217">
        <v>1</v>
      </c>
      <c r="P6" s="218">
        <v>0</v>
      </c>
      <c r="Q6" s="219">
        <v>0</v>
      </c>
    </row>
    <row r="7" spans="1:17" x14ac:dyDescent="0.25">
      <c r="A7" s="228">
        <v>1</v>
      </c>
      <c r="B7" s="2">
        <v>2</v>
      </c>
      <c r="C7" s="229">
        <v>1</v>
      </c>
      <c r="K7" s="123">
        <v>0</v>
      </c>
      <c r="L7" s="37">
        <v>1</v>
      </c>
      <c r="M7" s="90">
        <v>0</v>
      </c>
      <c r="O7" s="123">
        <v>0</v>
      </c>
      <c r="P7" s="37">
        <v>1</v>
      </c>
      <c r="Q7" s="90">
        <v>0</v>
      </c>
    </row>
    <row r="8" spans="1:17" x14ac:dyDescent="0.25">
      <c r="A8" s="230">
        <v>1</v>
      </c>
      <c r="B8" s="231">
        <v>1</v>
      </c>
      <c r="C8" s="232">
        <v>2</v>
      </c>
      <c r="K8" s="91">
        <v>0</v>
      </c>
      <c r="L8" s="92">
        <v>0</v>
      </c>
      <c r="M8" s="93">
        <v>1</v>
      </c>
      <c r="O8" s="91">
        <v>0</v>
      </c>
      <c r="P8" s="92">
        <v>0</v>
      </c>
      <c r="Q8" s="93">
        <v>1</v>
      </c>
    </row>
    <row r="10" spans="1:17" ht="18" x14ac:dyDescent="0.35">
      <c r="A10" t="s">
        <v>568</v>
      </c>
      <c r="E10" t="s">
        <v>569</v>
      </c>
      <c r="G10" t="s">
        <v>570</v>
      </c>
      <c r="I10" t="s">
        <v>571</v>
      </c>
      <c r="K10" t="s">
        <v>572</v>
      </c>
      <c r="O10" t="s">
        <v>573</v>
      </c>
    </row>
    <row r="11" spans="1:17" x14ac:dyDescent="0.25">
      <c r="A11" s="217">
        <f t="array" ref="A11:C13">A6:C8</f>
        <v>2</v>
      </c>
      <c r="B11" s="218">
        <v>1</v>
      </c>
      <c r="C11" s="219">
        <v>1</v>
      </c>
      <c r="E11" s="223">
        <f>A6</f>
        <v>2</v>
      </c>
      <c r="G11" s="223">
        <f>E11/E15</f>
        <v>0.81649658092772615</v>
      </c>
      <c r="I11" s="223">
        <f>SQRT((1-G11/G15)/2)</f>
        <v>0.95302061387142256</v>
      </c>
      <c r="K11" s="217">
        <f t="array" ref="K11:M13">K$6:M$8-2*MMULT(I11:I13,TRANSPOSE(I11:I13))</f>
        <v>-0.81649658092772626</v>
      </c>
      <c r="L11" s="218">
        <v>-0.40824829046386307</v>
      </c>
      <c r="M11" s="219">
        <v>-0.40824829046386307</v>
      </c>
      <c r="O11" s="217">
        <f t="array" ref="O11:Q13">MMULT(K11:M13,O6:Q8)</f>
        <v>-0.81649658092772626</v>
      </c>
      <c r="P11" s="218">
        <v>-0.40824829046386307</v>
      </c>
      <c r="Q11" s="219">
        <v>-0.40824829046386307</v>
      </c>
    </row>
    <row r="12" spans="1:17" x14ac:dyDescent="0.25">
      <c r="A12" s="123">
        <v>1</v>
      </c>
      <c r="B12" s="37">
        <v>2</v>
      </c>
      <c r="C12" s="90">
        <v>1</v>
      </c>
      <c r="E12" s="173">
        <f>A7</f>
        <v>1</v>
      </c>
      <c r="F12" s="233"/>
      <c r="G12" s="173">
        <f>E12/E15</f>
        <v>0.40824829046386307</v>
      </c>
      <c r="I12" s="173">
        <f>G12/(-2*G15*I11)</f>
        <v>0.21418649529806613</v>
      </c>
      <c r="K12" s="123">
        <v>-0.40824829046386307</v>
      </c>
      <c r="L12" s="37">
        <v>0.90824829046386302</v>
      </c>
      <c r="M12" s="90">
        <v>-9.1751709536137011E-2</v>
      </c>
      <c r="O12" s="123">
        <v>-0.40824829046386307</v>
      </c>
      <c r="P12" s="37">
        <v>0.90824829046386302</v>
      </c>
      <c r="Q12" s="90">
        <v>-9.1751709536137011E-2</v>
      </c>
    </row>
    <row r="13" spans="1:17" x14ac:dyDescent="0.25">
      <c r="A13" s="91">
        <v>1</v>
      </c>
      <c r="B13" s="92">
        <v>1</v>
      </c>
      <c r="C13" s="93">
        <v>2</v>
      </c>
      <c r="E13" s="174">
        <f>A8</f>
        <v>1</v>
      </c>
      <c r="G13" s="174">
        <f>E13/E15</f>
        <v>0.40824829046386307</v>
      </c>
      <c r="I13" s="174">
        <f>G13/(-2*G15*I11)</f>
        <v>0.21418649529806613</v>
      </c>
      <c r="K13" s="91">
        <v>-0.40824829046386307</v>
      </c>
      <c r="L13" s="92">
        <v>-9.1751709536137011E-2</v>
      </c>
      <c r="M13" s="93">
        <v>0.90824829046386302</v>
      </c>
      <c r="O13" s="91">
        <v>-0.40824829046386307</v>
      </c>
      <c r="P13" s="92">
        <v>-9.1751709536137011E-2</v>
      </c>
      <c r="Q13" s="93">
        <v>0.90824829046386302</v>
      </c>
    </row>
    <row r="15" spans="1:17" x14ac:dyDescent="0.25">
      <c r="D15" s="47" t="s">
        <v>576</v>
      </c>
      <c r="E15">
        <f>SQRT(E11^2+E12^2+E13^2)</f>
        <v>2.4494897427831779</v>
      </c>
      <c r="F15" s="47" t="s">
        <v>468</v>
      </c>
      <c r="G15">
        <f>-SIGN(G11)*SQRT(G11^2+G12^2+G13^2)</f>
        <v>-1</v>
      </c>
    </row>
    <row r="17" spans="1:25" ht="18" x14ac:dyDescent="0.35">
      <c r="A17" t="s">
        <v>577</v>
      </c>
      <c r="E17" t="s">
        <v>578</v>
      </c>
      <c r="G17" t="s">
        <v>579</v>
      </c>
      <c r="I17" t="s">
        <v>580</v>
      </c>
      <c r="K17" t="s">
        <v>581</v>
      </c>
      <c r="O17" t="s">
        <v>582</v>
      </c>
    </row>
    <row r="18" spans="1:25" x14ac:dyDescent="0.25">
      <c r="A18" s="217">
        <f t="array" ref="A18:C20">MMULT(K11:M13,A11:C13)</f>
        <v>-2.4494897427831788</v>
      </c>
      <c r="B18" s="218">
        <v>-2.0412414523193156</v>
      </c>
      <c r="C18" s="219">
        <v>-2.0412414523193156</v>
      </c>
      <c r="E18" s="223">
        <f>B18</f>
        <v>-2.0412414523193156</v>
      </c>
      <c r="G18" s="223">
        <f>E18/E22</f>
        <v>-0.83333333333333348</v>
      </c>
      <c r="I18" s="223">
        <v>0</v>
      </c>
      <c r="K18" s="217">
        <f t="array" ref="K18:M20">K$6:M$8-2*MMULT(I18:I20,TRANSPOSE(I18:I20))</f>
        <v>1</v>
      </c>
      <c r="L18" s="218">
        <v>0</v>
      </c>
      <c r="M18" s="219">
        <v>0</v>
      </c>
      <c r="O18" s="217">
        <f t="array" ref="O18:Q20">MMULT(K18:M20,O11:Q13)</f>
        <v>-0.81649658092772626</v>
      </c>
      <c r="P18" s="218">
        <v>-0.40824829046386307</v>
      </c>
      <c r="Q18" s="219">
        <v>-0.40824829046386307</v>
      </c>
    </row>
    <row r="19" spans="1:25" x14ac:dyDescent="0.25">
      <c r="A19" s="123">
        <v>-1.3877787807814457E-16</v>
      </c>
      <c r="B19" s="37">
        <v>1.3164965809277258</v>
      </c>
      <c r="C19" s="90">
        <v>0.31649658092772592</v>
      </c>
      <c r="E19" s="173">
        <f>B19</f>
        <v>1.3164965809277258</v>
      </c>
      <c r="F19" s="233"/>
      <c r="G19" s="173">
        <f>E19/E22</f>
        <v>0.53745747856526471</v>
      </c>
      <c r="I19" s="173">
        <f>SQRT((1-G19/G22)/2)</f>
        <v>0.99305014024809579</v>
      </c>
      <c r="K19" s="123">
        <v>0</v>
      </c>
      <c r="L19" s="37">
        <v>-0.97229716209352546</v>
      </c>
      <c r="M19" s="90">
        <v>-0.23374821621752903</v>
      </c>
      <c r="O19" s="123">
        <v>0.49236596391733101</v>
      </c>
      <c r="P19" s="37">
        <v>-0.86164043685532909</v>
      </c>
      <c r="Q19" s="90">
        <v>-0.1230914909793327</v>
      </c>
    </row>
    <row r="20" spans="1:25" x14ac:dyDescent="0.25">
      <c r="A20" s="91">
        <v>-1.1102230246251565E-16</v>
      </c>
      <c r="B20" s="92">
        <v>0.31649658092772592</v>
      </c>
      <c r="C20" s="93">
        <v>1.3164965809277258</v>
      </c>
      <c r="E20" s="174">
        <f>B20</f>
        <v>0.31649658092772592</v>
      </c>
      <c r="G20" s="174">
        <f>E20/E22</f>
        <v>0.12920918810140178</v>
      </c>
      <c r="I20" s="174">
        <f>G20/(-2*G22*I19)</f>
        <v>0.11769205135962783</v>
      </c>
      <c r="K20" s="91">
        <v>0</v>
      </c>
      <c r="L20" s="92">
        <v>-0.23374821621752903</v>
      </c>
      <c r="M20" s="93">
        <v>0.97229716209352546</v>
      </c>
      <c r="O20" s="91">
        <v>-0.30151134457776363</v>
      </c>
      <c r="P20" s="92">
        <v>-0.30151134457776363</v>
      </c>
      <c r="Q20" s="93">
        <v>0.90453403373329089</v>
      </c>
    </row>
    <row r="22" spans="1:25" x14ac:dyDescent="0.25">
      <c r="D22" s="47" t="s">
        <v>576</v>
      </c>
      <c r="E22">
        <f>SQRT(E18^2+E19^2+E20^2)</f>
        <v>2.4494897427831783</v>
      </c>
      <c r="F22" s="47" t="s">
        <v>468</v>
      </c>
      <c r="G22">
        <f>-SIGN(G19)*SQRT(G19^2+G20^2)</f>
        <v>-0.55277079839256649</v>
      </c>
    </row>
    <row r="24" spans="1:25" ht="18.75" x14ac:dyDescent="0.35">
      <c r="A24" t="s">
        <v>583</v>
      </c>
      <c r="K24" t="s">
        <v>491</v>
      </c>
      <c r="O24" t="s">
        <v>584</v>
      </c>
      <c r="S24" t="s">
        <v>585</v>
      </c>
      <c r="W24" t="s">
        <v>586</v>
      </c>
    </row>
    <row r="25" spans="1:25" s="46" customFormat="1" x14ac:dyDescent="0.25">
      <c r="A25" s="234">
        <f t="array" ref="A25:C27">MMULT(K18:M20,A18:C20)</f>
        <v>-2.4494897427831788</v>
      </c>
      <c r="B25" s="235">
        <v>-2.0412414523193156</v>
      </c>
      <c r="C25" s="236">
        <v>-2.0412414523193156</v>
      </c>
      <c r="K25" s="234">
        <f>A25</f>
        <v>-2.4494897427831788</v>
      </c>
      <c r="L25" s="235">
        <f>B25</f>
        <v>-2.0412414523193156</v>
      </c>
      <c r="M25" s="235">
        <f>C25</f>
        <v>-2.0412414523193156</v>
      </c>
      <c r="O25" s="234">
        <f t="array" ref="O25:Q27">TRANSPOSE(O18:Q20)</f>
        <v>-0.81649658092772626</v>
      </c>
      <c r="P25" s="235">
        <v>0.49236596391733101</v>
      </c>
      <c r="Q25" s="236">
        <v>-0.30151134457776363</v>
      </c>
      <c r="S25" s="234">
        <f t="array" ref="S25:U27">MMULT(TRANSPOSE(O25:Q27),O25:Q27)</f>
        <v>1.0000000000000004</v>
      </c>
      <c r="T25" s="235">
        <v>-1.7347234759768071E-16</v>
      </c>
      <c r="U25" s="236">
        <v>5.5511151231257827E-17</v>
      </c>
      <c r="W25" s="234">
        <f t="array" ref="W25:Y27">MMULT(O25:Q27,K25:M27)</f>
        <v>2.0000000000000009</v>
      </c>
      <c r="X25" s="235">
        <v>1.0000000000000009</v>
      </c>
      <c r="Y25" s="236">
        <v>1.0000000000000011</v>
      </c>
    </row>
    <row r="26" spans="1:25" s="46" customFormat="1" x14ac:dyDescent="0.25">
      <c r="A26" s="124">
        <v>1.6088460217771726E-16</v>
      </c>
      <c r="B26" s="3">
        <v>-1.3540064007726598</v>
      </c>
      <c r="C26" s="179">
        <v>-0.61545745489666348</v>
      </c>
      <c r="K26" s="124">
        <v>0</v>
      </c>
      <c r="L26" s="3">
        <f>B26</f>
        <v>-1.3540064007726598</v>
      </c>
      <c r="M26" s="179">
        <f>C26</f>
        <v>-0.61545745489666348</v>
      </c>
      <c r="O26" s="124">
        <v>-0.40824829046386307</v>
      </c>
      <c r="P26" s="3">
        <v>-0.86164043685532909</v>
      </c>
      <c r="Q26" s="179">
        <v>-0.30151134457776363</v>
      </c>
      <c r="S26" s="124">
        <v>-1.7347234759768071E-16</v>
      </c>
      <c r="T26" s="3">
        <v>1</v>
      </c>
      <c r="U26" s="179">
        <v>1.3877787807814457E-17</v>
      </c>
      <c r="W26" s="124">
        <v>1.0000000000000004</v>
      </c>
      <c r="X26" s="3">
        <v>2</v>
      </c>
      <c r="Y26" s="179">
        <v>1.0000000000000002</v>
      </c>
    </row>
    <row r="27" spans="1:25" s="46" customFormat="1" x14ac:dyDescent="0.25">
      <c r="A27" s="180">
        <v>-7.5507588162172983E-17</v>
      </c>
      <c r="B27" s="181">
        <v>0</v>
      </c>
      <c r="C27" s="182">
        <v>1.2060453783110543</v>
      </c>
      <c r="K27" s="180">
        <v>0</v>
      </c>
      <c r="L27" s="181">
        <v>0</v>
      </c>
      <c r="M27" s="182">
        <f>C27</f>
        <v>1.2060453783110543</v>
      </c>
      <c r="O27" s="180">
        <v>-0.40824829046386307</v>
      </c>
      <c r="P27" s="181">
        <v>-0.1230914909793327</v>
      </c>
      <c r="Q27" s="182">
        <v>0.90453403373329089</v>
      </c>
      <c r="S27" s="180">
        <v>5.5511151231257827E-17</v>
      </c>
      <c r="T27" s="181">
        <v>1.3877787807814457E-17</v>
      </c>
      <c r="U27" s="182">
        <v>1</v>
      </c>
      <c r="W27" s="180">
        <v>1.0000000000000004</v>
      </c>
      <c r="X27" s="181">
        <v>1.0000000000000002</v>
      </c>
      <c r="Y27" s="182">
        <v>2</v>
      </c>
    </row>
    <row r="29" spans="1:25" x14ac:dyDescent="0.25">
      <c r="S29" t="s">
        <v>587</v>
      </c>
      <c r="U29">
        <f>MDETERM(O25:Q27)</f>
        <v>1.0000000000000002</v>
      </c>
    </row>
    <row r="31" spans="1:25" ht="18" x14ac:dyDescent="0.35">
      <c r="A31" t="s">
        <v>588</v>
      </c>
      <c r="K31" t="s">
        <v>593</v>
      </c>
      <c r="O31" t="s">
        <v>567</v>
      </c>
    </row>
    <row r="32" spans="1:25" x14ac:dyDescent="0.25">
      <c r="A32" s="225">
        <f t="array" ref="A32:C34">MMULT(K25:M27,O25:Q27)</f>
        <v>3.6666666666666687</v>
      </c>
      <c r="B32" s="226">
        <v>0.80403025220736946</v>
      </c>
      <c r="C32" s="227">
        <v>-0.49236596391733101</v>
      </c>
      <c r="K32" s="217">
        <f t="array" ref="K32:M34">O25:Q27</f>
        <v>-0.81649658092772626</v>
      </c>
      <c r="L32" s="218">
        <v>0.49236596391733101</v>
      </c>
      <c r="M32" s="219">
        <v>-0.30151134457776363</v>
      </c>
      <c r="O32" s="217">
        <v>1</v>
      </c>
      <c r="P32" s="218">
        <v>0</v>
      </c>
      <c r="Q32" s="219">
        <v>0</v>
      </c>
    </row>
    <row r="33" spans="1:17" x14ac:dyDescent="0.25">
      <c r="A33" s="228">
        <v>0.80403025220736957</v>
      </c>
      <c r="B33" s="2">
        <v>1.242424242424242</v>
      </c>
      <c r="C33" s="229">
        <v>-0.14845392380504102</v>
      </c>
      <c r="K33" s="123">
        <v>-0.40824829046386307</v>
      </c>
      <c r="L33" s="37">
        <v>-0.86164043685532909</v>
      </c>
      <c r="M33" s="90">
        <v>-0.30151134457776363</v>
      </c>
      <c r="O33" s="123">
        <v>0</v>
      </c>
      <c r="P33" s="37">
        <v>1</v>
      </c>
      <c r="Q33" s="90">
        <v>0</v>
      </c>
    </row>
    <row r="34" spans="1:17" x14ac:dyDescent="0.25">
      <c r="A34" s="230">
        <v>-0.4923659639173309</v>
      </c>
      <c r="B34" s="231">
        <v>-0.14845392380504102</v>
      </c>
      <c r="C34" s="232">
        <v>1.0909090909090908</v>
      </c>
      <c r="K34" s="91">
        <v>-0.40824829046386307</v>
      </c>
      <c r="L34" s="92">
        <v>-0.1230914909793327</v>
      </c>
      <c r="M34" s="93">
        <v>0.90453403373329089</v>
      </c>
      <c r="O34" s="91">
        <v>0</v>
      </c>
      <c r="P34" s="92">
        <v>0</v>
      </c>
      <c r="Q34" s="93">
        <v>1</v>
      </c>
    </row>
    <row r="36" spans="1:17" ht="18" x14ac:dyDescent="0.35">
      <c r="A36" t="s">
        <v>568</v>
      </c>
      <c r="E36" t="s">
        <v>569</v>
      </c>
      <c r="G36" t="s">
        <v>570</v>
      </c>
      <c r="I36" t="s">
        <v>571</v>
      </c>
      <c r="K36" t="s">
        <v>572</v>
      </c>
      <c r="O36" t="s">
        <v>573</v>
      </c>
    </row>
    <row r="37" spans="1:17" x14ac:dyDescent="0.25">
      <c r="A37" s="217">
        <f t="array" ref="A37:C39">A32:C34</f>
        <v>3.6666666666666687</v>
      </c>
      <c r="B37" s="218">
        <v>0.80403025220736946</v>
      </c>
      <c r="C37" s="219">
        <v>-0.49236596391733101</v>
      </c>
      <c r="E37" s="223">
        <f>A32</f>
        <v>3.6666666666666687</v>
      </c>
      <c r="G37" s="223">
        <f>E37/E41</f>
        <v>0.96849599695818633</v>
      </c>
      <c r="I37" s="223">
        <f>SQRT((1-G37/G41)/2)</f>
        <v>0.99209273683415966</v>
      </c>
      <c r="K37" s="217">
        <f t="array" ref="K37:M39">K$6:M$8-2*MMULT(I37:I39,TRANSPOSE(I37:I39))</f>
        <v>-0.96849599695818633</v>
      </c>
      <c r="L37" s="218">
        <v>-0.21237274928075944</v>
      </c>
      <c r="M37" s="219">
        <v>0.13005121775247094</v>
      </c>
      <c r="O37" s="217">
        <f t="array" ref="O37:Q39">MMULT(K37:M39,O32:Q34)</f>
        <v>-0.96849599695818633</v>
      </c>
      <c r="P37" s="218">
        <v>-0.21237274928075944</v>
      </c>
      <c r="Q37" s="219">
        <v>0.13005121775247094</v>
      </c>
    </row>
    <row r="38" spans="1:17" x14ac:dyDescent="0.25">
      <c r="A38" s="123">
        <v>0.80403025220736957</v>
      </c>
      <c r="B38" s="37">
        <v>1.242424242424242</v>
      </c>
      <c r="C38" s="90">
        <v>-0.14845392380504102</v>
      </c>
      <c r="E38" s="173">
        <f>A33</f>
        <v>0.80403025220736957</v>
      </c>
      <c r="F38" s="233"/>
      <c r="G38" s="173">
        <f>E38/E41</f>
        <v>0.21237274928075944</v>
      </c>
      <c r="I38" s="173">
        <f>G38/(-2*G41*I37)</f>
        <v>0.10703271044925518</v>
      </c>
      <c r="K38" s="123">
        <v>-0.21237274928075944</v>
      </c>
      <c r="L38" s="37">
        <v>0.97708799778777178</v>
      </c>
      <c r="M38" s="90">
        <v>1.4030678601369612E-2</v>
      </c>
      <c r="O38" s="123">
        <v>-0.21237274928075944</v>
      </c>
      <c r="P38" s="37">
        <v>0.97708799778777178</v>
      </c>
      <c r="Q38" s="90">
        <v>1.4030678601369612E-2</v>
      </c>
    </row>
    <row r="39" spans="1:17" x14ac:dyDescent="0.25">
      <c r="A39" s="91">
        <v>-0.4923659639173309</v>
      </c>
      <c r="B39" s="92">
        <v>-0.14845392380504102</v>
      </c>
      <c r="C39" s="93">
        <v>1.0909090909090908</v>
      </c>
      <c r="E39" s="174">
        <f>A34</f>
        <v>-0.4923659639173309</v>
      </c>
      <c r="G39" s="174">
        <f>E39/E41</f>
        <v>-0.13005121775247094</v>
      </c>
      <c r="I39" s="174">
        <f>G39/(-2*G41*I37)</f>
        <v>-6.5543881596933098E-2</v>
      </c>
      <c r="K39" s="91">
        <v>0.13005121775247094</v>
      </c>
      <c r="L39" s="92">
        <v>1.4030678601369612E-2</v>
      </c>
      <c r="M39" s="93">
        <v>0.99140799917041444</v>
      </c>
      <c r="O39" s="91">
        <v>0.13005121775247094</v>
      </c>
      <c r="P39" s="92">
        <v>1.4030678601369612E-2</v>
      </c>
      <c r="Q39" s="93">
        <v>0.99140799917041444</v>
      </c>
    </row>
    <row r="41" spans="1:17" x14ac:dyDescent="0.25">
      <c r="D41" s="47" t="s">
        <v>576</v>
      </c>
      <c r="E41">
        <f>SQRT(E37^2+E38^2+E39^2)</f>
        <v>3.7859388972001842</v>
      </c>
      <c r="F41" s="47" t="s">
        <v>468</v>
      </c>
      <c r="G41">
        <f>-SIGN(G37)*SQRT(G37^2+G38^2+G39^2)</f>
        <v>-1</v>
      </c>
    </row>
    <row r="43" spans="1:17" ht="18" x14ac:dyDescent="0.35">
      <c r="A43" t="s">
        <v>577</v>
      </c>
      <c r="E43" t="s">
        <v>578</v>
      </c>
      <c r="G43" t="s">
        <v>579</v>
      </c>
      <c r="I43" t="s">
        <v>580</v>
      </c>
      <c r="K43" t="s">
        <v>581</v>
      </c>
      <c r="O43" t="s">
        <v>582</v>
      </c>
    </row>
    <row r="44" spans="1:17" x14ac:dyDescent="0.25">
      <c r="A44" s="217">
        <f t="array" ref="A44:C46">MMULT(K37:M39,A37:C39)</f>
        <v>-3.7859388972001851</v>
      </c>
      <c r="B44" s="218">
        <v>-1.0618637464037974</v>
      </c>
      <c r="C44" s="219">
        <v>0.65025608876235508</v>
      </c>
      <c r="E44" s="223">
        <f>B44</f>
        <v>-1.0618637464037974</v>
      </c>
      <c r="G44" s="223">
        <f>E44/E48</f>
        <v>-0.7139443046999141</v>
      </c>
      <c r="I44" s="223">
        <v>0</v>
      </c>
      <c r="K44" s="217">
        <f t="array" ref="K44:M46">K$6:M$8-2*MMULT(I44:I46,TRANSPOSE(I44:I46))</f>
        <v>1</v>
      </c>
      <c r="L44" s="218">
        <v>0</v>
      </c>
      <c r="M44" s="219">
        <v>0</v>
      </c>
      <c r="O44" s="217">
        <f t="array" ref="O44:Q46">MMULT(K44:M46,O37:Q39)</f>
        <v>-0.96849599695818633</v>
      </c>
      <c r="P44" s="218">
        <v>-0.21237274928075944</v>
      </c>
      <c r="Q44" s="219">
        <v>0.13005121775247094</v>
      </c>
    </row>
    <row r="45" spans="1:17" x14ac:dyDescent="0.25">
      <c r="A45" s="123">
        <v>-6.6786853825107073E-17</v>
      </c>
      <c r="B45" s="37">
        <v>1.0411207909750895</v>
      </c>
      <c r="C45" s="90">
        <v>-2.5181238927153425E-2</v>
      </c>
      <c r="E45" s="173">
        <f>B45</f>
        <v>1.0411207909750895</v>
      </c>
      <c r="F45" s="233"/>
      <c r="G45" s="173">
        <f>E45/E48</f>
        <v>0.69999777442131217</v>
      </c>
      <c r="I45" s="173">
        <f>SQRT((1-G45/G48)/2)</f>
        <v>0.99992690505551474</v>
      </c>
      <c r="K45" s="123">
        <v>0</v>
      </c>
      <c r="L45" s="37">
        <v>-0.99970763090780079</v>
      </c>
      <c r="M45" s="90">
        <v>2.417959273256912E-2</v>
      </c>
      <c r="O45" s="123">
        <v>0.21545524353247378</v>
      </c>
      <c r="P45" s="37">
        <v>-0.97646307136251709</v>
      </c>
      <c r="Q45" s="90">
        <v>9.9452651871478545E-3</v>
      </c>
    </row>
    <row r="46" spans="1:17" x14ac:dyDescent="0.25">
      <c r="A46" s="91">
        <v>-5.5511151231257827E-17</v>
      </c>
      <c r="B46" s="92">
        <v>-2.5181238927153474E-2</v>
      </c>
      <c r="C46" s="93">
        <v>1.0154202966156587</v>
      </c>
      <c r="E46" s="174">
        <f>B46</f>
        <v>-2.5181238927153474E-2</v>
      </c>
      <c r="G46" s="174">
        <f>E46/E48</f>
        <v>-1.6930611086605891E-2</v>
      </c>
      <c r="I46" s="174">
        <f>G46/(-2*G48*I45)</f>
        <v>-1.2090680133877735E-2</v>
      </c>
      <c r="K46" s="91">
        <v>0</v>
      </c>
      <c r="L46" s="92">
        <v>2.417959273256912E-2</v>
      </c>
      <c r="M46" s="93">
        <v>0.99970763090780046</v>
      </c>
      <c r="O46" s="91">
        <v>0.12487810821089243</v>
      </c>
      <c r="P46" s="92">
        <v>3.7652166314993706E-2</v>
      </c>
      <c r="Q46" s="93">
        <v>0.99145739820804035</v>
      </c>
    </row>
    <row r="48" spans="1:17" x14ac:dyDescent="0.25">
      <c r="D48" s="47" t="s">
        <v>576</v>
      </c>
      <c r="E48">
        <f>SQRT(E44^2+E45^2+E46^2)</f>
        <v>1.4873201444615785</v>
      </c>
      <c r="F48" s="47" t="s">
        <v>468</v>
      </c>
      <c r="G48">
        <f>-SIGN(G45)*SQRT(G45^2+G46^2)</f>
        <v>-0.70020249198825057</v>
      </c>
    </row>
    <row r="50" spans="1:21" ht="18.75" x14ac:dyDescent="0.35">
      <c r="A50" t="s">
        <v>583</v>
      </c>
      <c r="K50" t="s">
        <v>491</v>
      </c>
      <c r="O50" t="s">
        <v>584</v>
      </c>
      <c r="S50" t="s">
        <v>585</v>
      </c>
    </row>
    <row r="51" spans="1:21" s="46" customFormat="1" x14ac:dyDescent="0.25">
      <c r="A51" s="234">
        <f t="array" ref="A51:C53">MMULT(K44:M46,A44:C46)</f>
        <v>-3.7859388972001851</v>
      </c>
      <c r="B51" s="235">
        <v>-1.0618637464037974</v>
      </c>
      <c r="C51" s="236">
        <v>0.65025608876235508</v>
      </c>
      <c r="K51" s="217">
        <f>A51</f>
        <v>-3.7859388972001851</v>
      </c>
      <c r="L51" s="218">
        <f>B51</f>
        <v>-1.0618637464037974</v>
      </c>
      <c r="M51" s="219">
        <f>C51</f>
        <v>0.65025608876235508</v>
      </c>
      <c r="O51" s="234">
        <f t="array" ref="O51:Q53">TRANSPOSE(O44:Q46)</f>
        <v>-0.96849599695818633</v>
      </c>
      <c r="P51" s="235">
        <v>0.21545524353247378</v>
      </c>
      <c r="Q51" s="236">
        <v>0.12487810821089243</v>
      </c>
      <c r="S51" s="234">
        <f t="array" ref="S51:U53">MMULT(TRANSPOSE(O51:Q53),O51:Q53)</f>
        <v>1.0000000000000002</v>
      </c>
      <c r="T51" s="235">
        <v>-2.7321894746634712E-17</v>
      </c>
      <c r="U51" s="236">
        <v>0</v>
      </c>
    </row>
    <row r="52" spans="1:21" s="46" customFormat="1" x14ac:dyDescent="0.25">
      <c r="A52" s="124">
        <v>6.542509038439552E-17</v>
      </c>
      <c r="B52" s="3">
        <v>-1.0414252715363224</v>
      </c>
      <c r="C52" s="179">
        <v>4.9726325935739002E-2</v>
      </c>
      <c r="K52" s="123">
        <v>0</v>
      </c>
      <c r="L52" s="37">
        <f>B52</f>
        <v>-1.0414252715363224</v>
      </c>
      <c r="M52" s="90">
        <f>C52</f>
        <v>4.9726325935739002E-2</v>
      </c>
      <c r="O52" s="124">
        <v>-0.21237274928075944</v>
      </c>
      <c r="P52" s="3">
        <v>-0.97646307136251709</v>
      </c>
      <c r="Q52" s="179">
        <v>3.7652166314993706E-2</v>
      </c>
      <c r="S52" s="124">
        <v>-2.7321894746634712E-17</v>
      </c>
      <c r="T52" s="3">
        <v>1.0000000000000004</v>
      </c>
      <c r="U52" s="179">
        <v>-6.9388939039072284E-18</v>
      </c>
    </row>
    <row r="53" spans="1:21" s="46" customFormat="1" x14ac:dyDescent="0.25">
      <c r="A53" s="180">
        <v>-5.7109800411746114E-17</v>
      </c>
      <c r="B53" s="181">
        <v>6.9388939039072284E-18</v>
      </c>
      <c r="C53" s="182">
        <v>1.0145145470035761</v>
      </c>
      <c r="K53" s="91">
        <v>0</v>
      </c>
      <c r="L53" s="92">
        <v>0</v>
      </c>
      <c r="M53" s="93">
        <f>C53</f>
        <v>1.0145145470035761</v>
      </c>
      <c r="O53" s="180">
        <v>0.13005121775247094</v>
      </c>
      <c r="P53" s="181">
        <v>9.9452651871478545E-3</v>
      </c>
      <c r="Q53" s="182">
        <v>0.99145739820804035</v>
      </c>
      <c r="S53" s="180">
        <v>0</v>
      </c>
      <c r="T53" s="181">
        <v>-6.9388939039072284E-18</v>
      </c>
      <c r="U53" s="182">
        <v>1</v>
      </c>
    </row>
    <row r="55" spans="1:21" x14ac:dyDescent="0.25">
      <c r="S55" t="s">
        <v>587</v>
      </c>
      <c r="U55">
        <f>MDETERM(O51:Q53)</f>
        <v>1.0000000000000002</v>
      </c>
    </row>
    <row r="57" spans="1:21" ht="18" x14ac:dyDescent="0.35">
      <c r="A57" t="s">
        <v>588</v>
      </c>
      <c r="K57" t="s">
        <v>593</v>
      </c>
      <c r="O57" t="s">
        <v>567</v>
      </c>
    </row>
    <row r="58" spans="1:21" x14ac:dyDescent="0.25">
      <c r="A58" s="225">
        <f t="array" ref="A58:C60">MMULT(K51:M53,O51:Q53)</f>
        <v>3.9767441860465143</v>
      </c>
      <c r="B58" s="226">
        <v>0.22763731732892911</v>
      </c>
      <c r="C58" s="227">
        <v>0.13193885226541158</v>
      </c>
      <c r="K58" s="234">
        <f t="array" ref="K58:M60">MMULT(K32:M34,O51:Q53)</f>
        <v>0.64699663922063089</v>
      </c>
      <c r="L58" s="235">
        <v>-0.65969426132705811</v>
      </c>
      <c r="M58" s="236">
        <v>-0.38235955645093622</v>
      </c>
      <c r="O58" s="217">
        <v>1</v>
      </c>
      <c r="P58" s="218">
        <v>0</v>
      </c>
      <c r="Q58" s="219">
        <v>0</v>
      </c>
    </row>
    <row r="59" spans="1:21" x14ac:dyDescent="0.25">
      <c r="A59" s="228">
        <v>0.22763731732892936</v>
      </c>
      <c r="B59" s="2">
        <v>1.017407860737114</v>
      </c>
      <c r="C59" s="229">
        <v>1.0089616206169695E-2</v>
      </c>
      <c r="K59" s="124">
        <v>0.53916386601719213</v>
      </c>
      <c r="L59" s="3">
        <v>0.75040222225952857</v>
      </c>
      <c r="M59" s="179">
        <v>-0.38235955645093633</v>
      </c>
      <c r="O59" s="123">
        <v>0</v>
      </c>
      <c r="P59" s="37">
        <v>1</v>
      </c>
      <c r="Q59" s="90">
        <v>0</v>
      </c>
    </row>
    <row r="60" spans="1:21" x14ac:dyDescent="0.25">
      <c r="A60" s="230">
        <v>0.13193885226541149</v>
      </c>
      <c r="B60" s="231">
        <v>1.0089616206169742E-2</v>
      </c>
      <c r="C60" s="232">
        <v>1.0058479532163742</v>
      </c>
      <c r="K60" s="180">
        <v>0.53916386601719213</v>
      </c>
      <c r="L60" s="181">
        <v>4.1230891332941187E-2</v>
      </c>
      <c r="M60" s="182">
        <v>0.84119102419205982</v>
      </c>
      <c r="O60" s="91">
        <v>0</v>
      </c>
      <c r="P60" s="92">
        <v>0</v>
      </c>
      <c r="Q60" s="93">
        <v>1</v>
      </c>
    </row>
    <row r="62" spans="1:21" ht="18" x14ac:dyDescent="0.35">
      <c r="A62" t="s">
        <v>568</v>
      </c>
      <c r="E62" t="s">
        <v>569</v>
      </c>
      <c r="G62" t="s">
        <v>570</v>
      </c>
      <c r="I62" t="s">
        <v>571</v>
      </c>
      <c r="K62" t="s">
        <v>572</v>
      </c>
      <c r="O62" t="s">
        <v>573</v>
      </c>
    </row>
    <row r="63" spans="1:21" x14ac:dyDescent="0.25">
      <c r="A63" s="217">
        <f t="array" ref="A63:C65">A58:C60</f>
        <v>3.9767441860465143</v>
      </c>
      <c r="B63" s="218">
        <v>0.22763731732892911</v>
      </c>
      <c r="C63" s="219">
        <v>0.13193885226541158</v>
      </c>
      <c r="E63" s="223">
        <f>A58</f>
        <v>3.9767441860465143</v>
      </c>
      <c r="G63" s="223">
        <f>E63/E67</f>
        <v>0.99781845191295693</v>
      </c>
      <c r="I63" s="223">
        <f>SQRT((1-G63/G67)/2)</f>
        <v>0.99945446417357031</v>
      </c>
      <c r="K63" s="217">
        <f t="array" ref="K63:M65">K$6:M$8-2*MMULT(I63:I65,TRANSPOSE(I63:I65))</f>
        <v>-0.99781845191295715</v>
      </c>
      <c r="L63" s="218">
        <v>-5.7117255963246426E-2</v>
      </c>
      <c r="M63" s="219">
        <v>-3.3105227582045267E-2</v>
      </c>
      <c r="O63" s="217">
        <f t="array" ref="O63:Q65">MMULT(K63:M65,O58:Q60)</f>
        <v>-0.99781845191295715</v>
      </c>
      <c r="P63" s="218">
        <v>-5.7117255963246426E-2</v>
      </c>
      <c r="Q63" s="219">
        <v>-3.3105227582045267E-2</v>
      </c>
    </row>
    <row r="64" spans="1:21" x14ac:dyDescent="0.25">
      <c r="A64" s="123">
        <v>0.22763731732892936</v>
      </c>
      <c r="B64" s="37">
        <v>1.017407860737114</v>
      </c>
      <c r="C64" s="90">
        <v>1.0089616206169695E-2</v>
      </c>
      <c r="E64" s="173">
        <f>A59</f>
        <v>0.22763731732892936</v>
      </c>
      <c r="F64" s="233"/>
      <c r="G64" s="173">
        <f>E64/E67</f>
        <v>5.7117255963246426E-2</v>
      </c>
      <c r="I64" s="173">
        <f>G64/(-2*G67*I63)</f>
        <v>2.8574216240294444E-2</v>
      </c>
      <c r="K64" s="123">
        <v>-5.7117255963246426E-2</v>
      </c>
      <c r="L64" s="37">
        <v>0.99836702833250579</v>
      </c>
      <c r="M64" s="90">
        <v>-9.4647226614342464E-4</v>
      </c>
      <c r="O64" s="123">
        <v>-5.7117255963246426E-2</v>
      </c>
      <c r="P64" s="37">
        <v>0.99836702833250579</v>
      </c>
      <c r="Q64" s="90">
        <v>-9.4647226614342464E-4</v>
      </c>
    </row>
    <row r="65" spans="1:21" x14ac:dyDescent="0.25">
      <c r="A65" s="91">
        <v>0.13193885226541149</v>
      </c>
      <c r="B65" s="92">
        <v>1.0089616206169742E-2</v>
      </c>
      <c r="C65" s="93">
        <v>1.0058479532163742</v>
      </c>
      <c r="E65" s="174">
        <f>A60</f>
        <v>0.13193885226541149</v>
      </c>
      <c r="G65" s="174">
        <f>E65/E67</f>
        <v>3.3105227582045267E-2</v>
      </c>
      <c r="I65" s="174">
        <f>G65/(-2*G67*I63)</f>
        <v>1.6561648763768012E-2</v>
      </c>
      <c r="K65" s="91">
        <v>-3.3105227582045267E-2</v>
      </c>
      <c r="L65" s="92">
        <v>-9.4647226614342464E-4</v>
      </c>
      <c r="M65" s="93">
        <v>0.99945142358045114</v>
      </c>
      <c r="O65" s="91">
        <v>-3.3105227582045267E-2</v>
      </c>
      <c r="P65" s="92">
        <v>-9.4647226614342464E-4</v>
      </c>
      <c r="Q65" s="93">
        <v>0.99945142358045114</v>
      </c>
    </row>
    <row r="67" spans="1:21" x14ac:dyDescent="0.25">
      <c r="D67" s="47" t="s">
        <v>576</v>
      </c>
      <c r="E67">
        <f>SQRT(E63^2+E64^2+E65^2)</f>
        <v>3.9854386120266083</v>
      </c>
      <c r="F67" s="47" t="s">
        <v>468</v>
      </c>
      <c r="G67">
        <f>-SIGN(G63)*SQRT(G63^2+G64^2+G65^2)</f>
        <v>-1</v>
      </c>
    </row>
    <row r="69" spans="1:21" ht="18" x14ac:dyDescent="0.35">
      <c r="A69" t="s">
        <v>577</v>
      </c>
      <c r="E69" t="s">
        <v>578</v>
      </c>
      <c r="G69" t="s">
        <v>579</v>
      </c>
      <c r="I69" t="s">
        <v>580</v>
      </c>
      <c r="K69" t="s">
        <v>581</v>
      </c>
      <c r="O69" t="s">
        <v>582</v>
      </c>
    </row>
    <row r="70" spans="1:21" x14ac:dyDescent="0.25">
      <c r="A70" s="217">
        <f t="array" ref="A70:C72">MMULT(K63:M65,A63:C65)</f>
        <v>-3.9854386120266092</v>
      </c>
      <c r="B70" s="218">
        <v>-0.28558627981623202</v>
      </c>
      <c r="C70" s="219">
        <v>-0.16552613791022655</v>
      </c>
      <c r="E70" s="223">
        <f>B70</f>
        <v>-0.28558627981623202</v>
      </c>
      <c r="G70" s="223">
        <f>E70/E74</f>
        <v>-0.27391430629890828</v>
      </c>
      <c r="I70" s="223">
        <v>0</v>
      </c>
      <c r="K70" s="217">
        <f t="array" ref="K70:M72">K$6:M$8-2*MMULT(I70:I72,TRANSPOSE(I70:I72))</f>
        <v>1</v>
      </c>
      <c r="L70" s="218">
        <v>0</v>
      </c>
      <c r="M70" s="219">
        <v>0</v>
      </c>
      <c r="O70" s="217">
        <f t="array" ref="O70:Q72">MMULT(K70:M72,O63:Q65)</f>
        <v>-0.99781845191295715</v>
      </c>
      <c r="P70" s="218">
        <v>-5.7117255963246426E-2</v>
      </c>
      <c r="Q70" s="219">
        <v>-3.3105227582045267E-2</v>
      </c>
    </row>
    <row r="71" spans="1:21" x14ac:dyDescent="0.25">
      <c r="A71" s="123">
        <v>1.4446993948369347E-17</v>
      </c>
      <c r="B71" s="37">
        <v>1.002734894063666</v>
      </c>
      <c r="C71" s="90">
        <v>1.5851477607522347E-3</v>
      </c>
      <c r="E71" s="173">
        <f>B71</f>
        <v>1.002734894063666</v>
      </c>
      <c r="F71" s="233"/>
      <c r="G71" s="173">
        <f>E71/E74</f>
        <v>0.96175290033505023</v>
      </c>
      <c r="I71" s="173">
        <f>SQRT((1-G71/G74)/2)</f>
        <v>0.99999968762482427</v>
      </c>
      <c r="K71" s="123">
        <v>0</v>
      </c>
      <c r="L71" s="37">
        <v>-0.99999875049949227</v>
      </c>
      <c r="M71" s="90">
        <v>-1.5808223983164963E-3</v>
      </c>
      <c r="O71" s="123">
        <v>5.7169518080469162E-2</v>
      </c>
      <c r="P71" s="37">
        <v>-0.99836428466783933</v>
      </c>
      <c r="Q71" s="90">
        <v>-6.3348411289943765E-4</v>
      </c>
    </row>
    <row r="72" spans="1:21" x14ac:dyDescent="0.25">
      <c r="A72" s="91">
        <v>0</v>
      </c>
      <c r="B72" s="92">
        <v>1.5851477607522948E-3</v>
      </c>
      <c r="C72" s="93">
        <v>1.0009187534745128</v>
      </c>
      <c r="E72" s="174">
        <f>B72</f>
        <v>1.5851477607522948E-3</v>
      </c>
      <c r="G72" s="174">
        <f>E72/E74</f>
        <v>1.5203624261891243E-3</v>
      </c>
      <c r="I72" s="174">
        <f>G72/(-2*G74*I71)</f>
        <v>7.9041144606316251E-4</v>
      </c>
      <c r="K72" s="91">
        <v>0</v>
      </c>
      <c r="L72" s="92">
        <v>-1.5808223983164963E-3</v>
      </c>
      <c r="M72" s="93">
        <v>0.99999875049949183</v>
      </c>
      <c r="O72" s="91">
        <v>-3.30148939794895E-2</v>
      </c>
      <c r="P72" s="92">
        <v>-2.5247120436545523E-3</v>
      </c>
      <c r="Q72" s="93">
        <v>0.99945167096994714</v>
      </c>
    </row>
    <row r="74" spans="1:21" x14ac:dyDescent="0.25">
      <c r="D74" s="47" t="s">
        <v>576</v>
      </c>
      <c r="E74">
        <f>SQRT(E70^2+E71^2+E72^2)</f>
        <v>1.0426117703563345</v>
      </c>
      <c r="F74" s="47" t="s">
        <v>468</v>
      </c>
      <c r="G74">
        <f>-SIGN(G71)*SQRT(G71^2+G72^2)</f>
        <v>-0.96175410204728939</v>
      </c>
    </row>
    <row r="76" spans="1:21" ht="18.75" x14ac:dyDescent="0.35">
      <c r="A76" t="s">
        <v>583</v>
      </c>
      <c r="K76" t="s">
        <v>491</v>
      </c>
      <c r="O76" t="s">
        <v>584</v>
      </c>
      <c r="S76" t="s">
        <v>585</v>
      </c>
    </row>
    <row r="77" spans="1:21" s="46" customFormat="1" x14ac:dyDescent="0.25">
      <c r="A77" s="234">
        <f t="array" ref="A77:C79">MMULT(K70:M72,A70:C72)</f>
        <v>-3.9854386120266092</v>
      </c>
      <c r="B77" s="235">
        <v>-0.28558627981623202</v>
      </c>
      <c r="C77" s="236">
        <v>-0.16552613791022655</v>
      </c>
      <c r="K77" s="234">
        <f>A77</f>
        <v>-3.9854386120266092</v>
      </c>
      <c r="L77" s="235">
        <f>B77</f>
        <v>-0.28558627981623202</v>
      </c>
      <c r="M77" s="236">
        <f>C77</f>
        <v>-0.16552613791022655</v>
      </c>
      <c r="O77" s="234">
        <f t="array" ref="O77:Q79">TRANSPOSE(O70:Q72)</f>
        <v>-0.99781845191295715</v>
      </c>
      <c r="P77" s="235">
        <v>5.7169518080469162E-2</v>
      </c>
      <c r="Q77" s="236">
        <v>-3.30148939794895E-2</v>
      </c>
      <c r="S77" s="234">
        <f t="array" ref="S77:U79">MMULT(TRANSPOSE(O77:Q79),O77:Q79)</f>
        <v>1.0000000000000004</v>
      </c>
      <c r="T77" s="235">
        <v>-7.1083004933580884E-18</v>
      </c>
      <c r="U77" s="236">
        <v>6.9388939039072284E-18</v>
      </c>
    </row>
    <row r="78" spans="1:21" s="46" customFormat="1" x14ac:dyDescent="0.25">
      <c r="A78" s="124">
        <v>-1.4446975896843072E-17</v>
      </c>
      <c r="B78" s="3">
        <v>-1.0027361469829916</v>
      </c>
      <c r="C78" s="179">
        <v>-3.1674205644968401E-3</v>
      </c>
      <c r="K78" s="124">
        <v>0</v>
      </c>
      <c r="L78" s="3">
        <f>B78</f>
        <v>-1.0027361469829916</v>
      </c>
      <c r="M78" s="179">
        <f>C78</f>
        <v>-3.1674205644968401E-3</v>
      </c>
      <c r="O78" s="124">
        <v>-5.7117255963246426E-2</v>
      </c>
      <c r="P78" s="3">
        <v>-0.99836428466783933</v>
      </c>
      <c r="Q78" s="179">
        <v>-2.5247120436545523E-3</v>
      </c>
      <c r="S78" s="124">
        <v>-7.1083004933580884E-18</v>
      </c>
      <c r="T78" s="3">
        <v>1.0000000000000009</v>
      </c>
      <c r="U78" s="179">
        <v>8.6736173798840355E-19</v>
      </c>
    </row>
    <row r="79" spans="1:21" s="46" customFormat="1" x14ac:dyDescent="0.25">
      <c r="A79" s="180">
        <v>-2.2838131621925137E-20</v>
      </c>
      <c r="B79" s="181">
        <v>-2.1684043449710089E-19</v>
      </c>
      <c r="C79" s="182">
        <v>1.0009149969889366</v>
      </c>
      <c r="K79" s="180">
        <v>0</v>
      </c>
      <c r="L79" s="181">
        <v>0</v>
      </c>
      <c r="M79" s="182">
        <f>C79</f>
        <v>1.0009149969889366</v>
      </c>
      <c r="O79" s="180">
        <v>-3.3105227582045267E-2</v>
      </c>
      <c r="P79" s="181">
        <v>-6.3348411289943765E-4</v>
      </c>
      <c r="Q79" s="182">
        <v>0.99945167096994714</v>
      </c>
      <c r="S79" s="180">
        <v>6.9388939039072284E-18</v>
      </c>
      <c r="T79" s="181">
        <v>8.6736173798840355E-19</v>
      </c>
      <c r="U79" s="182">
        <v>0.99999999999999978</v>
      </c>
    </row>
    <row r="81" spans="1:21" x14ac:dyDescent="0.25">
      <c r="S81" t="s">
        <v>587</v>
      </c>
      <c r="U81">
        <f>MDETERM(O77:Q79)</f>
        <v>1.0000000000000004</v>
      </c>
    </row>
    <row r="83" spans="1:21" ht="18" x14ac:dyDescent="0.35">
      <c r="A83" t="s">
        <v>588</v>
      </c>
      <c r="K83" t="s">
        <v>593</v>
      </c>
      <c r="O83" t="s">
        <v>567</v>
      </c>
    </row>
    <row r="84" spans="1:21" x14ac:dyDescent="0.25">
      <c r="A84" s="225">
        <f t="array" ref="A84:C86">MMULT(K77:M79,O77:Q79)</f>
        <v>3.9985358711566659</v>
      </c>
      <c r="B84" s="226">
        <v>5.7378395349462485E-2</v>
      </c>
      <c r="C84" s="227">
        <v>-3.3135518765601002E-2</v>
      </c>
      <c r="K84" s="234">
        <f t="array" ref="K84:M86">MMULT(K58:M60,O77:Q79)</f>
        <v>-0.5952471588238355</v>
      </c>
      <c r="L84" s="235">
        <v>0.69584589407762065</v>
      </c>
      <c r="M84" s="236">
        <v>-0.40184488500846899</v>
      </c>
      <c r="O84" s="217">
        <v>1</v>
      </c>
      <c r="P84" s="218">
        <v>0</v>
      </c>
      <c r="Q84" s="219">
        <v>0</v>
      </c>
    </row>
    <row r="85" spans="1:21" x14ac:dyDescent="0.25">
      <c r="A85" s="228">
        <v>5.7378395349462742E-2</v>
      </c>
      <c r="B85" s="2">
        <v>1.0010979626038663</v>
      </c>
      <c r="C85" s="229">
        <v>-6.3406374895521971E-4</v>
      </c>
      <c r="K85" s="124">
        <v>-0.56819046978638799</v>
      </c>
      <c r="L85" s="3">
        <v>-0.71810882074825866</v>
      </c>
      <c r="M85" s="179">
        <v>-0.40184488500846921</v>
      </c>
      <c r="O85" s="123">
        <v>0</v>
      </c>
      <c r="P85" s="37">
        <v>1</v>
      </c>
      <c r="Q85" s="90">
        <v>0</v>
      </c>
    </row>
    <row r="86" spans="1:21" x14ac:dyDescent="0.25">
      <c r="A86" s="230">
        <v>-3.3135518765600898E-2</v>
      </c>
      <c r="B86" s="231">
        <v>-6.3406374895527977E-4</v>
      </c>
      <c r="C86" s="232">
        <v>1.0003661662394723</v>
      </c>
      <c r="K86" s="180">
        <v>-0.56819046978638799</v>
      </c>
      <c r="L86" s="181">
        <v>-1.0872592094963001E-2</v>
      </c>
      <c r="M86" s="182">
        <v>0.82282524073162722</v>
      </c>
      <c r="O86" s="91">
        <v>0</v>
      </c>
      <c r="P86" s="92">
        <v>0</v>
      </c>
      <c r="Q86" s="93">
        <v>1</v>
      </c>
    </row>
    <row r="88" spans="1:21" ht="18" x14ac:dyDescent="0.35">
      <c r="A88" t="s">
        <v>568</v>
      </c>
      <c r="E88" t="s">
        <v>569</v>
      </c>
      <c r="G88" t="s">
        <v>570</v>
      </c>
      <c r="I88" t="s">
        <v>571</v>
      </c>
      <c r="K88" t="s">
        <v>572</v>
      </c>
      <c r="O88" t="s">
        <v>573</v>
      </c>
    </row>
    <row r="89" spans="1:21" x14ac:dyDescent="0.25">
      <c r="A89" s="217">
        <f t="array" ref="A89:C91">A84:C86</f>
        <v>3.9985358711566659</v>
      </c>
      <c r="B89" s="218">
        <v>5.7378395349462485E-2</v>
      </c>
      <c r="C89" s="219">
        <v>-3.3135518765601002E-2</v>
      </c>
      <c r="E89" s="223">
        <f>A84</f>
        <v>3.9985358711566659</v>
      </c>
      <c r="G89" s="223">
        <f>E89/E93</f>
        <v>0.99986273268855819</v>
      </c>
      <c r="I89" s="223">
        <f>SQRT((1-G89/G93)/2)</f>
        <v>0.99996568258329699</v>
      </c>
      <c r="K89" s="217">
        <f t="array" ref="K89:M91">K$6:M$8-2*MMULT(I89:I91,TRANSPOSE(I89:I91))</f>
        <v>-0.99986273268855808</v>
      </c>
      <c r="L89" s="218">
        <v>-1.4347881579664951E-2</v>
      </c>
      <c r="M89" s="219">
        <v>8.285775446211726E-3</v>
      </c>
      <c r="O89" s="217">
        <f t="array" ref="O89:Q91">MMULT(K89:M91,O84:Q86)</f>
        <v>-0.99986273268855808</v>
      </c>
      <c r="P89" s="218">
        <v>-1.4347881579664951E-2</v>
      </c>
      <c r="Q89" s="219">
        <v>8.285775446211726E-3</v>
      </c>
    </row>
    <row r="90" spans="1:21" x14ac:dyDescent="0.25">
      <c r="A90" s="123">
        <v>5.7378395349462742E-2</v>
      </c>
      <c r="B90" s="37">
        <v>1.0010979626038663</v>
      </c>
      <c r="C90" s="90">
        <v>-6.3406374895521971E-4</v>
      </c>
      <c r="E90" s="173">
        <f>A85</f>
        <v>5.7378395349462742E-2</v>
      </c>
      <c r="F90" s="233"/>
      <c r="G90" s="173">
        <f>E90/E93</f>
        <v>1.4347881579664951E-2</v>
      </c>
      <c r="I90" s="173">
        <f>G90/(-2*G93*I89)</f>
        <v>7.1741869893968959E-3</v>
      </c>
      <c r="K90" s="123">
        <v>-1.4347881579664951E-2</v>
      </c>
      <c r="L90" s="37">
        <v>0.99989706208208229</v>
      </c>
      <c r="M90" s="90">
        <v>5.9445742427590533E-5</v>
      </c>
      <c r="O90" s="123">
        <v>-1.4347881579664951E-2</v>
      </c>
      <c r="P90" s="37">
        <v>0.99989706208208229</v>
      </c>
      <c r="Q90" s="90">
        <v>5.9445742427590533E-5</v>
      </c>
    </row>
    <row r="91" spans="1:21" x14ac:dyDescent="0.25">
      <c r="A91" s="91">
        <v>-3.3135518765600898E-2</v>
      </c>
      <c r="B91" s="92">
        <v>-6.3406374895527977E-4</v>
      </c>
      <c r="C91" s="93">
        <v>1.0003661662394723</v>
      </c>
      <c r="E91" s="174">
        <f>A86</f>
        <v>-3.3135518765600898E-2</v>
      </c>
      <c r="G91" s="174">
        <f>E91/E93</f>
        <v>-8.285775446211726E-3</v>
      </c>
      <c r="I91" s="174">
        <f>G91/(-2*G93*I89)</f>
        <v>-4.1430299011893951E-3</v>
      </c>
      <c r="K91" s="91">
        <v>8.285775446211726E-3</v>
      </c>
      <c r="L91" s="92">
        <v>5.9445742427590533E-5</v>
      </c>
      <c r="M91" s="93">
        <v>0.99996567060647568</v>
      </c>
      <c r="O91" s="91">
        <v>8.285775446211726E-3</v>
      </c>
      <c r="P91" s="92">
        <v>5.9445742427590533E-5</v>
      </c>
      <c r="Q91" s="93">
        <v>0.99996567060647568</v>
      </c>
    </row>
    <row r="93" spans="1:21" x14ac:dyDescent="0.25">
      <c r="D93" s="47" t="s">
        <v>576</v>
      </c>
      <c r="E93">
        <f>SQRT(E89^2+E90^2+E91^2)</f>
        <v>3.9990848147774183</v>
      </c>
      <c r="F93" s="47" t="s">
        <v>468</v>
      </c>
      <c r="G93">
        <f>-SIGN(G89)*SQRT(G89^2+G90^2+G91^2)</f>
        <v>-1</v>
      </c>
    </row>
    <row r="95" spans="1:21" ht="18" x14ac:dyDescent="0.35">
      <c r="A95" t="s">
        <v>577</v>
      </c>
      <c r="E95" t="s">
        <v>578</v>
      </c>
      <c r="G95" t="s">
        <v>579</v>
      </c>
      <c r="I95" t="s">
        <v>580</v>
      </c>
      <c r="K95" t="s">
        <v>581</v>
      </c>
      <c r="O95" t="s">
        <v>582</v>
      </c>
    </row>
    <row r="96" spans="1:21" x14ac:dyDescent="0.25">
      <c r="A96" s="217">
        <f t="array" ref="A96:C98">MMULT(K89:M91,A89:C91)</f>
        <v>-3.9990848147774192</v>
      </c>
      <c r="B96" s="218">
        <v>-7.1739407898324573E-2</v>
      </c>
      <c r="C96" s="219">
        <v>4.1428877231058758E-2</v>
      </c>
      <c r="E96" s="223">
        <f>B96</f>
        <v>-7.1739407898324573E-2</v>
      </c>
      <c r="G96" s="223">
        <f>E96/E100</f>
        <v>-7.1543297021230301E-2</v>
      </c>
      <c r="I96" s="223">
        <v>0</v>
      </c>
      <c r="K96" s="217">
        <f t="array" ref="K96:M98">K$6:M$8-2*MMULT(I96:I98,TRANSPOSE(I96:I98))</f>
        <v>1</v>
      </c>
      <c r="L96" s="218">
        <v>0</v>
      </c>
      <c r="M96" s="219">
        <v>0</v>
      </c>
      <c r="O96" s="217">
        <f t="array" ref="O96:Q98">MMULT(K96:M98,O89:Q91)</f>
        <v>-0.99986273268855808</v>
      </c>
      <c r="P96" s="218">
        <v>-1.4347881579664951E-2</v>
      </c>
      <c r="Q96" s="219">
        <v>8.285775446211726E-3</v>
      </c>
    </row>
    <row r="97" spans="1:21" x14ac:dyDescent="0.25">
      <c r="A97" s="123">
        <v>-4.3300324263639833E-18</v>
      </c>
      <c r="B97" s="37">
        <v>1.0001716155498686</v>
      </c>
      <c r="C97" s="90">
        <v>-9.9106470971918348E-5</v>
      </c>
      <c r="E97" s="173">
        <f>B97</f>
        <v>1.0001716155498686</v>
      </c>
      <c r="F97" s="233"/>
      <c r="G97" s="173">
        <f>E97/E100</f>
        <v>0.99743749021322969</v>
      </c>
      <c r="I97" s="173">
        <f>SQRT((1-G97/G100)/2)</f>
        <v>0.99999999877265966</v>
      </c>
      <c r="K97" s="123">
        <v>0</v>
      </c>
      <c r="L97" s="37">
        <v>-0.99999999509063864</v>
      </c>
      <c r="M97" s="90">
        <v>9.9089465192377335E-5</v>
      </c>
      <c r="O97" s="123">
        <v>1.4348702542283685E-2</v>
      </c>
      <c r="P97" s="37">
        <v>-0.9998970512827795</v>
      </c>
      <c r="Q97" s="90">
        <v>3.964032137538272E-5</v>
      </c>
    </row>
    <row r="98" spans="1:21" x14ac:dyDescent="0.25">
      <c r="A98" s="91">
        <v>6.9388939039072284E-18</v>
      </c>
      <c r="B98" s="92">
        <v>-9.9106470971981964E-5</v>
      </c>
      <c r="C98" s="93">
        <v>1.0000572331155073</v>
      </c>
      <c r="E98" s="174">
        <f>B98</f>
        <v>-9.9106470971981964E-5</v>
      </c>
      <c r="G98" s="174">
        <f>E98/E100</f>
        <v>-9.883554795327543E-5</v>
      </c>
      <c r="I98" s="174">
        <f>G98/(-2*G100*I97)</f>
        <v>-4.9544732656996919E-5</v>
      </c>
      <c r="K98" s="91">
        <v>0</v>
      </c>
      <c r="L98" s="92">
        <v>9.9089465192377335E-5</v>
      </c>
      <c r="M98" s="93">
        <v>0.99999999509063897</v>
      </c>
      <c r="O98" s="91">
        <v>8.2843536816214897E-3</v>
      </c>
      <c r="P98" s="92">
        <v>1.5852500726489275E-4</v>
      </c>
      <c r="Q98" s="93">
        <v>0.99996567158772998</v>
      </c>
    </row>
    <row r="100" spans="1:21" x14ac:dyDescent="0.25">
      <c r="D100" s="47" t="s">
        <v>576</v>
      </c>
      <c r="E100">
        <f>SQRT(E96^2+E97^2+E98^2)</f>
        <v>1.0027411495592113</v>
      </c>
      <c r="F100" s="47" t="s">
        <v>468</v>
      </c>
      <c r="G100">
        <f>-SIGN(G97)*SQRT(G97^2+G98^2)</f>
        <v>-0.99743749511001056</v>
      </c>
    </row>
    <row r="102" spans="1:21" ht="18.75" x14ac:dyDescent="0.35">
      <c r="A102" t="s">
        <v>583</v>
      </c>
      <c r="K102" t="s">
        <v>491</v>
      </c>
      <c r="O102" t="s">
        <v>584</v>
      </c>
      <c r="S102" t="s">
        <v>585</v>
      </c>
    </row>
    <row r="103" spans="1:21" s="46" customFormat="1" x14ac:dyDescent="0.25">
      <c r="A103" s="234">
        <f t="array" ref="A103:C105">MMULT(K96:M98,A96:C98)</f>
        <v>-3.9990848147774192</v>
      </c>
      <c r="B103" s="235">
        <v>-7.1739407898324573E-2</v>
      </c>
      <c r="C103" s="236">
        <v>4.1428877231058758E-2</v>
      </c>
      <c r="K103" s="234">
        <f>A103</f>
        <v>-3.9990848147774192</v>
      </c>
      <c r="L103" s="235">
        <f>B103</f>
        <v>-7.1739407898324573E-2</v>
      </c>
      <c r="M103" s="236">
        <f>C103</f>
        <v>4.1428877231058758E-2</v>
      </c>
      <c r="O103" s="234">
        <f t="array" ref="O103:Q105">TRANSPOSE(O96:Q98)</f>
        <v>-0.99986273268855808</v>
      </c>
      <c r="P103" s="235">
        <v>1.4348702542283685E-2</v>
      </c>
      <c r="Q103" s="236">
        <v>8.2843536816214897E-3</v>
      </c>
      <c r="S103" s="234">
        <f t="array" ref="S103:U105">MMULT(TRANSPOSE(O103:Q105),O103:Q105)</f>
        <v>1</v>
      </c>
      <c r="T103" s="235">
        <v>-2.6040969172149396E-19</v>
      </c>
      <c r="U103" s="236">
        <v>0</v>
      </c>
    </row>
    <row r="104" spans="1:21" s="46" customFormat="1" x14ac:dyDescent="0.25">
      <c r="A104" s="124">
        <v>4.3307199763922541E-18</v>
      </c>
      <c r="B104" s="3">
        <v>-1.0001716204600719</v>
      </c>
      <c r="C104" s="179">
        <v>1.9820160687655312E-4</v>
      </c>
      <c r="K104" s="124">
        <v>0</v>
      </c>
      <c r="L104" s="3">
        <f>B104</f>
        <v>-1.0001716204600719</v>
      </c>
      <c r="M104" s="179">
        <f>C104</f>
        <v>1.9820160687655312E-4</v>
      </c>
      <c r="O104" s="124">
        <v>-1.4347881579664951E-2</v>
      </c>
      <c r="P104" s="3">
        <v>-0.9998970512827795</v>
      </c>
      <c r="Q104" s="179">
        <v>1.5852500726489275E-4</v>
      </c>
      <c r="S104" s="124">
        <v>-2.6040969172149396E-19</v>
      </c>
      <c r="T104" s="3">
        <v>0.99999999999999933</v>
      </c>
      <c r="U104" s="179">
        <v>4.7433845046240819E-20</v>
      </c>
    </row>
    <row r="105" spans="1:21" s="46" customFormat="1" x14ac:dyDescent="0.25">
      <c r="A105" s="180">
        <v>6.9384648092442987E-18</v>
      </c>
      <c r="B105" s="181">
        <v>-1.3552527156068805E-20</v>
      </c>
      <c r="C105" s="182">
        <v>1.0000572183854581</v>
      </c>
      <c r="K105" s="180">
        <v>0</v>
      </c>
      <c r="L105" s="181">
        <v>0</v>
      </c>
      <c r="M105" s="182">
        <f>C105</f>
        <v>1.0000572183854581</v>
      </c>
      <c r="O105" s="180">
        <v>8.285775446211726E-3</v>
      </c>
      <c r="P105" s="181">
        <v>3.964032137538272E-5</v>
      </c>
      <c r="Q105" s="182">
        <v>0.99996567158772998</v>
      </c>
      <c r="S105" s="180">
        <v>0</v>
      </c>
      <c r="T105" s="181">
        <v>4.7433845046240819E-20</v>
      </c>
      <c r="U105" s="182">
        <v>1</v>
      </c>
    </row>
    <row r="107" spans="1:21" x14ac:dyDescent="0.25">
      <c r="S107" t="s">
        <v>587</v>
      </c>
      <c r="U107">
        <f>MDETERM(O103:Q105)</f>
        <v>0.99999999999999978</v>
      </c>
    </row>
    <row r="109" spans="1:21" ht="18" x14ac:dyDescent="0.35">
      <c r="A109" t="s">
        <v>588</v>
      </c>
      <c r="K109" t="s">
        <v>593</v>
      </c>
      <c r="O109" t="s">
        <v>567</v>
      </c>
    </row>
    <row r="110" spans="1:21" x14ac:dyDescent="0.25">
      <c r="A110" s="225">
        <f t="array" ref="A110:C112">MMULT(K103:M105,O103:Q105)</f>
        <v>3.9999084500595119</v>
      </c>
      <c r="B110" s="226">
        <v>1.4351986223710112E-2</v>
      </c>
      <c r="C110" s="227">
        <v>8.2862495449051166E-3</v>
      </c>
      <c r="K110" s="234">
        <f t="array" ref="K110:M112">MMULT(K84:M86,O103:Q105)</f>
        <v>0.58185193987938966</v>
      </c>
      <c r="L110" s="235">
        <v>-0.70433121131692966</v>
      </c>
      <c r="M110" s="236">
        <v>-0.40665201932785089</v>
      </c>
      <c r="O110" s="217">
        <v>1</v>
      </c>
      <c r="P110" s="218">
        <v>0</v>
      </c>
      <c r="Q110" s="219">
        <v>0</v>
      </c>
    </row>
    <row r="111" spans="1:21" x14ac:dyDescent="0.25">
      <c r="A111" s="228">
        <v>1.4351986223710369E-2</v>
      </c>
      <c r="B111" s="2">
        <v>1.0000686619315207</v>
      </c>
      <c r="C111" s="229">
        <v>3.96425895305072E-5</v>
      </c>
      <c r="K111" s="124">
        <v>0.57508621964823337</v>
      </c>
      <c r="L111" s="3">
        <v>0.70986616706762784</v>
      </c>
      <c r="M111" s="179">
        <v>-0.40665201932785122</v>
      </c>
      <c r="O111" s="123">
        <v>0</v>
      </c>
      <c r="P111" s="37">
        <v>1</v>
      </c>
      <c r="Q111" s="90">
        <v>0</v>
      </c>
    </row>
    <row r="112" spans="1:21" x14ac:dyDescent="0.25">
      <c r="A112" s="230">
        <v>8.2862495449050264E-3</v>
      </c>
      <c r="B112" s="231">
        <v>3.9642589530570863E-5</v>
      </c>
      <c r="C112" s="232">
        <v>1.0000228880089719</v>
      </c>
      <c r="K112" s="180">
        <v>0.57508621964823337</v>
      </c>
      <c r="L112" s="181">
        <v>2.7512937942070345E-3</v>
      </c>
      <c r="M112" s="182">
        <v>0.81808818005955919</v>
      </c>
      <c r="O112" s="91">
        <v>0</v>
      </c>
      <c r="P112" s="92">
        <v>0</v>
      </c>
      <c r="Q112" s="93">
        <v>1</v>
      </c>
    </row>
    <row r="114" spans="1:19" ht="18" x14ac:dyDescent="0.35">
      <c r="A114" t="s">
        <v>568</v>
      </c>
      <c r="E114" t="s">
        <v>569</v>
      </c>
      <c r="G114" t="s">
        <v>570</v>
      </c>
      <c r="I114" t="s">
        <v>571</v>
      </c>
      <c r="K114" t="s">
        <v>572</v>
      </c>
      <c r="O114" t="s">
        <v>573</v>
      </c>
    </row>
    <row r="115" spans="1:19" x14ac:dyDescent="0.25">
      <c r="A115" s="217">
        <f t="array" ref="A115:C117">A110:C112</f>
        <v>3.9999084500595119</v>
      </c>
      <c r="B115" s="218">
        <v>1.4351986223710112E-2</v>
      </c>
      <c r="C115" s="219">
        <v>8.2862495449051166E-3</v>
      </c>
      <c r="E115" s="223">
        <f>A110</f>
        <v>3.9999084500595119</v>
      </c>
      <c r="G115" s="223">
        <f>E115/E119</f>
        <v>0.99999141717261675</v>
      </c>
      <c r="I115" s="223">
        <f>SQRT((1-G115/G119)/2)</f>
        <v>0.9999978542908522</v>
      </c>
      <c r="K115" s="217">
        <f t="array" ref="K115:M117">K$6:M$8-2*MMULT(I115:I117,TRANSPOSE(I115:I117))</f>
        <v>-0.99999141717261697</v>
      </c>
      <c r="L115" s="218">
        <v>-3.5880478821650212E-3</v>
      </c>
      <c r="M115" s="219">
        <v>-2.0715920198954162E-3</v>
      </c>
      <c r="O115" s="217">
        <f t="array" ref="O115:Q117">MMULT(K115:M117,O110:Q112)</f>
        <v>-0.99999141717261697</v>
      </c>
      <c r="P115" s="218">
        <v>-3.5880478821650212E-3</v>
      </c>
      <c r="Q115" s="219">
        <v>-2.0715920198954162E-3</v>
      </c>
    </row>
    <row r="116" spans="1:19" x14ac:dyDescent="0.25">
      <c r="A116" s="123">
        <v>1.4351986223710369E-2</v>
      </c>
      <c r="B116" s="37">
        <v>1.0000686619315207</v>
      </c>
      <c r="C116" s="90">
        <v>3.96425895305072E-5</v>
      </c>
      <c r="E116" s="173">
        <f>A111</f>
        <v>1.4351986223710369E-2</v>
      </c>
      <c r="F116" s="233"/>
      <c r="G116" s="173">
        <f>E116/E119</f>
        <v>3.5880478821650212E-3</v>
      </c>
      <c r="I116" s="173">
        <f>G116/(-2*G119*I115)</f>
        <v>1.7940277905443521E-3</v>
      </c>
      <c r="K116" s="123">
        <v>-3.5880478821650212E-3</v>
      </c>
      <c r="L116" s="37">
        <v>0.99999356292857355</v>
      </c>
      <c r="M116" s="90">
        <v>-3.7165016288938276E-6</v>
      </c>
      <c r="O116" s="123">
        <v>-3.5880478821650212E-3</v>
      </c>
      <c r="P116" s="37">
        <v>0.99999356292857355</v>
      </c>
      <c r="Q116" s="90">
        <v>-3.7165016288938276E-6</v>
      </c>
    </row>
    <row r="117" spans="1:19" x14ac:dyDescent="0.25">
      <c r="A117" s="91">
        <v>8.2862495449050264E-3</v>
      </c>
      <c r="B117" s="92">
        <v>3.9642589530570863E-5</v>
      </c>
      <c r="C117" s="93">
        <v>1.0000228880089719</v>
      </c>
      <c r="E117" s="174">
        <f>A112</f>
        <v>8.2862495449050264E-3</v>
      </c>
      <c r="G117" s="174">
        <f>E117/E119</f>
        <v>2.0715920198954162E-3</v>
      </c>
      <c r="I117" s="174">
        <f>G117/(-2*G119*I115)</f>
        <v>1.0357982324694507E-3</v>
      </c>
      <c r="K117" s="91">
        <v>-2.0715920198954162E-3</v>
      </c>
      <c r="L117" s="92">
        <v>-3.7165016288938276E-6</v>
      </c>
      <c r="M117" s="93">
        <v>0.99999785424404319</v>
      </c>
      <c r="O117" s="91">
        <v>-2.0715920198954162E-3</v>
      </c>
      <c r="P117" s="92">
        <v>-3.7165016288938276E-6</v>
      </c>
      <c r="Q117" s="93">
        <v>0.99999785424404319</v>
      </c>
    </row>
    <row r="119" spans="1:19" x14ac:dyDescent="0.25">
      <c r="D119" s="47" t="s">
        <v>576</v>
      </c>
      <c r="E119">
        <f>SQRT(E115^2+E116^2+E117^2)</f>
        <v>3.9999427808779431</v>
      </c>
      <c r="F119" s="47" t="s">
        <v>468</v>
      </c>
      <c r="G119">
        <f>-SIGN(G115)*SQRT(G115^2+G116^2+G117^2)</f>
        <v>-1</v>
      </c>
    </row>
    <row r="121" spans="1:19" ht="18" x14ac:dyDescent="0.35">
      <c r="A121" t="s">
        <v>577</v>
      </c>
      <c r="E121" t="s">
        <v>578</v>
      </c>
      <c r="G121" t="s">
        <v>579</v>
      </c>
      <c r="I121" t="s">
        <v>580</v>
      </c>
      <c r="K121" t="s">
        <v>581</v>
      </c>
      <c r="O121" t="s">
        <v>582</v>
      </c>
    </row>
    <row r="122" spans="1:19" x14ac:dyDescent="0.25">
      <c r="A122" s="217">
        <f t="array" ref="A122:C124">MMULT(K115:M117,A115:C117)</f>
        <v>-3.999942780877944</v>
      </c>
      <c r="B122" s="218">
        <v>-1.7940239410824871E-2</v>
      </c>
      <c r="C122" s="219">
        <v>-1.0357960099477183E-2</v>
      </c>
      <c r="E122" s="223">
        <f>B122</f>
        <v>-1.7940239410824871E-2</v>
      </c>
      <c r="G122" s="223">
        <f>E122/E126</f>
        <v>-1.793716067479733E-2</v>
      </c>
      <c r="I122" s="223">
        <v>0</v>
      </c>
      <c r="K122" s="217">
        <f t="array" ref="K122:M124">K$6:M$8-2*MMULT(I122:I124,TRANSPOSE(I122:I124))</f>
        <v>1</v>
      </c>
      <c r="L122" s="218">
        <v>0</v>
      </c>
      <c r="M122" s="219">
        <v>0</v>
      </c>
      <c r="O122" s="217">
        <f t="array" ref="O122:Q124">MMULT(K122:M124,O115:Q117)</f>
        <v>-0.99999141717261697</v>
      </c>
      <c r="P122" s="218">
        <v>-3.5880478821650212E-3</v>
      </c>
      <c r="Q122" s="219">
        <v>-2.0715920198954162E-3</v>
      </c>
    </row>
    <row r="123" spans="1:19" x14ac:dyDescent="0.25">
      <c r="A123" s="123">
        <v>5.3801150529429005E-19</v>
      </c>
      <c r="B123" s="37">
        <v>1.0000107286570059</v>
      </c>
      <c r="C123" s="90">
        <v>6.1942875254227318E-6</v>
      </c>
      <c r="E123" s="173">
        <f>B123</f>
        <v>1.0000107286570059</v>
      </c>
      <c r="F123" s="233"/>
      <c r="G123" s="173">
        <f>E123/E126</f>
        <v>0.99983911617248211</v>
      </c>
      <c r="I123" s="173">
        <f>SQRT((1-G123/G126)/2)</f>
        <v>0.99999999999520395</v>
      </c>
      <c r="K123" s="123">
        <v>0</v>
      </c>
      <c r="L123" s="37">
        <v>-0.99999999998081579</v>
      </c>
      <c r="M123" s="90">
        <v>-6.1942210696951396E-6</v>
      </c>
      <c r="O123" s="123">
        <v>3.5880607139951249E-3</v>
      </c>
      <c r="P123" s="37">
        <v>-0.99999356288636865</v>
      </c>
      <c r="Q123" s="90">
        <v>-2.4777061495858522E-6</v>
      </c>
    </row>
    <row r="124" spans="1:19" x14ac:dyDescent="0.25">
      <c r="A124" s="91">
        <v>-1.7347234759768071E-18</v>
      </c>
      <c r="B124" s="92">
        <v>6.1942875254872469E-6</v>
      </c>
      <c r="C124" s="93">
        <v>1.000003576328139</v>
      </c>
      <c r="E124" s="174">
        <f>B124</f>
        <v>6.1942875254872469E-6</v>
      </c>
      <c r="G124" s="174">
        <f>E124/E126</f>
        <v>6.1932245198197669E-6</v>
      </c>
      <c r="I124" s="174">
        <f>G124/(-2*G126*I123)</f>
        <v>3.0971105348624238E-6</v>
      </c>
      <c r="K124" s="91">
        <v>0</v>
      </c>
      <c r="L124" s="92">
        <v>-6.1942210696951396E-6</v>
      </c>
      <c r="M124" s="93">
        <v>0.99999999998081579</v>
      </c>
      <c r="O124" s="91">
        <v>-2.0715697946938837E-3</v>
      </c>
      <c r="P124" s="92">
        <v>-9.9106828258742122E-6</v>
      </c>
      <c r="Q124" s="93">
        <v>0.99999785424787979</v>
      </c>
    </row>
    <row r="126" spans="1:19" x14ac:dyDescent="0.25">
      <c r="D126" s="47" t="s">
        <v>576</v>
      </c>
      <c r="E126">
        <f>SQRT(E122^2+E123^2+E124^2)</f>
        <v>1.0001716400986398</v>
      </c>
      <c r="F126" s="47" t="s">
        <v>468</v>
      </c>
      <c r="G126">
        <f>-SIGN(G123)*SQRT(G123^2+G124^2)</f>
        <v>-0.99983911619166321</v>
      </c>
    </row>
    <row r="128" spans="1:19" ht="18.75" x14ac:dyDescent="0.35">
      <c r="A128" t="s">
        <v>583</v>
      </c>
      <c r="K128" t="s">
        <v>491</v>
      </c>
      <c r="O128" t="s">
        <v>584</v>
      </c>
      <c r="S128" t="s">
        <v>585</v>
      </c>
    </row>
    <row r="129" spans="1:21" s="46" customFormat="1" x14ac:dyDescent="0.25">
      <c r="A129" s="234">
        <f t="array" ref="A129:C131">MMULT(K122:M124,A122:C124)</f>
        <v>-3.999942780877944</v>
      </c>
      <c r="B129" s="235">
        <v>-1.7940239410824871E-2</v>
      </c>
      <c r="C129" s="236">
        <v>-1.0357960099477183E-2</v>
      </c>
      <c r="K129" s="234">
        <f>A129</f>
        <v>-3.999942780877944</v>
      </c>
      <c r="L129" s="235">
        <f>B129</f>
        <v>-1.7940239410824871E-2</v>
      </c>
      <c r="M129" s="236">
        <f>C129</f>
        <v>-1.0357960099477183E-2</v>
      </c>
      <c r="O129" s="234">
        <f t="array" ref="O129:Q131">TRANSPOSE(O122:Q124)</f>
        <v>-0.99999141717261697</v>
      </c>
      <c r="P129" s="235">
        <v>3.5880607139951249E-3</v>
      </c>
      <c r="Q129" s="236">
        <v>-2.0715697946938837E-3</v>
      </c>
      <c r="S129" s="234">
        <f t="array" ref="S129:U131">MMULT(TRANSPOSE(O129:Q131),O129:Q131)</f>
        <v>1.0000000000000004</v>
      </c>
      <c r="T129" s="235">
        <v>-6.9746463043429953E-19</v>
      </c>
      <c r="U129" s="236">
        <v>8.6736173798840355E-19</v>
      </c>
    </row>
    <row r="130" spans="1:21" s="46" customFormat="1" x14ac:dyDescent="0.25">
      <c r="A130" s="124">
        <v>-5.3800076002326374E-19</v>
      </c>
      <c r="B130" s="3">
        <v>-1.0000107286761903</v>
      </c>
      <c r="C130" s="179">
        <v>-1.238853074756615E-5</v>
      </c>
      <c r="K130" s="124">
        <v>0</v>
      </c>
      <c r="L130" s="3">
        <f>B130</f>
        <v>-1.0000107286761903</v>
      </c>
      <c r="M130" s="179">
        <f>C130</f>
        <v>-1.238853074756615E-5</v>
      </c>
      <c r="O130" s="124">
        <v>-3.5880478821650212E-3</v>
      </c>
      <c r="P130" s="3">
        <v>-0.99999356288636865</v>
      </c>
      <c r="Q130" s="179">
        <v>-9.9106828258742122E-6</v>
      </c>
      <c r="S130" s="124">
        <v>-6.9746463043429953E-19</v>
      </c>
      <c r="T130" s="3">
        <v>1</v>
      </c>
      <c r="U130" s="179">
        <v>-1.6940658945086007E-21</v>
      </c>
    </row>
    <row r="131" spans="1:21" s="46" customFormat="1" x14ac:dyDescent="0.25">
      <c r="A131" s="180">
        <v>-1.7347268085057297E-18</v>
      </c>
      <c r="B131" s="181">
        <v>-8.4703294725430034E-22</v>
      </c>
      <c r="C131" s="182">
        <v>1.0000035762705859</v>
      </c>
      <c r="K131" s="180">
        <v>0</v>
      </c>
      <c r="L131" s="181">
        <v>0</v>
      </c>
      <c r="M131" s="182">
        <f>C131</f>
        <v>1.0000035762705859</v>
      </c>
      <c r="O131" s="180">
        <v>-2.0715920198954162E-3</v>
      </c>
      <c r="P131" s="181">
        <v>-2.4777061495858522E-6</v>
      </c>
      <c r="Q131" s="182">
        <v>0.99999785424787979</v>
      </c>
      <c r="S131" s="180">
        <v>8.6736173798840355E-19</v>
      </c>
      <c r="T131" s="181">
        <v>-1.6940658945086007E-21</v>
      </c>
      <c r="U131" s="182">
        <v>0.99999999999999967</v>
      </c>
    </row>
    <row r="133" spans="1:21" x14ac:dyDescent="0.25">
      <c r="S133" t="s">
        <v>587</v>
      </c>
      <c r="U133">
        <f>MDETERM(O129:Q131)</f>
        <v>0.99999999999999989</v>
      </c>
    </row>
    <row r="135" spans="1:21" ht="18" x14ac:dyDescent="0.35">
      <c r="A135" t="s">
        <v>588</v>
      </c>
      <c r="K135" t="s">
        <v>593</v>
      </c>
      <c r="O135" t="s">
        <v>567</v>
      </c>
    </row>
    <row r="136" spans="1:21" x14ac:dyDescent="0.25">
      <c r="A136" s="225">
        <f t="array" ref="A136:C138">MMULT(K129:M131,O129:Q131)</f>
        <v>3.9999942779650217</v>
      </c>
      <c r="B136" s="226">
        <v>3.5881120411500851E-3</v>
      </c>
      <c r="C136" s="227">
        <v>-2.0715994284691112E-3</v>
      </c>
      <c r="K136" s="234">
        <f t="array" ref="K136:M138">MMULT(K110:M112,O129:Q131)</f>
        <v>-0.57847735475540474</v>
      </c>
      <c r="L136" s="235">
        <v>0.70641540510794043</v>
      </c>
      <c r="M136" s="236">
        <v>-0.40784951325381669</v>
      </c>
      <c r="O136" s="217">
        <v>1</v>
      </c>
      <c r="P136" s="218">
        <v>0</v>
      </c>
      <c r="Q136" s="219">
        <v>0</v>
      </c>
    </row>
    <row r="137" spans="1:21" x14ac:dyDescent="0.25">
      <c r="A137" s="228">
        <v>3.5881120411503393E-3</v>
      </c>
      <c r="B137" s="2">
        <v>1.0000042915241925</v>
      </c>
      <c r="C137" s="229">
        <v>-2.4777150104689556E-6</v>
      </c>
      <c r="K137" s="124">
        <v>-0.57678590050173351</v>
      </c>
      <c r="L137" s="3">
        <v>-0.70779714574235852</v>
      </c>
      <c r="M137" s="179">
        <v>-0.40784951325381719</v>
      </c>
      <c r="O137" s="123">
        <v>0</v>
      </c>
      <c r="P137" s="37">
        <v>1</v>
      </c>
      <c r="Q137" s="90">
        <v>0</v>
      </c>
    </row>
    <row r="138" spans="1:21" x14ac:dyDescent="0.25">
      <c r="A138" s="230">
        <v>-2.0715994284690228E-3</v>
      </c>
      <c r="B138" s="231">
        <v>-2.4777150105334754E-6</v>
      </c>
      <c r="C138" s="232">
        <v>1.0000014305107918</v>
      </c>
      <c r="K138" s="180">
        <v>-0.57678590050173351</v>
      </c>
      <c r="L138" s="181">
        <v>-6.8985879405108726E-4</v>
      </c>
      <c r="M138" s="182">
        <v>0.8168950661359442</v>
      </c>
      <c r="O138" s="91">
        <v>0</v>
      </c>
      <c r="P138" s="92">
        <v>0</v>
      </c>
      <c r="Q138" s="93">
        <v>1</v>
      </c>
    </row>
    <row r="140" spans="1:21" ht="18" x14ac:dyDescent="0.35">
      <c r="A140" t="s">
        <v>568</v>
      </c>
      <c r="E140" t="s">
        <v>569</v>
      </c>
      <c r="G140" t="s">
        <v>570</v>
      </c>
      <c r="I140" t="s">
        <v>571</v>
      </c>
      <c r="K140" t="s">
        <v>572</v>
      </c>
      <c r="O140" t="s">
        <v>573</v>
      </c>
    </row>
    <row r="141" spans="1:21" x14ac:dyDescent="0.25">
      <c r="A141" s="217">
        <f t="array" ref="A141:C143">A136:C138</f>
        <v>3.9999942779650217</v>
      </c>
      <c r="B141" s="218">
        <v>3.5881120411500851E-3</v>
      </c>
      <c r="C141" s="219">
        <v>-2.0715994284691112E-3</v>
      </c>
      <c r="E141" s="223">
        <f>A136</f>
        <v>3.9999942779650217</v>
      </c>
      <c r="G141" s="223">
        <f>E141/E145</f>
        <v>0.99999946355914027</v>
      </c>
      <c r="I141" s="223">
        <f>SQRT((1-G141/G145)/2)</f>
        <v>0.99999986588977607</v>
      </c>
      <c r="K141" s="217">
        <f t="array" ref="K141:M143">K$6:M$8-2*MMULT(I141:I143,TRANSPOSE(I141:I143))</f>
        <v>-0.99999946355914027</v>
      </c>
      <c r="L141" s="218">
        <v>-8.9702881229266793E-4</v>
      </c>
      <c r="M141" s="219">
        <v>5.1790032015554786E-4</v>
      </c>
      <c r="O141" s="217">
        <f t="array" ref="O141:Q143">MMULT(K141:M143,O136:Q138)</f>
        <v>-0.99999946355914027</v>
      </c>
      <c r="P141" s="218">
        <v>-8.9702881229266793E-4</v>
      </c>
      <c r="Q141" s="219">
        <v>5.1790032015554786E-4</v>
      </c>
    </row>
    <row r="142" spans="1:21" x14ac:dyDescent="0.25">
      <c r="A142" s="123">
        <v>3.5881120411503393E-3</v>
      </c>
      <c r="B142" s="37">
        <v>1.0000042915241925</v>
      </c>
      <c r="C142" s="90">
        <v>-2.4777150104689556E-6</v>
      </c>
      <c r="E142" s="173">
        <f>A137</f>
        <v>3.5881120411503393E-3</v>
      </c>
      <c r="F142" s="233"/>
      <c r="G142" s="173">
        <f>E142/E145</f>
        <v>8.9702881229266793E-4</v>
      </c>
      <c r="I142" s="173">
        <f>G142/(-2*G145*I141)</f>
        <v>4.4851446629670948E-4</v>
      </c>
      <c r="K142" s="123">
        <v>-8.9702881229266793E-4</v>
      </c>
      <c r="L142" s="37">
        <v>0.99999959766954705</v>
      </c>
      <c r="M142" s="90">
        <v>2.322858168413634E-7</v>
      </c>
      <c r="O142" s="123">
        <v>-8.9702881229266793E-4</v>
      </c>
      <c r="P142" s="37">
        <v>0.99999959766954705</v>
      </c>
      <c r="Q142" s="90">
        <v>2.322858168413634E-7</v>
      </c>
    </row>
    <row r="143" spans="1:21" x14ac:dyDescent="0.25">
      <c r="A143" s="91">
        <v>-2.0715994284690228E-3</v>
      </c>
      <c r="B143" s="92">
        <v>-2.4777150105334754E-6</v>
      </c>
      <c r="C143" s="93">
        <v>1.0000014305107918</v>
      </c>
      <c r="E143" s="174">
        <f>A138</f>
        <v>-2.0715994284690228E-3</v>
      </c>
      <c r="G143" s="174">
        <f>E143/E145</f>
        <v>-5.1790032015554786E-4</v>
      </c>
      <c r="I143" s="174">
        <f>G143/(-2*G145*I141)</f>
        <v>-2.5895019480564252E-4</v>
      </c>
      <c r="K143" s="91">
        <v>5.1790032015554786E-4</v>
      </c>
      <c r="L143" s="92">
        <v>2.322858168413634E-7</v>
      </c>
      <c r="M143" s="93">
        <v>0.99999986588959322</v>
      </c>
      <c r="O143" s="91">
        <v>5.1790032015554786E-4</v>
      </c>
      <c r="P143" s="92">
        <v>2.322858168413634E-7</v>
      </c>
      <c r="Q143" s="93">
        <v>0.99999986588959322</v>
      </c>
    </row>
    <row r="145" spans="1:21" x14ac:dyDescent="0.25">
      <c r="D145" s="47" t="s">
        <v>576</v>
      </c>
      <c r="E145">
        <f>SQRT(E141^2+E142^2+E143^2)</f>
        <v>3.9999964237265422</v>
      </c>
      <c r="F145" s="47" t="s">
        <v>468</v>
      </c>
      <c r="G145">
        <f>-SIGN(G141)*SQRT(G141^2+G142^2+G143^2)</f>
        <v>-1</v>
      </c>
    </row>
    <row r="147" spans="1:21" ht="18" x14ac:dyDescent="0.35">
      <c r="A147" t="s">
        <v>577</v>
      </c>
      <c r="E147" t="s">
        <v>578</v>
      </c>
      <c r="G147" t="s">
        <v>579</v>
      </c>
      <c r="I147" t="s">
        <v>580</v>
      </c>
      <c r="K147" t="s">
        <v>581</v>
      </c>
      <c r="O147" t="s">
        <v>582</v>
      </c>
    </row>
    <row r="148" spans="1:21" x14ac:dyDescent="0.25">
      <c r="A148" s="217">
        <f t="array" ref="A148:C150">MMULT(K141:M143,A141:C143)</f>
        <v>-3.9999964237265422</v>
      </c>
      <c r="B148" s="218">
        <v>-4.4851440614630915E-3</v>
      </c>
      <c r="C148" s="219">
        <v>2.5895016007778313E-3</v>
      </c>
      <c r="E148" s="223">
        <f>B148</f>
        <v>-4.4851440614630915E-3</v>
      </c>
      <c r="G148" s="223">
        <f>E148/E152</f>
        <v>-4.4850959419768747E-3</v>
      </c>
      <c r="I148" s="223">
        <v>0</v>
      </c>
      <c r="K148" s="217">
        <f t="array" ref="K148:M150">K$6:M$8-2*MMULT(I148:I150,TRANSPOSE(I148:I150))</f>
        <v>1</v>
      </c>
      <c r="L148" s="218">
        <v>0</v>
      </c>
      <c r="M148" s="219">
        <v>0</v>
      </c>
      <c r="O148" s="217">
        <f t="array" ref="O148:Q150">MMULT(K148:M150,O141:Q143)</f>
        <v>-0.99999946355914027</v>
      </c>
      <c r="P148" s="218">
        <v>-8.9702881229266793E-4</v>
      </c>
      <c r="Q148" s="219">
        <v>5.1790032015554786E-4</v>
      </c>
    </row>
    <row r="149" spans="1:21" x14ac:dyDescent="0.25">
      <c r="A149" s="123">
        <v>-4.2163112221598868E-19</v>
      </c>
      <c r="B149" s="37">
        <v>1.0000006705515547</v>
      </c>
      <c r="C149" s="90">
        <v>-3.8714348961420557E-7</v>
      </c>
      <c r="E149" s="173">
        <f>B149</f>
        <v>1.0000006705515547</v>
      </c>
      <c r="F149" s="233"/>
      <c r="G149" s="173">
        <f>E149/E152</f>
        <v>0.99998994190653812</v>
      </c>
      <c r="I149" s="173">
        <f>SQRT((1-G149/G152)/2)</f>
        <v>0.99999999999998124</v>
      </c>
      <c r="K149" s="123">
        <v>0</v>
      </c>
      <c r="L149" s="37">
        <v>-0.99999999999992495</v>
      </c>
      <c r="M149" s="90">
        <v>3.8714323007941223E-7</v>
      </c>
      <c r="O149" s="123">
        <v>8.9702901279420345E-4</v>
      </c>
      <c r="P149" s="37">
        <v>-0.99999959766938207</v>
      </c>
      <c r="Q149" s="90">
        <v>1.5485736131813018E-7</v>
      </c>
    </row>
    <row r="150" spans="1:21" x14ac:dyDescent="0.25">
      <c r="A150" s="91">
        <v>-4.3368086899420177E-19</v>
      </c>
      <c r="B150" s="92">
        <v>-3.8714348967893604E-7</v>
      </c>
      <c r="C150" s="93">
        <v>1.0000002235176104</v>
      </c>
      <c r="E150" s="174">
        <f>B150</f>
        <v>-3.8714348967893604E-7</v>
      </c>
      <c r="G150" s="174">
        <f>E150/E152</f>
        <v>-3.8713933615664994E-7</v>
      </c>
      <c r="I150" s="174">
        <f>G150/(-2*G152*I149)</f>
        <v>-1.9357161503970974E-7</v>
      </c>
      <c r="K150" s="91">
        <v>0</v>
      </c>
      <c r="L150" s="92">
        <v>3.8714323007941223E-7</v>
      </c>
      <c r="M150" s="93">
        <v>0.99999999999992506</v>
      </c>
      <c r="O150" s="91">
        <v>5.178999728768772E-4</v>
      </c>
      <c r="P150" s="92">
        <v>6.1942889116124705E-7</v>
      </c>
      <c r="Q150" s="93">
        <v>0.99999986588960821</v>
      </c>
    </row>
    <row r="152" spans="1:21" x14ac:dyDescent="0.25">
      <c r="D152" s="47" t="s">
        <v>576</v>
      </c>
      <c r="E152">
        <f>SQRT(E148^2+E149^2+E150^2)</f>
        <v>1.0000107287529274</v>
      </c>
      <c r="F152" s="47" t="s">
        <v>468</v>
      </c>
      <c r="G152">
        <f>-SIGN(G149)*SQRT(G149^2+G150^2)</f>
        <v>-0.99998994190661306</v>
      </c>
    </row>
    <row r="154" spans="1:21" ht="18.75" x14ac:dyDescent="0.35">
      <c r="A154" t="s">
        <v>583</v>
      </c>
      <c r="K154" t="s">
        <v>491</v>
      </c>
      <c r="O154" t="s">
        <v>584</v>
      </c>
      <c r="S154" t="s">
        <v>585</v>
      </c>
    </row>
    <row r="155" spans="1:21" s="46" customFormat="1" x14ac:dyDescent="0.25">
      <c r="A155" s="234">
        <f t="array" ref="A155:C157">MMULT(K148:M150,A148:C150)</f>
        <v>-3.9999964237265422</v>
      </c>
      <c r="B155" s="235">
        <v>-4.4851440614630915E-3</v>
      </c>
      <c r="C155" s="236">
        <v>2.5895016007778313E-3</v>
      </c>
      <c r="K155" s="234">
        <f>A155</f>
        <v>-3.9999964237265422</v>
      </c>
      <c r="L155" s="235">
        <f>B155</f>
        <v>-4.4851440614630915E-3</v>
      </c>
      <c r="M155" s="236">
        <f>C155</f>
        <v>2.5895016007778313E-3</v>
      </c>
      <c r="O155" s="234">
        <f t="array" ref="O155:Q157">TRANSPOSE(O148:Q150)</f>
        <v>-0.99999946355914027</v>
      </c>
      <c r="P155" s="235">
        <v>8.9702901279420345E-4</v>
      </c>
      <c r="Q155" s="236">
        <v>5.178999728768772E-4</v>
      </c>
      <c r="S155" s="234">
        <f t="array" ref="S155:U157">MMULT(TRANSPOSE(O155:Q157),O155:Q157)</f>
        <v>1</v>
      </c>
      <c r="T155" s="235">
        <v>-4.0582928417923506E-20</v>
      </c>
      <c r="U155" s="236">
        <v>0</v>
      </c>
    </row>
    <row r="156" spans="1:21" s="46" customFormat="1" x14ac:dyDescent="0.25">
      <c r="A156" s="124">
        <v>4.2163095431934462E-19</v>
      </c>
      <c r="B156" s="3">
        <v>-1.0000006705516296</v>
      </c>
      <c r="C156" s="179">
        <v>7.7428680622691837E-7</v>
      </c>
      <c r="K156" s="124">
        <v>0</v>
      </c>
      <c r="L156" s="3">
        <f>B156</f>
        <v>-1.0000006705516296</v>
      </c>
      <c r="M156" s="179">
        <f>C156</f>
        <v>7.7428680622691837E-7</v>
      </c>
      <c r="O156" s="124">
        <v>-8.9702881229266793E-4</v>
      </c>
      <c r="P156" s="3">
        <v>-0.99999959766938207</v>
      </c>
      <c r="Q156" s="179">
        <v>6.1942889116124705E-7</v>
      </c>
      <c r="S156" s="124">
        <v>-4.0582928417923506E-20</v>
      </c>
      <c r="T156" s="3">
        <v>0.99999999999999978</v>
      </c>
      <c r="U156" s="179">
        <v>2.1175823681357508E-22</v>
      </c>
    </row>
    <row r="157" spans="1:21" s="46" customFormat="1" x14ac:dyDescent="0.25">
      <c r="A157" s="180">
        <v>-4.3368103222580382E-19</v>
      </c>
      <c r="B157" s="181">
        <v>0</v>
      </c>
      <c r="C157" s="182">
        <v>1.0000002235173857</v>
      </c>
      <c r="K157" s="180">
        <v>0</v>
      </c>
      <c r="L157" s="181">
        <v>0</v>
      </c>
      <c r="M157" s="182">
        <f>C157</f>
        <v>1.0000002235173857</v>
      </c>
      <c r="O157" s="180">
        <v>5.1790032015554786E-4</v>
      </c>
      <c r="P157" s="181">
        <v>1.5485736131813018E-7</v>
      </c>
      <c r="Q157" s="182">
        <v>0.99999986588960821</v>
      </c>
      <c r="S157" s="180">
        <v>0</v>
      </c>
      <c r="T157" s="181">
        <v>2.1175823681357508E-22</v>
      </c>
      <c r="U157" s="182">
        <v>1</v>
      </c>
    </row>
    <row r="159" spans="1:21" x14ac:dyDescent="0.25">
      <c r="S159" t="s">
        <v>587</v>
      </c>
      <c r="U159">
        <f>MDETERM(O155:Q157)</f>
        <v>1</v>
      </c>
    </row>
    <row r="161" spans="1:17" ht="18" x14ac:dyDescent="0.35">
      <c r="A161" t="s">
        <v>588</v>
      </c>
      <c r="K161" t="s">
        <v>593</v>
      </c>
      <c r="O161" t="s">
        <v>567</v>
      </c>
    </row>
    <row r="162" spans="1:17" x14ac:dyDescent="0.25">
      <c r="A162" s="225">
        <f t="array" ref="A162:C164">MMULT(K155:M157,O155:Q157)</f>
        <v>3.9999996423721802</v>
      </c>
      <c r="B162" s="226">
        <v>8.9702981479992993E-4</v>
      </c>
      <c r="C162" s="227">
        <v>5.1790043591536192E-4</v>
      </c>
      <c r="K162" s="234">
        <f t="array" ref="K162:M164">MMULT(K136:M138,O155:Q157)</f>
        <v>0.57763214407119667</v>
      </c>
      <c r="L162" s="235">
        <v>-0.70693409502435345</v>
      </c>
      <c r="M162" s="236">
        <v>-0.40814861438918532</v>
      </c>
      <c r="O162" s="217">
        <v>1</v>
      </c>
      <c r="P162" s="218">
        <v>0</v>
      </c>
      <c r="Q162" s="219">
        <v>0</v>
      </c>
    </row>
    <row r="163" spans="1:17" x14ac:dyDescent="0.25">
      <c r="A163" s="228">
        <v>8.9702981480018461E-4</v>
      </c>
      <c r="B163" s="2">
        <v>1.0000002682208617</v>
      </c>
      <c r="C163" s="229">
        <v>1.5485739586671209E-7</v>
      </c>
      <c r="K163" s="124">
        <v>0.57720928012970907</v>
      </c>
      <c r="L163" s="3">
        <v>0.70727940412847534</v>
      </c>
      <c r="M163" s="179">
        <v>-0.40814861438918598</v>
      </c>
      <c r="O163" s="123">
        <v>0</v>
      </c>
      <c r="P163" s="37">
        <v>1</v>
      </c>
      <c r="Q163" s="90">
        <v>0</v>
      </c>
    </row>
    <row r="164" spans="1:17" x14ac:dyDescent="0.25">
      <c r="A164" s="230">
        <v>5.1790043591527345E-4</v>
      </c>
      <c r="B164" s="231">
        <v>1.5485739593144274E-7</v>
      </c>
      <c r="C164" s="232">
        <v>1.0000000894069641</v>
      </c>
      <c r="K164" s="180">
        <v>0.57720928012970907</v>
      </c>
      <c r="L164" s="181">
        <v>1.7259133179350225E-4</v>
      </c>
      <c r="M164" s="182">
        <v>0.81659623875228282</v>
      </c>
      <c r="O164" s="91">
        <v>0</v>
      </c>
      <c r="P164" s="92">
        <v>0</v>
      </c>
      <c r="Q164" s="93">
        <v>1</v>
      </c>
    </row>
    <row r="166" spans="1:17" ht="18" x14ac:dyDescent="0.35">
      <c r="A166" t="s">
        <v>568</v>
      </c>
      <c r="E166" t="s">
        <v>569</v>
      </c>
      <c r="G166" t="s">
        <v>570</v>
      </c>
      <c r="I166" t="s">
        <v>571</v>
      </c>
      <c r="K166" t="s">
        <v>572</v>
      </c>
      <c r="O166" t="s">
        <v>573</v>
      </c>
    </row>
    <row r="167" spans="1:17" x14ac:dyDescent="0.25">
      <c r="A167" s="217">
        <f t="array" ref="A167:C169">A162:C164</f>
        <v>3.9999996423721802</v>
      </c>
      <c r="B167" s="218">
        <v>8.9702981479992993E-4</v>
      </c>
      <c r="C167" s="219">
        <v>5.1790043591536192E-4</v>
      </c>
      <c r="E167" s="223">
        <f>A162</f>
        <v>3.9999996423721802</v>
      </c>
      <c r="G167" s="223">
        <f>E167/E171</f>
        <v>0.99999996647239098</v>
      </c>
      <c r="I167" s="223">
        <f>SQRT((1-G167/G171)/2)</f>
        <v>0.99999999161809772</v>
      </c>
      <c r="K167" s="217">
        <f t="array" ref="K167:M169">K$6:M$8-2*MMULT(I167:I169,TRANSPOSE(I167:I169))</f>
        <v>-0.99999996647239109</v>
      </c>
      <c r="L167" s="218">
        <v>-2.2425746623140711E-4</v>
      </c>
      <c r="M167" s="219">
        <v>-1.2947511621380341E-4</v>
      </c>
      <c r="O167" s="217">
        <f t="array" ref="O167:Q169">MMULT(K167:M169,O162:Q164)</f>
        <v>-0.99999996647239109</v>
      </c>
      <c r="P167" s="218">
        <v>-2.2425746623140711E-4</v>
      </c>
      <c r="Q167" s="219">
        <v>-1.2947511621380341E-4</v>
      </c>
    </row>
    <row r="168" spans="1:17" x14ac:dyDescent="0.25">
      <c r="A168" s="123">
        <v>8.9702981480018461E-4</v>
      </c>
      <c r="B168" s="37">
        <v>1.0000002682208617</v>
      </c>
      <c r="C168" s="90">
        <v>1.5485739586671209E-7</v>
      </c>
      <c r="E168" s="173">
        <f>A163</f>
        <v>8.9702981480018461E-4</v>
      </c>
      <c r="F168" s="233"/>
      <c r="G168" s="173">
        <f>E168/E171</f>
        <v>2.2425746623140711E-4</v>
      </c>
      <c r="I168" s="173">
        <f>G168/(-2*G171*I167)</f>
        <v>1.1212873405555565E-4</v>
      </c>
      <c r="K168" s="123">
        <v>-2.2425746623140711E-4</v>
      </c>
      <c r="L168" s="37">
        <v>0.99999997485429404</v>
      </c>
      <c r="M168" s="90">
        <v>-1.4517880994437182E-8</v>
      </c>
      <c r="O168" s="123">
        <v>-2.2425746623140711E-4</v>
      </c>
      <c r="P168" s="37">
        <v>0.99999997485429404</v>
      </c>
      <c r="Q168" s="90">
        <v>-1.4517880994437182E-8</v>
      </c>
    </row>
    <row r="169" spans="1:17" x14ac:dyDescent="0.25">
      <c r="A169" s="91">
        <v>5.1790043591527345E-4</v>
      </c>
      <c r="B169" s="92">
        <v>1.5485739593144274E-7</v>
      </c>
      <c r="C169" s="93">
        <v>1.0000000894069641</v>
      </c>
      <c r="E169" s="174">
        <f>A164</f>
        <v>5.1790043591527345E-4</v>
      </c>
      <c r="G169" s="174">
        <f>E169/E171</f>
        <v>1.2947511621380341E-4</v>
      </c>
      <c r="I169" s="174">
        <f>G169/(-2*G171*I167)</f>
        <v>6.4737558649525593E-5</v>
      </c>
      <c r="K169" s="91">
        <v>-1.2947511621380341E-4</v>
      </c>
      <c r="L169" s="92">
        <v>-1.4517880994437182E-8</v>
      </c>
      <c r="M169" s="93">
        <v>0.99999999161809705</v>
      </c>
      <c r="O169" s="91">
        <v>-1.2947511621380341E-4</v>
      </c>
      <c r="P169" s="92">
        <v>-1.4517880994437182E-8</v>
      </c>
      <c r="Q169" s="93">
        <v>0.99999999161809705</v>
      </c>
    </row>
    <row r="171" spans="1:17" x14ac:dyDescent="0.25">
      <c r="D171" s="47" t="s">
        <v>576</v>
      </c>
      <c r="E171">
        <f>SQRT(E167^2+E168^2+E169^2)</f>
        <v>3.9999997764826087</v>
      </c>
      <c r="F171" s="47" t="s">
        <v>468</v>
      </c>
      <c r="G171">
        <f>-SIGN(G167)*SQRT(G167^2+G168^2+G169^2)</f>
        <v>-1</v>
      </c>
    </row>
    <row r="173" spans="1:17" ht="18" x14ac:dyDescent="0.35">
      <c r="A173" t="s">
        <v>577</v>
      </c>
      <c r="E173" t="s">
        <v>578</v>
      </c>
      <c r="G173" t="s">
        <v>579</v>
      </c>
      <c r="I173" t="s">
        <v>580</v>
      </c>
      <c r="K173" t="s">
        <v>581</v>
      </c>
      <c r="O173" t="s">
        <v>582</v>
      </c>
    </row>
    <row r="174" spans="1:17" x14ac:dyDescent="0.25">
      <c r="A174" s="217">
        <f t="array" ref="A174:C176">MMULT(K167:M169,A167:C169)</f>
        <v>-3.9999997764826092</v>
      </c>
      <c r="B174" s="218">
        <v>-1.1212873311567824E-3</v>
      </c>
      <c r="C174" s="219">
        <v>-6.4737558106910641E-4</v>
      </c>
      <c r="E174" s="223">
        <f>B174</f>
        <v>-1.1212873311567824E-3</v>
      </c>
      <c r="G174" s="223">
        <f>E174/E178</f>
        <v>-1.1212865792759035E-3</v>
      </c>
      <c r="I174" s="223">
        <v>0</v>
      </c>
      <c r="K174" s="217">
        <f t="array" ref="K174:M176">K$6:M$8-2*MMULT(I174:I176,TRANSPOSE(I174:I176))</f>
        <v>1</v>
      </c>
      <c r="L174" s="218">
        <v>0</v>
      </c>
      <c r="M174" s="219">
        <v>0</v>
      </c>
      <c r="O174" s="217">
        <f t="array" ref="O174:Q176">MMULT(K174:M176,O167:Q169)</f>
        <v>-0.99999996647239109</v>
      </c>
      <c r="P174" s="218">
        <v>-2.2425746623140711E-4</v>
      </c>
      <c r="Q174" s="219">
        <v>-1.2947511621380341E-4</v>
      </c>
    </row>
    <row r="175" spans="1:17" x14ac:dyDescent="0.25">
      <c r="A175" s="123">
        <v>5.3671187530499853E-20</v>
      </c>
      <c r="B175" s="37">
        <v>1.0000000419095134</v>
      </c>
      <c r="C175" s="90">
        <v>2.4196470161756384E-8</v>
      </c>
      <c r="E175" s="173">
        <f>B175</f>
        <v>1.0000000419095134</v>
      </c>
      <c r="F175" s="233"/>
      <c r="G175" s="173">
        <f>E175/E178</f>
        <v>0.99999937135800565</v>
      </c>
      <c r="I175" s="173">
        <f>SQRT((1-G175/G178)/2)</f>
        <v>0.99999999999999989</v>
      </c>
      <c r="K175" s="123">
        <v>0</v>
      </c>
      <c r="L175" s="37">
        <v>-0.99999999999999956</v>
      </c>
      <c r="M175" s="90">
        <v>-2.4196469212477627E-8</v>
      </c>
      <c r="O175" s="123">
        <v>2.2425746936424767E-4</v>
      </c>
      <c r="P175" s="37">
        <v>-0.99999997485429326</v>
      </c>
      <c r="Q175" s="90">
        <v>-9.6785880152279943E-9</v>
      </c>
    </row>
    <row r="176" spans="1:17" x14ac:dyDescent="0.25">
      <c r="A176" s="91">
        <v>0</v>
      </c>
      <c r="B176" s="92">
        <v>2.4196470226539886E-8</v>
      </c>
      <c r="C176" s="93">
        <v>1.0000000139698391</v>
      </c>
      <c r="E176" s="174">
        <f>B176</f>
        <v>2.4196470226539886E-8</v>
      </c>
      <c r="G176" s="174">
        <f>E176/E178</f>
        <v>2.4196454001560972E-8</v>
      </c>
      <c r="I176" s="174">
        <f>G176/(-2*G178*I175)</f>
        <v>1.2098234606238815E-8</v>
      </c>
      <c r="K176" s="91">
        <v>0</v>
      </c>
      <c r="L176" s="92">
        <v>-2.4196469212477627E-8</v>
      </c>
      <c r="M176" s="93">
        <v>0.99999999999999967</v>
      </c>
      <c r="O176" s="91">
        <v>-1.2947511078756447E-4</v>
      </c>
      <c r="P176" s="92">
        <v>-3.8714349598477502E-8</v>
      </c>
      <c r="Q176" s="93">
        <v>0.99999999161809705</v>
      </c>
    </row>
    <row r="178" spans="1:21" x14ac:dyDescent="0.25">
      <c r="D178" s="47" t="s">
        <v>576</v>
      </c>
      <c r="E178">
        <f>SQRT(E174^2+E175^2+E176^2)</f>
        <v>1.0000006705519293</v>
      </c>
      <c r="F178" s="47" t="s">
        <v>468</v>
      </c>
      <c r="G178">
        <f>-SIGN(G175)*SQRT(G175^2+G176^2)</f>
        <v>-0.99999937135800598</v>
      </c>
    </row>
    <row r="180" spans="1:21" ht="18.75" x14ac:dyDescent="0.35">
      <c r="A180" t="s">
        <v>583</v>
      </c>
      <c r="K180" t="s">
        <v>491</v>
      </c>
      <c r="O180" t="s">
        <v>584</v>
      </c>
      <c r="S180" t="s">
        <v>585</v>
      </c>
    </row>
    <row r="181" spans="1:21" s="46" customFormat="1" x14ac:dyDescent="0.25">
      <c r="A181" s="234">
        <f t="array" ref="A181:C183">MMULT(K174:M176,A174:C176)</f>
        <v>-3.9999997764826092</v>
      </c>
      <c r="B181" s="235">
        <v>-1.1212873311567824E-3</v>
      </c>
      <c r="C181" s="236">
        <v>-6.4737558106910641E-4</v>
      </c>
      <c r="K181" s="234">
        <f>A181</f>
        <v>-3.9999997764826092</v>
      </c>
      <c r="L181" s="235">
        <f>B181</f>
        <v>-1.1212873311567824E-3</v>
      </c>
      <c r="M181" s="236">
        <f>C181</f>
        <v>-6.4737558106910641E-4</v>
      </c>
      <c r="O181" s="234">
        <f t="array" ref="O181:Q183">TRANSPOSE(O174:Q176)</f>
        <v>-0.99999996647239109</v>
      </c>
      <c r="P181" s="235">
        <v>2.2425746936424767E-4</v>
      </c>
      <c r="Q181" s="236">
        <v>-1.2947511078756447E-4</v>
      </c>
      <c r="S181" s="234">
        <f t="array" ref="S181:U183">MMULT(TRANSPOSE(O181:Q183),O181:Q183)</f>
        <v>1.0000000000000002</v>
      </c>
      <c r="T181" s="235">
        <v>1.4322519821101477E-20</v>
      </c>
      <c r="U181" s="236">
        <v>-2.7105054312137611E-20</v>
      </c>
    </row>
    <row r="182" spans="1:21" s="46" customFormat="1" x14ac:dyDescent="0.25">
      <c r="A182" s="124">
        <v>-5.3671187530499829E-20</v>
      </c>
      <c r="B182" s="3">
        <v>-1.0000000419095136</v>
      </c>
      <c r="C182" s="179">
        <v>-4.8392939712254778E-8</v>
      </c>
      <c r="K182" s="124">
        <v>0</v>
      </c>
      <c r="L182" s="3">
        <f>B182</f>
        <v>-1.0000000419095136</v>
      </c>
      <c r="M182" s="179">
        <f>C182</f>
        <v>-4.8392939712254778E-8</v>
      </c>
      <c r="O182" s="124">
        <v>-2.2425746623140711E-4</v>
      </c>
      <c r="P182" s="3">
        <v>-0.99999997485429326</v>
      </c>
      <c r="Q182" s="179">
        <v>-3.8714349598477502E-8</v>
      </c>
      <c r="S182" s="124">
        <v>1.4322519821101477E-20</v>
      </c>
      <c r="T182" s="3">
        <v>0.99999999999999989</v>
      </c>
      <c r="U182" s="179">
        <v>-3.3087224502121107E-24</v>
      </c>
    </row>
    <row r="183" spans="1:21" s="46" customFormat="1" x14ac:dyDescent="0.25">
      <c r="A183" s="180">
        <v>-1.2986532366788528E-27</v>
      </c>
      <c r="B183" s="181">
        <v>0</v>
      </c>
      <c r="C183" s="182">
        <v>1.000000013969838</v>
      </c>
      <c r="K183" s="180">
        <v>0</v>
      </c>
      <c r="L183" s="181">
        <v>0</v>
      </c>
      <c r="M183" s="182">
        <f>C183</f>
        <v>1.000000013969838</v>
      </c>
      <c r="O183" s="180">
        <v>-1.2947511621380341E-4</v>
      </c>
      <c r="P183" s="181">
        <v>-9.6785880152279943E-9</v>
      </c>
      <c r="Q183" s="182">
        <v>0.99999999161809705</v>
      </c>
      <c r="S183" s="180">
        <v>-2.7105054312137611E-20</v>
      </c>
      <c r="T183" s="181">
        <v>-3.3087224502121107E-24</v>
      </c>
      <c r="U183" s="182">
        <v>1</v>
      </c>
    </row>
    <row r="185" spans="1:21" x14ac:dyDescent="0.25">
      <c r="S185" t="s">
        <v>587</v>
      </c>
      <c r="U185">
        <f>MDETERM(O181:Q183)</f>
        <v>1.0000000000000002</v>
      </c>
    </row>
    <row r="187" spans="1:21" ht="18" x14ac:dyDescent="0.35">
      <c r="A187" t="s">
        <v>588</v>
      </c>
      <c r="K187" t="s">
        <v>593</v>
      </c>
      <c r="O187" t="s">
        <v>567</v>
      </c>
    </row>
    <row r="188" spans="1:21" x14ac:dyDescent="0.25">
      <c r="A188" s="225">
        <f t="array" ref="A188:C190">MMULT(K181:M183,O181:Q183)</f>
        <v>3.9999999776482653</v>
      </c>
      <c r="B188" s="226">
        <v>2.2425748189535528E-4</v>
      </c>
      <c r="C188" s="227">
        <v>-1.2947511802263842E-4</v>
      </c>
      <c r="K188" s="234">
        <f t="array" ref="K188:M190">MMULT(K162:M164,O181:Q183)</f>
        <v>-0.57742074436634883</v>
      </c>
      <c r="L188" s="235">
        <v>0.70706361952115127</v>
      </c>
      <c r="M188" s="236">
        <v>-0.40822337258547758</v>
      </c>
      <c r="O188" s="217">
        <v>1</v>
      </c>
      <c r="P188" s="218">
        <v>0</v>
      </c>
      <c r="Q188" s="219">
        <v>0</v>
      </c>
    </row>
    <row r="189" spans="1:21" x14ac:dyDescent="0.25">
      <c r="A189" s="228">
        <v>2.2425748189560995E-4</v>
      </c>
      <c r="B189" s="2">
        <v>1.0000000167638063</v>
      </c>
      <c r="C189" s="229">
        <v>-9.6785880856527901E-9</v>
      </c>
      <c r="K189" s="124">
        <v>-0.57731502837506909</v>
      </c>
      <c r="L189" s="3">
        <v>-0.70714993890067712</v>
      </c>
      <c r="M189" s="179">
        <v>-0.40822337258547842</v>
      </c>
      <c r="O189" s="123">
        <v>0</v>
      </c>
      <c r="P189" s="37">
        <v>1</v>
      </c>
      <c r="Q189" s="90">
        <v>0</v>
      </c>
    </row>
    <row r="190" spans="1:21" x14ac:dyDescent="0.25">
      <c r="A190" s="230">
        <v>-1.2947511802254981E-4</v>
      </c>
      <c r="B190" s="231">
        <v>-9.6785881504363001E-9</v>
      </c>
      <c r="C190" s="232">
        <v>1.0000000055879348</v>
      </c>
      <c r="K190" s="180">
        <v>-0.57731502837506898</v>
      </c>
      <c r="L190" s="181">
        <v>-4.3155738496693237E-5</v>
      </c>
      <c r="M190" s="182">
        <v>0.81652149766547821</v>
      </c>
      <c r="O190" s="91">
        <v>0</v>
      </c>
      <c r="P190" s="92">
        <v>0</v>
      </c>
      <c r="Q190" s="93">
        <v>1</v>
      </c>
    </row>
    <row r="192" spans="1:21" ht="18" x14ac:dyDescent="0.35">
      <c r="A192" t="s">
        <v>568</v>
      </c>
      <c r="E192" t="s">
        <v>569</v>
      </c>
      <c r="G192" t="s">
        <v>570</v>
      </c>
      <c r="I192" t="s">
        <v>571</v>
      </c>
      <c r="K192" t="s">
        <v>572</v>
      </c>
      <c r="O192" t="s">
        <v>573</v>
      </c>
    </row>
    <row r="193" spans="1:21" x14ac:dyDescent="0.25">
      <c r="A193" s="217">
        <f t="array" ref="A193:C195">A188:C190</f>
        <v>3.9999999776482653</v>
      </c>
      <c r="B193" s="218">
        <v>2.2425748189535528E-4</v>
      </c>
      <c r="C193" s="219">
        <v>-1.2947511802263842E-4</v>
      </c>
      <c r="E193" s="223">
        <f>A188</f>
        <v>3.9999999776482653</v>
      </c>
      <c r="G193" s="223">
        <f>E193/E197</f>
        <v>0.99999999790452421</v>
      </c>
      <c r="I193" s="223">
        <f>SQRT((1-G193/G197)/2)</f>
        <v>0.99999999947613105</v>
      </c>
      <c r="K193" s="217">
        <f t="array" ref="K193:M195">K$6:M$8-2*MMULT(I193:I195,TRANSPOSE(I193:I195))</f>
        <v>-0.99999999790452421</v>
      </c>
      <c r="L193" s="218">
        <v>-5.6064370669704942E-5</v>
      </c>
      <c r="M193" s="219">
        <v>3.2368779618684049E-5</v>
      </c>
      <c r="O193" s="217">
        <f t="array" ref="O193:Q195">MMULT(K193:M195,O188:Q190)</f>
        <v>-0.99999999790452421</v>
      </c>
      <c r="P193" s="218">
        <v>-5.6064370669704942E-5</v>
      </c>
      <c r="Q193" s="219">
        <v>3.2368779618684049E-5</v>
      </c>
    </row>
    <row r="194" spans="1:21" x14ac:dyDescent="0.25">
      <c r="A194" s="123">
        <v>2.2425748189560995E-4</v>
      </c>
      <c r="B194" s="37">
        <v>1.0000000167638063</v>
      </c>
      <c r="C194" s="90">
        <v>-9.6785880856527901E-9</v>
      </c>
      <c r="E194" s="173">
        <f>A189</f>
        <v>2.2425748189560995E-4</v>
      </c>
      <c r="F194" s="233"/>
      <c r="G194" s="173">
        <f>E194/E197</f>
        <v>5.6064370669704942E-5</v>
      </c>
      <c r="I194" s="173">
        <f>G194/(-2*G197*I193)</f>
        <v>2.8032185349537661E-5</v>
      </c>
      <c r="K194" s="123">
        <v>-5.6064370669704942E-5</v>
      </c>
      <c r="L194" s="37">
        <v>0.99999999842839316</v>
      </c>
      <c r="M194" s="90">
        <v>9.0736763028462988E-10</v>
      </c>
      <c r="O194" s="123">
        <v>-5.6064370669704942E-5</v>
      </c>
      <c r="P194" s="37">
        <v>0.99999999842839316</v>
      </c>
      <c r="Q194" s="90">
        <v>9.0736763028462988E-10</v>
      </c>
    </row>
    <row r="195" spans="1:21" x14ac:dyDescent="0.25">
      <c r="A195" s="91">
        <v>-1.2947511802254981E-4</v>
      </c>
      <c r="B195" s="92">
        <v>-9.6785881504363001E-9</v>
      </c>
      <c r="C195" s="93">
        <v>1.0000000055879348</v>
      </c>
      <c r="E195" s="174">
        <f>A190</f>
        <v>-1.2947511802254981E-4</v>
      </c>
      <c r="G195" s="174">
        <f>E195/E197</f>
        <v>-3.2368779618684049E-5</v>
      </c>
      <c r="I195" s="174">
        <f>G195/(-2*G197*I193)</f>
        <v>-1.6184389817820523E-5</v>
      </c>
      <c r="K195" s="91">
        <v>3.2368779618684049E-5</v>
      </c>
      <c r="L195" s="92">
        <v>9.0736763028462988E-10</v>
      </c>
      <c r="M195" s="93">
        <v>0.99999999947613105</v>
      </c>
      <c r="O195" s="91">
        <v>3.2368779618684049E-5</v>
      </c>
      <c r="P195" s="92">
        <v>9.0736763028462988E-10</v>
      </c>
      <c r="Q195" s="93">
        <v>0.99999999947613105</v>
      </c>
    </row>
    <row r="197" spans="1:21" x14ac:dyDescent="0.25">
      <c r="D197" s="47" t="s">
        <v>576</v>
      </c>
      <c r="E197">
        <f>SQRT(E193^2+E194^2+E195^2)</f>
        <v>3.9999999860301685</v>
      </c>
      <c r="F197" s="47" t="s">
        <v>468</v>
      </c>
      <c r="G197">
        <f>-SIGN(G193)*SQRT(G193^2+G194^2+G195^2)</f>
        <v>-1</v>
      </c>
    </row>
    <row r="199" spans="1:21" ht="18" x14ac:dyDescent="0.35">
      <c r="A199" t="s">
        <v>577</v>
      </c>
      <c r="E199" t="s">
        <v>578</v>
      </c>
      <c r="G199" t="s">
        <v>579</v>
      </c>
      <c r="I199" t="s">
        <v>580</v>
      </c>
      <c r="K199" t="s">
        <v>581</v>
      </c>
      <c r="O199" t="s">
        <v>582</v>
      </c>
    </row>
    <row r="200" spans="1:21" x14ac:dyDescent="0.25">
      <c r="A200" s="217">
        <f t="array" ref="A200:C202">MMULT(K193:M195,A193:C195)</f>
        <v>-3.9999999860301685</v>
      </c>
      <c r="B200" s="218">
        <v>-2.803218533482704E-4</v>
      </c>
      <c r="C200" s="219">
        <v>1.6184389809350907E-4</v>
      </c>
      <c r="E200" s="223">
        <f>B200</f>
        <v>-2.803218533482704E-4</v>
      </c>
      <c r="G200" s="223">
        <f>E200/E204</f>
        <v>-2.8032184160011798E-4</v>
      </c>
      <c r="I200" s="223">
        <v>0</v>
      </c>
      <c r="K200" s="217">
        <f t="array" ref="K200:M202">K$6:M$8-2*MMULT(I200:I202,TRANSPOSE(I200:I202))</f>
        <v>1</v>
      </c>
      <c r="L200" s="218">
        <v>0</v>
      </c>
      <c r="M200" s="219">
        <v>0</v>
      </c>
      <c r="O200" s="217">
        <f t="array" ref="O200:Q202">MMULT(K200:M202,O193:Q195)</f>
        <v>-0.99999999790452421</v>
      </c>
      <c r="P200" s="218">
        <v>-5.6064370669704942E-5</v>
      </c>
      <c r="Q200" s="219">
        <v>3.2368779618684049E-5</v>
      </c>
    </row>
    <row r="201" spans="1:21" x14ac:dyDescent="0.25">
      <c r="A201" s="123">
        <v>1.4304371501686129E-20</v>
      </c>
      <c r="B201" s="37">
        <v>1.000000002619345</v>
      </c>
      <c r="C201" s="90">
        <v>-1.5122794257619193E-9</v>
      </c>
      <c r="E201" s="173">
        <f>B201</f>
        <v>1.000000002619345</v>
      </c>
      <c r="F201" s="233"/>
      <c r="G201" s="173">
        <f>E201/E204</f>
        <v>0.99999996070983166</v>
      </c>
      <c r="I201" s="173">
        <f>SQRT((1-G201/G204)/2)</f>
        <v>1</v>
      </c>
      <c r="K201" s="123">
        <v>0</v>
      </c>
      <c r="L201" s="37">
        <v>-1</v>
      </c>
      <c r="M201" s="90">
        <v>1.5122794865974586E-9</v>
      </c>
      <c r="O201" s="123">
        <v>5.6064370718655586E-5</v>
      </c>
      <c r="P201" s="37">
        <v>-0.99999999842839316</v>
      </c>
      <c r="Q201" s="90">
        <v>6.0491185552059255E-10</v>
      </c>
    </row>
    <row r="202" spans="1:21" x14ac:dyDescent="0.25">
      <c r="A202" s="91">
        <v>-2.7105054312137611E-20</v>
      </c>
      <c r="B202" s="92">
        <v>-1.5122794905586402E-9</v>
      </c>
      <c r="C202" s="93">
        <v>1.0000000008731142</v>
      </c>
      <c r="E202" s="174">
        <f>B202</f>
        <v>-1.5122794905586402E-9</v>
      </c>
      <c r="G202" s="174">
        <f>E202/E204</f>
        <v>-1.512279427179743E-9</v>
      </c>
      <c r="I202" s="174">
        <f>G202/(-2*G204*I201)</f>
        <v>-7.561397432987293E-10</v>
      </c>
      <c r="K202" s="91">
        <v>0</v>
      </c>
      <c r="L202" s="92">
        <v>1.5122794865974586E-9</v>
      </c>
      <c r="M202" s="93">
        <v>1</v>
      </c>
      <c r="O202" s="91">
        <v>3.2368779533899053E-5</v>
      </c>
      <c r="P202" s="92">
        <v>2.41964711450538E-9</v>
      </c>
      <c r="Q202" s="93">
        <v>0.99999999947613105</v>
      </c>
    </row>
    <row r="204" spans="1:21" x14ac:dyDescent="0.25">
      <c r="D204" s="47" t="s">
        <v>576</v>
      </c>
      <c r="E204">
        <f>SQRT(E200^2+E201^2+E202^2)</f>
        <v>1.000000041909515</v>
      </c>
      <c r="F204" s="47" t="s">
        <v>468</v>
      </c>
      <c r="G204">
        <f>-SIGN(G201)*SQRT(G201^2+G202^2)</f>
        <v>-0.99999996070983166</v>
      </c>
    </row>
    <row r="206" spans="1:21" ht="18.75" x14ac:dyDescent="0.35">
      <c r="A206" t="s">
        <v>583</v>
      </c>
      <c r="K206" t="s">
        <v>491</v>
      </c>
      <c r="O206" t="s">
        <v>584</v>
      </c>
      <c r="S206" t="s">
        <v>585</v>
      </c>
    </row>
    <row r="207" spans="1:21" s="46" customFormat="1" x14ac:dyDescent="0.25">
      <c r="A207" s="234">
        <f t="array" ref="A207:C209">MMULT(K200:M202,A200:C202)</f>
        <v>-3.9999999860301685</v>
      </c>
      <c r="B207" s="235">
        <v>-2.803218533482704E-4</v>
      </c>
      <c r="C207" s="236">
        <v>1.6184389809350907E-4</v>
      </c>
      <c r="K207" s="234">
        <f>A207</f>
        <v>-3.9999999860301685</v>
      </c>
      <c r="L207" s="234">
        <f>B207</f>
        <v>-2.803218533482704E-4</v>
      </c>
      <c r="M207" s="234">
        <f>C207</f>
        <v>1.6184389809350907E-4</v>
      </c>
      <c r="O207" s="234">
        <f t="array" ref="O207:Q209">TRANSPOSE(O200:Q202)</f>
        <v>-0.99999999790452421</v>
      </c>
      <c r="P207" s="235">
        <v>5.6064370718655586E-5</v>
      </c>
      <c r="Q207" s="236">
        <v>3.2368779533899053E-5</v>
      </c>
      <c r="S207" s="234">
        <f t="array" ref="S207:U209">MMULT(TRANSPOSE(O207:Q209),O207:Q209)</f>
        <v>1</v>
      </c>
      <c r="T207" s="235">
        <v>9.8585608982080603E-22</v>
      </c>
      <c r="U207" s="236">
        <v>0</v>
      </c>
    </row>
    <row r="208" spans="1:21" s="46" customFormat="1" x14ac:dyDescent="0.25">
      <c r="A208" s="124">
        <v>-1.4304371542676547E-20</v>
      </c>
      <c r="B208" s="3">
        <v>-1.000000002619345</v>
      </c>
      <c r="C208" s="179">
        <v>3.0245589136797705E-9</v>
      </c>
      <c r="K208" s="124">
        <v>0</v>
      </c>
      <c r="L208" s="3">
        <f>B208</f>
        <v>-1.000000002619345</v>
      </c>
      <c r="M208" s="179">
        <f>C208</f>
        <v>3.0245589136797705E-9</v>
      </c>
      <c r="O208" s="124">
        <v>-5.6064370669704942E-5</v>
      </c>
      <c r="P208" s="3">
        <v>-0.99999999842839316</v>
      </c>
      <c r="Q208" s="179">
        <v>2.41964711450538E-9</v>
      </c>
      <c r="S208" s="124">
        <v>9.8585608982080603E-22</v>
      </c>
      <c r="T208" s="3">
        <v>1</v>
      </c>
      <c r="U208" s="179">
        <v>4.1359030627651384E-25</v>
      </c>
    </row>
    <row r="209" spans="1:21" s="46" customFormat="1" x14ac:dyDescent="0.25">
      <c r="A209" s="180">
        <v>-2.7105054290505403E-20</v>
      </c>
      <c r="B209" s="181">
        <v>0</v>
      </c>
      <c r="C209" s="182">
        <v>1.0000000008731142</v>
      </c>
      <c r="K209" s="180">
        <v>0</v>
      </c>
      <c r="L209" s="181">
        <v>0</v>
      </c>
      <c r="M209" s="182">
        <f>C209</f>
        <v>1.0000000008731142</v>
      </c>
      <c r="O209" s="180">
        <v>3.2368779618684049E-5</v>
      </c>
      <c r="P209" s="181">
        <v>6.0491185552059255E-10</v>
      </c>
      <c r="Q209" s="182">
        <v>0.99999999947613105</v>
      </c>
      <c r="S209" s="180">
        <v>0</v>
      </c>
      <c r="T209" s="181">
        <v>4.1359030627651384E-25</v>
      </c>
      <c r="U209" s="182">
        <v>1</v>
      </c>
    </row>
    <row r="211" spans="1:21" x14ac:dyDescent="0.25">
      <c r="S211" t="s">
        <v>587</v>
      </c>
      <c r="U211">
        <f>MDETERM(O207:Q209)</f>
        <v>1</v>
      </c>
    </row>
    <row r="213" spans="1:21" ht="18" x14ac:dyDescent="0.35">
      <c r="A213" t="s">
        <v>588</v>
      </c>
      <c r="K213" t="s">
        <v>593</v>
      </c>
      <c r="O213" t="s">
        <v>567</v>
      </c>
    </row>
    <row r="214" spans="1:21" x14ac:dyDescent="0.25">
      <c r="A214" s="225">
        <f t="array" ref="A214:C216">MMULT(K207:M209,O207:Q209)</f>
        <v>3.9999999986030232</v>
      </c>
      <c r="B214" s="226">
        <v>5.6064370914203422E-5</v>
      </c>
      <c r="C214" s="227">
        <v>3.2368779647034282E-5</v>
      </c>
      <c r="K214" s="234">
        <f t="array" ref="K214:M216">MMULT(K188:M190,O207:Q209)</f>
        <v>0.57736788838714326</v>
      </c>
      <c r="L214" s="235">
        <v>-0.7070959913875372</v>
      </c>
      <c r="M214" s="236">
        <v>-0.40824206106555028</v>
      </c>
      <c r="O214" s="217">
        <v>1</v>
      </c>
      <c r="P214" s="218">
        <v>0</v>
      </c>
      <c r="Q214" s="219">
        <v>0</v>
      </c>
    </row>
    <row r="215" spans="1:21" x14ac:dyDescent="0.25">
      <c r="A215" s="228">
        <v>5.6064370914458148E-5</v>
      </c>
      <c r="B215" s="2">
        <v>1.0000000010477381</v>
      </c>
      <c r="C215" s="229">
        <v>6.0491179125202765E-10</v>
      </c>
      <c r="K215" s="124">
        <v>0.57734145938923065</v>
      </c>
      <c r="L215" s="3">
        <v>0.70711757073860404</v>
      </c>
      <c r="M215" s="179">
        <v>-0.40824206106555128</v>
      </c>
      <c r="O215" s="123">
        <v>0</v>
      </c>
      <c r="P215" s="37">
        <v>1</v>
      </c>
      <c r="Q215" s="90">
        <v>0</v>
      </c>
    </row>
    <row r="216" spans="1:21" x14ac:dyDescent="0.25">
      <c r="A216" s="230">
        <v>3.2368779646945689E-5</v>
      </c>
      <c r="B216" s="231">
        <v>6.0491185604874975E-10</v>
      </c>
      <c r="C216" s="232">
        <v>1.0000000003492453</v>
      </c>
      <c r="K216" s="180">
        <v>0.57734145938923043</v>
      </c>
      <c r="L216" s="181">
        <v>1.0789428580132571E-5</v>
      </c>
      <c r="M216" s="182">
        <v>0.81650281025474847</v>
      </c>
      <c r="O216" s="91">
        <v>0</v>
      </c>
      <c r="P216" s="92">
        <v>0</v>
      </c>
      <c r="Q216" s="93">
        <v>1</v>
      </c>
    </row>
    <row r="218" spans="1:21" ht="18" x14ac:dyDescent="0.35">
      <c r="A218" t="s">
        <v>568</v>
      </c>
      <c r="E218" t="s">
        <v>569</v>
      </c>
      <c r="G218" t="s">
        <v>570</v>
      </c>
      <c r="I218" t="s">
        <v>571</v>
      </c>
      <c r="K218" t="s">
        <v>572</v>
      </c>
      <c r="O218" t="s">
        <v>573</v>
      </c>
    </row>
    <row r="219" spans="1:21" x14ac:dyDescent="0.25">
      <c r="A219" s="217">
        <f t="array" ref="A219:C221">A214:C216</f>
        <v>3.9999999986030232</v>
      </c>
      <c r="B219" s="218">
        <v>5.6064370914203422E-5</v>
      </c>
      <c r="C219" s="219">
        <v>3.2368779647034282E-5</v>
      </c>
      <c r="E219" s="223">
        <f>A214</f>
        <v>3.9999999986030232</v>
      </c>
      <c r="G219" s="223">
        <f>E219/E223</f>
        <v>0.99999999986903276</v>
      </c>
      <c r="I219" s="223">
        <f>SQRT((1-G219/G223)/2)</f>
        <v>0.99999999996725819</v>
      </c>
      <c r="K219" s="217">
        <f t="array" ref="K219:M221">K$6:M$8-2*MMULT(I219:I221,TRANSPOSE(I219:I221))</f>
        <v>-0.99999999986903276</v>
      </c>
      <c r="L219" s="218">
        <v>-1.4016092731673927E-5</v>
      </c>
      <c r="M219" s="219">
        <v>-8.0921949135027622E-6</v>
      </c>
      <c r="O219" s="217">
        <f t="array" ref="O219:Q221">MMULT(K219:M221,O214:Q216)</f>
        <v>-0.99999999986903276</v>
      </c>
      <c r="P219" s="218">
        <v>-1.4016092731673927E-5</v>
      </c>
      <c r="Q219" s="219">
        <v>-8.0921949135027622E-6</v>
      </c>
    </row>
    <row r="220" spans="1:21" x14ac:dyDescent="0.25">
      <c r="A220" s="123">
        <v>5.6064370914458148E-5</v>
      </c>
      <c r="B220" s="37">
        <v>1.0000000010477381</v>
      </c>
      <c r="C220" s="90">
        <v>6.0491179125202765E-10</v>
      </c>
      <c r="E220" s="173">
        <f>A215</f>
        <v>5.6064370914458148E-5</v>
      </c>
      <c r="F220" s="233"/>
      <c r="G220" s="173">
        <f>E220/E223</f>
        <v>1.4016092731673927E-5</v>
      </c>
      <c r="I220" s="173">
        <f>G220/(-2*G223*I219)</f>
        <v>7.0080463660664196E-6</v>
      </c>
      <c r="K220" s="123">
        <v>-1.4016092731673927E-5</v>
      </c>
      <c r="L220" s="37">
        <v>0.99999999990177457</v>
      </c>
      <c r="M220" s="90">
        <v>-5.6710477158931007E-11</v>
      </c>
      <c r="O220" s="123">
        <v>-1.4016092731673927E-5</v>
      </c>
      <c r="P220" s="37">
        <v>0.99999999990177457</v>
      </c>
      <c r="Q220" s="90">
        <v>-5.6710477158931007E-11</v>
      </c>
    </row>
    <row r="221" spans="1:21" x14ac:dyDescent="0.25">
      <c r="A221" s="91">
        <v>3.2368779646945689E-5</v>
      </c>
      <c r="B221" s="92">
        <v>6.0491185604874975E-10</v>
      </c>
      <c r="C221" s="93">
        <v>1.0000000003492453</v>
      </c>
      <c r="E221" s="174">
        <f>A216</f>
        <v>3.2368779646945689E-5</v>
      </c>
      <c r="G221" s="174">
        <f>E221/E223</f>
        <v>8.0921949135027622E-6</v>
      </c>
      <c r="I221" s="174">
        <f>G221/(-2*G223*I219)</f>
        <v>4.0460974568838579E-6</v>
      </c>
      <c r="K221" s="91">
        <v>-8.0921949135027622E-6</v>
      </c>
      <c r="L221" s="92">
        <v>-5.6710477158931007E-11</v>
      </c>
      <c r="M221" s="93">
        <v>0.99999999996725819</v>
      </c>
      <c r="O221" s="91">
        <v>-8.0921949135027622E-6</v>
      </c>
      <c r="P221" s="92">
        <v>-5.6710477158931007E-11</v>
      </c>
      <c r="Q221" s="93">
        <v>0.99999999996725819</v>
      </c>
    </row>
    <row r="223" spans="1:21" x14ac:dyDescent="0.25">
      <c r="D223" s="47" t="s">
        <v>576</v>
      </c>
      <c r="E223">
        <f>SQRT(E219^2+E220^2+E221^2)</f>
        <v>3.9999999991268922</v>
      </c>
      <c r="F223" s="47" t="s">
        <v>468</v>
      </c>
      <c r="G223">
        <f>-SIGN(G219)*SQRT(G219^2+G220^2+G221^2)</f>
        <v>-1</v>
      </c>
    </row>
    <row r="225" spans="1:25" ht="18" x14ac:dyDescent="0.35">
      <c r="A225" t="s">
        <v>577</v>
      </c>
      <c r="E225" t="s">
        <v>578</v>
      </c>
      <c r="G225" t="s">
        <v>579</v>
      </c>
      <c r="I225" t="s">
        <v>580</v>
      </c>
      <c r="K225" t="s">
        <v>581</v>
      </c>
      <c r="O225" t="s">
        <v>582</v>
      </c>
    </row>
    <row r="226" spans="1:25" x14ac:dyDescent="0.25">
      <c r="A226" s="217">
        <f t="array" ref="A226:C228">MMULT(K219:M221,A219:C221)</f>
        <v>-3.9999999991268922</v>
      </c>
      <c r="B226" s="218">
        <v>-7.0080463658115015E-5</v>
      </c>
      <c r="C226" s="219">
        <v>-4.0460974567602456E-5</v>
      </c>
      <c r="E226" s="223">
        <f>B226</f>
        <v>-7.0080463658115015E-5</v>
      </c>
      <c r="G226" s="223">
        <f>E226/E230</f>
        <v>-7.00804634745501E-5</v>
      </c>
      <c r="I226" s="223">
        <v>0</v>
      </c>
      <c r="K226" s="217">
        <f t="array" ref="K226:M228">K$6:M$8-2*MMULT(I226:I228,TRANSPOSE(I226:I228))</f>
        <v>1</v>
      </c>
      <c r="L226" s="218">
        <v>0</v>
      </c>
      <c r="M226" s="219">
        <v>0</v>
      </c>
      <c r="O226" s="217">
        <f t="array" ref="O226:Q228">MMULT(K226:M228,O219:Q221)</f>
        <v>-0.99999999986903276</v>
      </c>
      <c r="P226" s="218">
        <v>-1.4016092731673927E-5</v>
      </c>
      <c r="Q226" s="219">
        <v>-8.0921949135027622E-6</v>
      </c>
    </row>
    <row r="227" spans="1:25" x14ac:dyDescent="0.25">
      <c r="A227" s="123">
        <v>2.0687746722384266E-22</v>
      </c>
      <c r="B227" s="37">
        <v>1.0000000001637093</v>
      </c>
      <c r="C227" s="90">
        <v>9.4517496869920921E-11</v>
      </c>
      <c r="E227" s="173">
        <f>B227</f>
        <v>1.0000000001637093</v>
      </c>
      <c r="F227" s="233"/>
      <c r="G227" s="173">
        <f>E227/E230</f>
        <v>0.99999999754436431</v>
      </c>
      <c r="I227" s="173">
        <f>SQRT((1-G227/G230)/2)</f>
        <v>1</v>
      </c>
      <c r="K227" s="123">
        <v>0</v>
      </c>
      <c r="L227" s="37">
        <v>-1</v>
      </c>
      <c r="M227" s="90">
        <v>-9.4517561654472624E-11</v>
      </c>
      <c r="O227" s="123">
        <v>1.4016092732438781E-5</v>
      </c>
      <c r="P227" s="37">
        <v>-0.99999999990177457</v>
      </c>
      <c r="Q227" s="90">
        <v>-3.780708449244694E-11</v>
      </c>
    </row>
    <row r="228" spans="1:25" x14ac:dyDescent="0.25">
      <c r="A228" s="91">
        <v>0</v>
      </c>
      <c r="B228" s="92">
        <v>9.4517561669946019E-11</v>
      </c>
      <c r="C228" s="93">
        <v>1.000000000054569</v>
      </c>
      <c r="E228" s="174">
        <f>B228</f>
        <v>9.4517561669946019E-11</v>
      </c>
      <c r="G228" s="174">
        <f>E228/E230</f>
        <v>9.4517561422371922E-11</v>
      </c>
      <c r="I228" s="174">
        <f>G228/(-2*G230*I227)</f>
        <v>4.7258780827236312E-11</v>
      </c>
      <c r="K228" s="91">
        <v>0</v>
      </c>
      <c r="L228" s="92">
        <v>-9.4517561654472624E-11</v>
      </c>
      <c r="M228" s="93">
        <v>1</v>
      </c>
      <c r="O228" s="91">
        <v>-8.0921949121779959E-6</v>
      </c>
      <c r="P228" s="92">
        <v>-1.5122803880411961E-10</v>
      </c>
      <c r="Q228" s="93">
        <v>0.99999999996725819</v>
      </c>
    </row>
    <row r="230" spans="1:25" x14ac:dyDescent="0.25">
      <c r="D230" s="47" t="s">
        <v>576</v>
      </c>
      <c r="E230">
        <f>SQRT(E226^2+E227^2+E228^2)</f>
        <v>1.000000002619345</v>
      </c>
      <c r="F230" s="47" t="s">
        <v>468</v>
      </c>
      <c r="G230">
        <f>-SIGN(G227)*SQRT(G227^2+G228^2)</f>
        <v>-0.99999999754436431</v>
      </c>
    </row>
    <row r="232" spans="1:25" ht="18.75" x14ac:dyDescent="0.35">
      <c r="A232" t="s">
        <v>583</v>
      </c>
      <c r="K232" t="s">
        <v>491</v>
      </c>
      <c r="O232" t="s">
        <v>584</v>
      </c>
      <c r="S232" t="s">
        <v>585</v>
      </c>
    </row>
    <row r="233" spans="1:25" s="46" customFormat="1" x14ac:dyDescent="0.25">
      <c r="A233" s="234">
        <f t="array" ref="A233:C235">MMULT(K226:M228,A226:C228)</f>
        <v>-3.9999999991268922</v>
      </c>
      <c r="B233" s="235">
        <v>-7.0080463658115015E-5</v>
      </c>
      <c r="C233" s="236">
        <v>-4.0460974567602456E-5</v>
      </c>
      <c r="K233" s="234">
        <f>A233</f>
        <v>-3.9999999991268922</v>
      </c>
      <c r="L233" s="235">
        <f>B233</f>
        <v>-7.0080463658115015E-5</v>
      </c>
      <c r="M233" s="236">
        <f>C233</f>
        <v>-4.0460974567602456E-5</v>
      </c>
      <c r="O233" s="234">
        <f t="array" ref="O233:Q235">TRANSPOSE(O226:Q228)</f>
        <v>-0.99999999986903276</v>
      </c>
      <c r="P233" s="235">
        <v>1.4016092732438781E-5</v>
      </c>
      <c r="Q233" s="236">
        <v>-8.0921949121779959E-6</v>
      </c>
      <c r="S233" s="234">
        <f t="array" ref="S233:U235">MMULT(TRANSPOSE(O233:Q235),O233:Q235)</f>
        <v>1</v>
      </c>
      <c r="T233" s="235">
        <v>7.72539473030805E-22</v>
      </c>
      <c r="U233" s="236">
        <v>0</v>
      </c>
    </row>
    <row r="234" spans="1:25" s="46" customFormat="1" x14ac:dyDescent="0.25">
      <c r="A234" s="124">
        <v>-2.0687746722384266E-22</v>
      </c>
      <c r="B234" s="3">
        <v>-1.0000000001637093</v>
      </c>
      <c r="C234" s="179">
        <v>-1.8903505852955129E-10</v>
      </c>
      <c r="K234" s="124">
        <v>0</v>
      </c>
      <c r="L234" s="3">
        <f>B234</f>
        <v>-1.0000000001637093</v>
      </c>
      <c r="M234" s="179">
        <f>C234</f>
        <v>-1.8903505852955129E-10</v>
      </c>
      <c r="O234" s="124">
        <v>-1.4016092731673927E-5</v>
      </c>
      <c r="P234" s="3">
        <v>-0.99999999990177457</v>
      </c>
      <c r="Q234" s="179">
        <v>-1.5122803880411961E-10</v>
      </c>
      <c r="S234" s="124">
        <v>7.72539473030805E-22</v>
      </c>
      <c r="T234" s="3">
        <v>1</v>
      </c>
      <c r="U234" s="179">
        <v>3.2311742677852644E-26</v>
      </c>
    </row>
    <row r="235" spans="1:25" s="46" customFormat="1" x14ac:dyDescent="0.25">
      <c r="A235" s="180">
        <v>-1.9553553763250689E-32</v>
      </c>
      <c r="B235" s="181">
        <v>0</v>
      </c>
      <c r="C235" s="182">
        <v>1.000000000054569</v>
      </c>
      <c r="K235" s="180">
        <v>0</v>
      </c>
      <c r="L235" s="181">
        <v>0</v>
      </c>
      <c r="M235" s="182">
        <f>C235</f>
        <v>1.000000000054569</v>
      </c>
      <c r="O235" s="180">
        <v>-8.0921949135027622E-6</v>
      </c>
      <c r="P235" s="181">
        <v>-3.780708449244694E-11</v>
      </c>
      <c r="Q235" s="182">
        <v>0.99999999996725819</v>
      </c>
      <c r="S235" s="180">
        <v>0</v>
      </c>
      <c r="T235" s="181">
        <v>3.2311742677852644E-26</v>
      </c>
      <c r="U235" s="182">
        <v>1</v>
      </c>
    </row>
    <row r="237" spans="1:25" x14ac:dyDescent="0.25">
      <c r="S237" t="s">
        <v>587</v>
      </c>
      <c r="U237">
        <f>MDETERM(O233:Q235)</f>
        <v>1</v>
      </c>
    </row>
    <row r="239" spans="1:25" ht="18" x14ac:dyDescent="0.35">
      <c r="A239" t="s">
        <v>588</v>
      </c>
      <c r="K239" t="s">
        <v>593</v>
      </c>
      <c r="O239" t="s">
        <v>567</v>
      </c>
      <c r="W239" t="s">
        <v>592</v>
      </c>
    </row>
    <row r="240" spans="1:25" x14ac:dyDescent="0.25">
      <c r="A240" s="225">
        <f t="array" ref="A240:C242">MMULT(K233:M235,O233:Q235)</f>
        <v>3.9999999999126956</v>
      </c>
      <c r="B240" s="226">
        <v>1.4016092735243481E-5</v>
      </c>
      <c r="C240" s="227">
        <v>-8.0921949140329354E-6</v>
      </c>
      <c r="K240" s="234">
        <f t="array" ref="K240:M242">MMULT(K214:M216,O233:Q235)</f>
        <v>-0.57735467401421148</v>
      </c>
      <c r="L240" s="235">
        <v>0.70710408377538125</v>
      </c>
      <c r="M240" s="236">
        <v>-0.40824673311873982</v>
      </c>
      <c r="O240" s="217">
        <v>1</v>
      </c>
      <c r="P240" s="218">
        <v>0</v>
      </c>
      <c r="Q240" s="219">
        <v>0</v>
      </c>
      <c r="W240" s="160" t="e">
        <f t="array" aca="1" ref="W240:Y243" ca="1">eVECTORS(A6:C8)</f>
        <v>#NAME?</v>
      </c>
      <c r="X240" s="161" t="e">
        <f ca="1"/>
        <v>#NAME?</v>
      </c>
      <c r="Y240" s="162" t="e">
        <f ca="1"/>
        <v>#NAME?</v>
      </c>
    </row>
    <row r="241" spans="1:25" x14ac:dyDescent="0.25">
      <c r="A241" s="228">
        <v>1.4016092735498201E-5</v>
      </c>
      <c r="B241" s="2">
        <v>1.0000000000654838</v>
      </c>
      <c r="C241" s="229">
        <v>-3.7807019694484882E-11</v>
      </c>
      <c r="K241" s="124">
        <v>-0.57734806676473149</v>
      </c>
      <c r="L241" s="3">
        <v>-0.70710947858227968</v>
      </c>
      <c r="M241" s="179">
        <v>-0.40824673311874093</v>
      </c>
      <c r="O241" s="123">
        <v>0</v>
      </c>
      <c r="P241" s="37">
        <v>1</v>
      </c>
      <c r="Q241" s="90">
        <v>0</v>
      </c>
      <c r="W241" s="123" t="e">
        <f ca="1"/>
        <v>#NAME?</v>
      </c>
      <c r="X241" s="37" t="e">
        <f ca="1"/>
        <v>#NAME?</v>
      </c>
      <c r="Y241" s="90" t="e">
        <f ca="1"/>
        <v>#NAME?</v>
      </c>
    </row>
    <row r="242" spans="1:25" x14ac:dyDescent="0.25">
      <c r="A242" s="230">
        <v>-8.0921949139443459E-6</v>
      </c>
      <c r="B242" s="231">
        <v>-3.7807084494510038E-11</v>
      </c>
      <c r="C242" s="232">
        <v>1.0000000000218272</v>
      </c>
      <c r="K242" s="180">
        <v>-0.57734806676473116</v>
      </c>
      <c r="L242" s="181">
        <v>-2.6973880155825186E-6</v>
      </c>
      <c r="M242" s="182">
        <v>0.8164981382683929</v>
      </c>
      <c r="O242" s="91">
        <v>0</v>
      </c>
      <c r="P242" s="92">
        <v>0</v>
      </c>
      <c r="Q242" s="93">
        <v>1</v>
      </c>
      <c r="W242" s="123" t="e">
        <f ca="1"/>
        <v>#NAME?</v>
      </c>
      <c r="X242" s="37" t="e">
        <f ca="1"/>
        <v>#NAME?</v>
      </c>
      <c r="Y242" s="90" t="e">
        <f ca="1"/>
        <v>#NAME?</v>
      </c>
    </row>
    <row r="243" spans="1:25" x14ac:dyDescent="0.25">
      <c r="W243" s="91" t="e">
        <f ca="1"/>
        <v>#NAME?</v>
      </c>
      <c r="X243" s="92" t="e">
        <f ca="1"/>
        <v>#NAME?</v>
      </c>
      <c r="Y243" s="93" t="e">
        <f ca="1"/>
        <v>#NAME?</v>
      </c>
    </row>
    <row r="244" spans="1:25" x14ac:dyDescent="0.25">
      <c r="A244" t="s">
        <v>589</v>
      </c>
    </row>
    <row r="245" spans="1:25" ht="17.25" x14ac:dyDescent="0.25">
      <c r="W245" t="s">
        <v>494</v>
      </c>
    </row>
    <row r="246" spans="1:25" x14ac:dyDescent="0.25">
      <c r="A246" t="s">
        <v>590</v>
      </c>
      <c r="W246" s="217">
        <f t="array" ref="W246:Y248">MMULT(TRANSPOSE(K240:M242),K240:M242)</f>
        <v>1.0000000000000018</v>
      </c>
      <c r="X246" s="218">
        <v>-3.3009445701739481E-16</v>
      </c>
      <c r="Y246" s="219">
        <v>3.3306690738754696E-16</v>
      </c>
    </row>
    <row r="247" spans="1:25" x14ac:dyDescent="0.25">
      <c r="W247" s="123">
        <v>-3.3009445701739481E-16</v>
      </c>
      <c r="X247" s="37">
        <v>1.0000000000000009</v>
      </c>
      <c r="Y247" s="90">
        <v>-3.7388457808278444E-17</v>
      </c>
    </row>
    <row r="248" spans="1:25" x14ac:dyDescent="0.25">
      <c r="W248" s="91">
        <v>3.3306690738754696E-16</v>
      </c>
      <c r="X248" s="92">
        <v>-3.7388457808278444E-17</v>
      </c>
      <c r="Y248" s="93">
        <v>0.99999999999999967</v>
      </c>
    </row>
    <row r="250" spans="1:25" x14ac:dyDescent="0.25">
      <c r="W250" t="s">
        <v>574</v>
      </c>
    </row>
    <row r="251" spans="1:25" x14ac:dyDescent="0.25">
      <c r="W251" s="217">
        <f t="array" ref="W251:Y253">MMULT(A6:C8,K240:M242)</f>
        <v>-2.3094054815578855</v>
      </c>
      <c r="X251" s="218">
        <v>0.70709599158046721</v>
      </c>
      <c r="Y251" s="219">
        <v>-0.40824206108782768</v>
      </c>
    </row>
    <row r="252" spans="1:25" x14ac:dyDescent="0.25">
      <c r="W252" s="123">
        <v>-2.3093988743084055</v>
      </c>
      <c r="X252" s="37">
        <v>-0.70711757077719373</v>
      </c>
      <c r="Y252" s="90">
        <v>-0.40824206108782879</v>
      </c>
    </row>
    <row r="253" spans="1:25" x14ac:dyDescent="0.25">
      <c r="W253" s="91">
        <v>-2.3093988743084051</v>
      </c>
      <c r="X253" s="92">
        <v>-1.0789582929593899E-5</v>
      </c>
      <c r="Y253" s="93">
        <v>0.81650281029930505</v>
      </c>
    </row>
    <row r="255" spans="1:25" x14ac:dyDescent="0.25">
      <c r="W255" t="s">
        <v>575</v>
      </c>
    </row>
    <row r="256" spans="1:25" x14ac:dyDescent="0.25">
      <c r="W256" s="217" t="e">
        <f t="array" ref="W256:W258" ca="1">W240*K240:K242</f>
        <v>#NAME?</v>
      </c>
      <c r="X256" s="218" t="e">
        <f t="array" ref="X256:X258" ca="1">X240*L240:L242</f>
        <v>#NAME?</v>
      </c>
      <c r="Y256" s="219" t="e">
        <f t="array" ref="Y256:Y258" ca="1">Y240*M240:M242</f>
        <v>#NAME?</v>
      </c>
    </row>
    <row r="257" spans="23:25" x14ac:dyDescent="0.25">
      <c r="W257" s="123" t="e">
        <f ca="1"/>
        <v>#NAME?</v>
      </c>
      <c r="X257" s="37" t="e">
        <f ca="1"/>
        <v>#NAME?</v>
      </c>
      <c r="Y257" s="90" t="e">
        <f ca="1"/>
        <v>#NAME?</v>
      </c>
    </row>
    <row r="258" spans="23:25" x14ac:dyDescent="0.25">
      <c r="W258" s="91" t="e">
        <f ca="1"/>
        <v>#NAME?</v>
      </c>
      <c r="X258" s="92" t="e">
        <f ca="1"/>
        <v>#NAME?</v>
      </c>
      <c r="Y258" s="93" t="e">
        <f ca="1"/>
        <v>#NAME?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AG21"/>
  <sheetViews>
    <sheetView workbookViewId="0"/>
  </sheetViews>
  <sheetFormatPr defaultRowHeight="15" x14ac:dyDescent="0.25"/>
  <cols>
    <col min="1" max="3" width="6" customWidth="1"/>
    <col min="4" max="4" width="4.28515625" customWidth="1"/>
    <col min="5" max="7" width="9.140625" customWidth="1"/>
    <col min="8" max="8" width="5" customWidth="1"/>
    <col min="9" max="10" width="9.140625" customWidth="1"/>
    <col min="11" max="11" width="9.28515625" bestFit="1" customWidth="1"/>
    <col min="13" max="15" width="5.28515625" customWidth="1"/>
    <col min="16" max="16" width="6.85546875" customWidth="1"/>
    <col min="17" max="17" width="4.5703125" customWidth="1"/>
    <col min="19" max="19" width="4.28515625" customWidth="1"/>
    <col min="21" max="21" width="5" customWidth="1"/>
    <col min="23" max="26" width="5.7109375" customWidth="1"/>
    <col min="27" max="29" width="8.7109375" customWidth="1"/>
    <col min="30" max="30" width="4.85546875" customWidth="1"/>
    <col min="31" max="33" width="8.7109375" customWidth="1"/>
  </cols>
  <sheetData>
    <row r="1" spans="1:31" x14ac:dyDescent="0.25">
      <c r="A1" s="42" t="s">
        <v>614</v>
      </c>
      <c r="M1" t="s">
        <v>599</v>
      </c>
    </row>
    <row r="3" spans="1:31" ht="17.25" x14ac:dyDescent="0.25">
      <c r="A3" t="s">
        <v>462</v>
      </c>
      <c r="E3" t="s">
        <v>492</v>
      </c>
      <c r="I3" t="s">
        <v>491</v>
      </c>
      <c r="M3" t="s">
        <v>462</v>
      </c>
      <c r="P3" s="32" t="s">
        <v>469</v>
      </c>
      <c r="Q3" s="32"/>
      <c r="R3" s="32" t="s">
        <v>600</v>
      </c>
      <c r="S3" s="32"/>
      <c r="T3" s="32" t="s">
        <v>390</v>
      </c>
      <c r="V3" t="s">
        <v>574</v>
      </c>
    </row>
    <row r="4" spans="1:31" x14ac:dyDescent="0.25">
      <c r="A4" s="217">
        <v>4</v>
      </c>
      <c r="B4" s="218">
        <v>9</v>
      </c>
      <c r="C4" s="219">
        <v>6</v>
      </c>
      <c r="E4" s="217" t="e">
        <f t="array" aca="1" ref="E4:G10" ca="1">QRFactor(A4:C7)</f>
        <v>#NAME?</v>
      </c>
      <c r="F4" s="218" t="e">
        <f ca="1"/>
        <v>#NAME?</v>
      </c>
      <c r="G4" s="219" t="e">
        <f ca="1"/>
        <v>#NAME?</v>
      </c>
      <c r="I4" s="217" t="e">
        <f t="array" aca="1" ref="I4:K6" ca="1">QRFactorR(A4:C7)</f>
        <v>#NAME?</v>
      </c>
      <c r="J4" s="218" t="e">
        <f ca="1"/>
        <v>#NAME?</v>
      </c>
      <c r="K4" s="219" t="e">
        <f ca="1"/>
        <v>#NAME?</v>
      </c>
      <c r="M4" s="217">
        <v>4</v>
      </c>
      <c r="N4" s="218">
        <v>9</v>
      </c>
      <c r="O4" s="219">
        <v>6</v>
      </c>
      <c r="P4" s="237">
        <v>4.95</v>
      </c>
      <c r="R4" s="223" t="e">
        <f t="array" aca="1" ref="R4:R6" ca="1">MMULT(TRANSPOSE(E4:G7),P4:P7)</f>
        <v>#NAME?</v>
      </c>
      <c r="T4" s="223" t="e">
        <f ca="1">(R4-J4*T5-K4*T6)/I4</f>
        <v>#NAME?</v>
      </c>
      <c r="V4" s="223" t="e">
        <f t="array" aca="1" ref="V4:V7" ca="1">MMULT(M4:O7,T4:T6)</f>
        <v>#NAME?</v>
      </c>
    </row>
    <row r="5" spans="1:31" x14ac:dyDescent="0.25">
      <c r="A5" s="123">
        <v>5</v>
      </c>
      <c r="B5" s="37">
        <v>7</v>
      </c>
      <c r="C5" s="90">
        <v>2</v>
      </c>
      <c r="E5" s="123" t="e">
        <f ca="1"/>
        <v>#NAME?</v>
      </c>
      <c r="F5" s="37" t="e">
        <f ca="1"/>
        <v>#NAME?</v>
      </c>
      <c r="G5" s="90" t="e">
        <f ca="1"/>
        <v>#NAME?</v>
      </c>
      <c r="I5" s="123" t="e">
        <f ca="1"/>
        <v>#NAME?</v>
      </c>
      <c r="J5" s="37" t="e">
        <f ca="1"/>
        <v>#NAME?</v>
      </c>
      <c r="K5" s="90" t="e">
        <f ca="1"/>
        <v>#NAME?</v>
      </c>
      <c r="M5" s="123">
        <v>5</v>
      </c>
      <c r="N5" s="37">
        <v>7</v>
      </c>
      <c r="O5" s="90">
        <v>2</v>
      </c>
      <c r="P5" s="238">
        <v>1.0760000000000001</v>
      </c>
      <c r="R5" s="49" t="e">
        <f ca="1"/>
        <v>#NAME?</v>
      </c>
      <c r="T5" s="49" t="e">
        <f ca="1">(R5-K5*T6)/J5</f>
        <v>#NAME?</v>
      </c>
      <c r="V5" s="49" t="e">
        <f ca="1"/>
        <v>#NAME?</v>
      </c>
    </row>
    <row r="6" spans="1:31" x14ac:dyDescent="0.25">
      <c r="A6" s="123">
        <v>7</v>
      </c>
      <c r="B6" s="37">
        <v>3</v>
      </c>
      <c r="C6" s="90">
        <v>5</v>
      </c>
      <c r="E6" s="123" t="e">
        <f ca="1"/>
        <v>#NAME?</v>
      </c>
      <c r="F6" s="37" t="e">
        <f ca="1"/>
        <v>#NAME?</v>
      </c>
      <c r="G6" s="90" t="e">
        <f ca="1"/>
        <v>#NAME?</v>
      </c>
      <c r="I6" s="91" t="e">
        <f ca="1"/>
        <v>#NAME?</v>
      </c>
      <c r="J6" s="92" t="e">
        <f ca="1"/>
        <v>#NAME?</v>
      </c>
      <c r="K6" s="93" t="e">
        <f ca="1"/>
        <v>#NAME?</v>
      </c>
      <c r="M6" s="123">
        <v>7</v>
      </c>
      <c r="N6" s="37">
        <v>3</v>
      </c>
      <c r="O6" s="90">
        <v>5</v>
      </c>
      <c r="P6" s="239">
        <v>2.048</v>
      </c>
      <c r="R6" s="174" t="e">
        <f ca="1"/>
        <v>#NAME?</v>
      </c>
      <c r="T6" s="174" t="e">
        <f ca="1">R6/K6</f>
        <v>#NAME?</v>
      </c>
      <c r="V6" s="49" t="e">
        <f ca="1"/>
        <v>#NAME?</v>
      </c>
    </row>
    <row r="7" spans="1:31" x14ac:dyDescent="0.25">
      <c r="A7" s="91">
        <v>0</v>
      </c>
      <c r="B7" s="92">
        <v>4</v>
      </c>
      <c r="C7" s="93">
        <v>1</v>
      </c>
      <c r="E7" s="91" t="e">
        <f ca="1"/>
        <v>#NAME?</v>
      </c>
      <c r="F7" s="92" t="e">
        <f ca="1"/>
        <v>#NAME?</v>
      </c>
      <c r="G7" s="93" t="e">
        <f ca="1"/>
        <v>#NAME?</v>
      </c>
      <c r="M7" s="91">
        <v>0</v>
      </c>
      <c r="N7" s="92">
        <v>4</v>
      </c>
      <c r="O7" s="93">
        <v>1</v>
      </c>
      <c r="P7" s="240">
        <v>1.5</v>
      </c>
      <c r="V7" s="174" t="e">
        <f ca="1"/>
        <v>#NAME?</v>
      </c>
    </row>
    <row r="8" spans="1:31" x14ac:dyDescent="0.25">
      <c r="E8" s="123" t="e">
        <f ca="1"/>
        <v>#NAME?</v>
      </c>
      <c r="F8" s="37" t="e">
        <f ca="1"/>
        <v>#NAME?</v>
      </c>
      <c r="G8" s="90" t="e">
        <f ca="1"/>
        <v>#NAME?</v>
      </c>
    </row>
    <row r="9" spans="1:31" x14ac:dyDescent="0.25">
      <c r="E9" s="123" t="e">
        <f ca="1"/>
        <v>#NAME?</v>
      </c>
      <c r="F9" s="37" t="e">
        <f ca="1"/>
        <v>#NAME?</v>
      </c>
      <c r="G9" s="90" t="e">
        <f ca="1"/>
        <v>#NAME?</v>
      </c>
      <c r="M9" t="s">
        <v>554</v>
      </c>
    </row>
    <row r="10" spans="1:31" x14ac:dyDescent="0.25">
      <c r="E10" s="91" t="e">
        <f ca="1"/>
        <v>#NAME?</v>
      </c>
      <c r="F10" s="92" t="e">
        <f ca="1"/>
        <v>#NAME?</v>
      </c>
      <c r="G10" s="93" t="e">
        <f ca="1"/>
        <v>#NAME?</v>
      </c>
      <c r="M10" s="217" t="e">
        <f t="array" aca="1" ref="M10:P13" ca="1">ELIM(M4:P7,0.0001)</f>
        <v>#NAME?</v>
      </c>
      <c r="N10" s="218" t="e">
        <f ca="1"/>
        <v>#NAME?</v>
      </c>
      <c r="O10" s="218" t="e">
        <f ca="1"/>
        <v>#NAME?</v>
      </c>
      <c r="P10" s="223" t="e">
        <f ca="1"/>
        <v>#NAME?</v>
      </c>
    </row>
    <row r="11" spans="1:31" x14ac:dyDescent="0.25">
      <c r="M11" s="36" t="e">
        <f ca="1"/>
        <v>#NAME?</v>
      </c>
      <c r="N11" s="37" t="e">
        <f ca="1"/>
        <v>#NAME?</v>
      </c>
      <c r="O11" s="37" t="e">
        <f ca="1"/>
        <v>#NAME?</v>
      </c>
      <c r="P11" s="49" t="e">
        <f ca="1"/>
        <v>#NAME?</v>
      </c>
    </row>
    <row r="12" spans="1:31" x14ac:dyDescent="0.25">
      <c r="M12" s="36" t="e">
        <f ca="1"/>
        <v>#NAME?</v>
      </c>
      <c r="N12" s="37" t="e">
        <f ca="1"/>
        <v>#NAME?</v>
      </c>
      <c r="O12" s="37" t="e">
        <f ca="1"/>
        <v>#NAME?</v>
      </c>
      <c r="P12" s="49" t="e">
        <f ca="1"/>
        <v>#NAME?</v>
      </c>
    </row>
    <row r="13" spans="1:31" x14ac:dyDescent="0.25">
      <c r="M13" s="91" t="e">
        <f ca="1"/>
        <v>#NAME?</v>
      </c>
      <c r="N13" s="92" t="e">
        <f ca="1"/>
        <v>#NAME?</v>
      </c>
      <c r="O13" s="92" t="e">
        <f ca="1"/>
        <v>#NAME?</v>
      </c>
      <c r="P13" s="174" t="e">
        <f ca="1"/>
        <v>#NAME?</v>
      </c>
    </row>
    <row r="15" spans="1:31" x14ac:dyDescent="0.25">
      <c r="M15" t="s">
        <v>612</v>
      </c>
      <c r="W15" t="s">
        <v>613</v>
      </c>
      <c r="AA15" t="s">
        <v>615</v>
      </c>
      <c r="AE15" t="s">
        <v>616</v>
      </c>
    </row>
    <row r="17" spans="13:33" ht="17.25" x14ac:dyDescent="0.25">
      <c r="M17" t="s">
        <v>462</v>
      </c>
      <c r="P17" s="32" t="s">
        <v>469</v>
      </c>
      <c r="T17" s="32" t="s">
        <v>390</v>
      </c>
      <c r="W17" t="s">
        <v>462</v>
      </c>
      <c r="AA17" t="s">
        <v>617</v>
      </c>
      <c r="AE17" t="s">
        <v>617</v>
      </c>
    </row>
    <row r="18" spans="13:33" x14ac:dyDescent="0.25">
      <c r="M18" s="217">
        <v>4</v>
      </c>
      <c r="N18" s="218">
        <v>9</v>
      </c>
      <c r="O18" s="219">
        <v>6</v>
      </c>
      <c r="P18" s="237">
        <v>4.95</v>
      </c>
      <c r="T18" s="223" t="e">
        <f t="array" aca="1" ref="T18:T20" ca="1">QRSolve(M18:O21,P18:P21)</f>
        <v>#NAME?</v>
      </c>
      <c r="W18" s="217">
        <v>4</v>
      </c>
      <c r="X18" s="218">
        <v>9</v>
      </c>
      <c r="Y18" s="219">
        <v>6</v>
      </c>
      <c r="AA18" s="217" t="e">
        <f t="array" aca="1" ref="AA18:AC20" ca="1">QRINVERSE(W18:Y20)</f>
        <v>#NAME?</v>
      </c>
      <c r="AB18" s="218" t="e">
        <f ca="1"/>
        <v>#NAME?</v>
      </c>
      <c r="AC18" s="219" t="e">
        <f ca="1"/>
        <v>#NAME?</v>
      </c>
      <c r="AE18" s="217">
        <f t="array" ref="AE18:AG20">MINVERSE(W18:Y20)</f>
        <v>-0.1550802139037433</v>
      </c>
      <c r="AF18" s="218">
        <v>0.14438502673796785</v>
      </c>
      <c r="AG18" s="219">
        <v>0.12834224598930485</v>
      </c>
    </row>
    <row r="19" spans="13:33" x14ac:dyDescent="0.25">
      <c r="M19" s="123">
        <v>5</v>
      </c>
      <c r="N19" s="37">
        <v>7</v>
      </c>
      <c r="O19" s="90">
        <v>2</v>
      </c>
      <c r="P19" s="238">
        <v>1.0760000000000001</v>
      </c>
      <c r="T19" s="173" t="e">
        <f ca="1"/>
        <v>#NAME?</v>
      </c>
      <c r="W19" s="123">
        <v>5</v>
      </c>
      <c r="X19" s="37">
        <v>7</v>
      </c>
      <c r="Y19" s="90">
        <v>2</v>
      </c>
      <c r="AA19" s="123" t="e">
        <f ca="1"/>
        <v>#NAME?</v>
      </c>
      <c r="AB19" s="37" t="e">
        <f ca="1"/>
        <v>#NAME?</v>
      </c>
      <c r="AC19" s="90" t="e">
        <f ca="1"/>
        <v>#NAME?</v>
      </c>
      <c r="AE19" s="123">
        <v>5.8823529411764712E-2</v>
      </c>
      <c r="AF19" s="37">
        <v>0.1176470588235294</v>
      </c>
      <c r="AG19" s="90">
        <v>-0.1176470588235294</v>
      </c>
    </row>
    <row r="20" spans="13:33" x14ac:dyDescent="0.25">
      <c r="M20" s="123">
        <v>7</v>
      </c>
      <c r="N20" s="37">
        <v>3</v>
      </c>
      <c r="O20" s="90">
        <v>5</v>
      </c>
      <c r="P20" s="239">
        <v>2.048</v>
      </c>
      <c r="T20" s="174" t="e">
        <f ca="1"/>
        <v>#NAME?</v>
      </c>
      <c r="W20" s="91">
        <v>7</v>
      </c>
      <c r="X20" s="92">
        <v>3</v>
      </c>
      <c r="Y20" s="93">
        <v>5</v>
      </c>
      <c r="AA20" s="91" t="e">
        <f ca="1"/>
        <v>#NAME?</v>
      </c>
      <c r="AB20" s="92" t="e">
        <f ca="1"/>
        <v>#NAME?</v>
      </c>
      <c r="AC20" s="93" t="e">
        <f ca="1"/>
        <v>#NAME?</v>
      </c>
      <c r="AE20" s="91">
        <v>0.1818181818181818</v>
      </c>
      <c r="AF20" s="92">
        <v>-0.27272727272727265</v>
      </c>
      <c r="AG20" s="93">
        <v>9.0909090909090884E-2</v>
      </c>
    </row>
    <row r="21" spans="13:33" x14ac:dyDescent="0.25">
      <c r="M21" s="91">
        <v>0</v>
      </c>
      <c r="N21" s="92">
        <v>4</v>
      </c>
      <c r="O21" s="93">
        <v>1</v>
      </c>
      <c r="P21" s="240">
        <v>1.5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S29"/>
  <sheetViews>
    <sheetView workbookViewId="0"/>
  </sheetViews>
  <sheetFormatPr defaultRowHeight="15" x14ac:dyDescent="0.25"/>
  <cols>
    <col min="5" max="7" width="9.140625" customWidth="1"/>
    <col min="9" max="11" width="9.140625" customWidth="1"/>
    <col min="13" max="15" width="9.140625" customWidth="1"/>
    <col min="17" max="19" width="9.140625" customWidth="1"/>
  </cols>
  <sheetData>
    <row r="1" spans="1:17" x14ac:dyDescent="0.25">
      <c r="A1" s="42" t="s">
        <v>621</v>
      </c>
      <c r="E1" t="s">
        <v>622</v>
      </c>
      <c r="I1" t="s">
        <v>706</v>
      </c>
      <c r="M1" t="s">
        <v>707</v>
      </c>
    </row>
    <row r="3" spans="1:17" x14ac:dyDescent="0.25">
      <c r="A3" s="217">
        <v>2</v>
      </c>
      <c r="B3" s="218">
        <v>6</v>
      </c>
      <c r="C3" s="219">
        <v>-2</v>
      </c>
      <c r="E3" s="53" t="e">
        <f t="array" aca="1" ref="E3:G4" ca="1">eVALUES(A3:C5,200)</f>
        <v>#NAME?</v>
      </c>
      <c r="F3" s="161" t="e">
        <f ca="1"/>
        <v>#NAME?</v>
      </c>
      <c r="G3" s="148" t="e">
        <f ca="1"/>
        <v>#NAME?</v>
      </c>
      <c r="I3" s="217" t="e">
        <f t="array" aca="1" ref="I3:K8" ca="1">eVECTORS($A3:$C5,200)</f>
        <v>#NAME?</v>
      </c>
      <c r="J3" s="218" t="e">
        <f ca="1"/>
        <v>#NAME?</v>
      </c>
      <c r="K3" s="219" t="e">
        <f ca="1"/>
        <v>#NAME?</v>
      </c>
      <c r="M3" s="217" t="e">
        <f t="array" aca="1" ref="M3:O8" ca="1">eVECT($A3:$C5,200)</f>
        <v>#NAME?</v>
      </c>
      <c r="N3" s="218" t="e">
        <f ca="1"/>
        <v>#NAME?</v>
      </c>
      <c r="O3" s="219" t="e">
        <f ca="1"/>
        <v>#NAME?</v>
      </c>
    </row>
    <row r="4" spans="1:17" x14ac:dyDescent="0.25">
      <c r="A4" s="123">
        <v>6</v>
      </c>
      <c r="B4" s="37">
        <v>8</v>
      </c>
      <c r="C4" s="90">
        <v>7</v>
      </c>
      <c r="E4" s="91" t="e">
        <f ca="1"/>
        <v>#NAME?</v>
      </c>
      <c r="F4" s="92" t="e">
        <f ca="1"/>
        <v>#NAME?</v>
      </c>
      <c r="G4" s="93" t="e">
        <f ca="1"/>
        <v>#NAME?</v>
      </c>
      <c r="I4" s="217" t="e">
        <f ca="1"/>
        <v>#NAME?</v>
      </c>
      <c r="J4" s="218" t="e">
        <f ca="1"/>
        <v>#NAME?</v>
      </c>
      <c r="K4" s="219" t="e">
        <f ca="1"/>
        <v>#NAME?</v>
      </c>
      <c r="M4" s="217" t="e">
        <f ca="1"/>
        <v>#NAME?</v>
      </c>
      <c r="N4" s="218" t="e">
        <f ca="1"/>
        <v>#NAME?</v>
      </c>
      <c r="O4" s="219" t="e">
        <f ca="1"/>
        <v>#NAME?</v>
      </c>
    </row>
    <row r="5" spans="1:17" x14ac:dyDescent="0.25">
      <c r="A5" s="91">
        <v>-2</v>
      </c>
      <c r="B5" s="92">
        <v>7</v>
      </c>
      <c r="C5" s="93">
        <v>3</v>
      </c>
      <c r="I5" s="123" t="e">
        <f ca="1"/>
        <v>#NAME?</v>
      </c>
      <c r="J5" s="37" t="e">
        <f ca="1"/>
        <v>#NAME?</v>
      </c>
      <c r="K5" s="90" t="e">
        <f ca="1"/>
        <v>#NAME?</v>
      </c>
      <c r="M5" s="123" t="e">
        <f ca="1"/>
        <v>#NAME?</v>
      </c>
      <c r="N5" s="37" t="e">
        <f ca="1"/>
        <v>#NAME?</v>
      </c>
      <c r="O5" s="90" t="e">
        <f ca="1"/>
        <v>#NAME?</v>
      </c>
    </row>
    <row r="6" spans="1:17" x14ac:dyDescent="0.25">
      <c r="I6" s="91" t="e">
        <f ca="1"/>
        <v>#NAME?</v>
      </c>
      <c r="J6" s="92" t="e">
        <f ca="1"/>
        <v>#NAME?</v>
      </c>
      <c r="K6" s="93" t="e">
        <f ca="1"/>
        <v>#NAME?</v>
      </c>
      <c r="M6" s="91" t="e">
        <f ca="1"/>
        <v>#NAME?</v>
      </c>
      <c r="N6" s="92" t="e">
        <f ca="1"/>
        <v>#NAME?</v>
      </c>
      <c r="O6" s="93" t="e">
        <f ca="1"/>
        <v>#NAME?</v>
      </c>
    </row>
    <row r="7" spans="1:17" x14ac:dyDescent="0.25">
      <c r="I7" s="37" t="e">
        <f ca="1"/>
        <v>#NAME?</v>
      </c>
      <c r="J7" s="37" t="e">
        <f ca="1"/>
        <v>#NAME?</v>
      </c>
      <c r="K7" s="37" t="e">
        <f ca="1"/>
        <v>#NAME?</v>
      </c>
      <c r="M7" s="37" t="e">
        <f ca="1"/>
        <v>#NAME?</v>
      </c>
      <c r="N7" s="37" t="e">
        <f ca="1"/>
        <v>#NAME?</v>
      </c>
      <c r="O7" s="37" t="e">
        <f ca="1"/>
        <v>#NAME?</v>
      </c>
    </row>
    <row r="8" spans="1:17" x14ac:dyDescent="0.25">
      <c r="I8" s="37" t="e">
        <f ca="1"/>
        <v>#NAME?</v>
      </c>
      <c r="J8" s="37" t="e">
        <f ca="1"/>
        <v>#NAME?</v>
      </c>
      <c r="K8" s="37" t="e">
        <f ca="1"/>
        <v>#NAME?</v>
      </c>
      <c r="M8" s="37" t="e">
        <f ca="1"/>
        <v>#NAME?</v>
      </c>
      <c r="N8" s="37" t="e">
        <f ca="1"/>
        <v>#NAME?</v>
      </c>
      <c r="O8" s="37" t="e">
        <f ca="1"/>
        <v>#NAME?</v>
      </c>
    </row>
    <row r="9" spans="1:17" x14ac:dyDescent="0.25">
      <c r="I9" s="37"/>
      <c r="J9" s="37"/>
      <c r="K9" s="37"/>
      <c r="M9" s="37"/>
      <c r="N9" s="37"/>
      <c r="O9" s="37"/>
    </row>
    <row r="10" spans="1:17" x14ac:dyDescent="0.25">
      <c r="A10" s="217">
        <v>2</v>
      </c>
      <c r="B10" s="218">
        <v>6</v>
      </c>
      <c r="C10" s="219">
        <v>-2</v>
      </c>
      <c r="E10" s="53" t="e">
        <f t="array" aca="1" ref="E10:G11" ca="1">eVALUES(A10:C12,200)</f>
        <v>#NAME?</v>
      </c>
      <c r="F10" s="161" t="e">
        <f ca="1"/>
        <v>#NAME?</v>
      </c>
      <c r="G10" s="148" t="e">
        <f ca="1"/>
        <v>#NAME?</v>
      </c>
      <c r="I10" s="217" t="e">
        <f t="array" aca="1" ref="I10:K15" ca="1">eVECTORS($A10:$C12,200)</f>
        <v>#NAME?</v>
      </c>
      <c r="J10" s="218" t="e">
        <f ca="1"/>
        <v>#NAME?</v>
      </c>
      <c r="K10" s="219" t="e">
        <f ca="1"/>
        <v>#NAME?</v>
      </c>
      <c r="M10" s="217" t="e">
        <f t="array" aca="1" ref="M10:O15" ca="1">eVECT($A10:$C12,200)</f>
        <v>#NAME?</v>
      </c>
      <c r="N10" s="218" t="e">
        <f ca="1"/>
        <v>#NAME?</v>
      </c>
      <c r="O10" s="219" t="e">
        <f ca="1"/>
        <v>#NAME?</v>
      </c>
    </row>
    <row r="11" spans="1:17" x14ac:dyDescent="0.25">
      <c r="A11" s="123">
        <v>6</v>
      </c>
      <c r="B11" s="37">
        <v>8</v>
      </c>
      <c r="C11" s="90">
        <v>7</v>
      </c>
      <c r="E11" s="91" t="e">
        <f ca="1"/>
        <v>#NAME?</v>
      </c>
      <c r="F11" s="92" t="e">
        <f ca="1"/>
        <v>#NAME?</v>
      </c>
      <c r="G11" s="93" t="e">
        <f ca="1"/>
        <v>#NAME?</v>
      </c>
      <c r="I11" s="217" t="e">
        <f ca="1"/>
        <v>#NAME?</v>
      </c>
      <c r="J11" s="218" t="e">
        <f ca="1"/>
        <v>#NAME?</v>
      </c>
      <c r="K11" s="219" t="e">
        <f ca="1"/>
        <v>#NAME?</v>
      </c>
      <c r="M11" s="217" t="e">
        <f ca="1"/>
        <v>#NAME?</v>
      </c>
      <c r="N11" s="218" t="e">
        <f ca="1"/>
        <v>#NAME?</v>
      </c>
      <c r="O11" s="219" t="e">
        <f ca="1"/>
        <v>#NAME?</v>
      </c>
    </row>
    <row r="12" spans="1:17" x14ac:dyDescent="0.25">
      <c r="A12" s="91">
        <v>-2</v>
      </c>
      <c r="B12" s="92">
        <v>8</v>
      </c>
      <c r="C12" s="93">
        <v>3</v>
      </c>
      <c r="I12" s="123" t="e">
        <f ca="1"/>
        <v>#NAME?</v>
      </c>
      <c r="J12" s="37" t="e">
        <f ca="1"/>
        <v>#NAME?</v>
      </c>
      <c r="K12" s="90" t="e">
        <f ca="1"/>
        <v>#NAME?</v>
      </c>
      <c r="M12" s="123" t="e">
        <f ca="1"/>
        <v>#NAME?</v>
      </c>
      <c r="N12" s="37" t="e">
        <f ca="1"/>
        <v>#NAME?</v>
      </c>
      <c r="O12" s="90" t="e">
        <f ca="1"/>
        <v>#NAME?</v>
      </c>
    </row>
    <row r="13" spans="1:17" x14ac:dyDescent="0.25">
      <c r="I13" s="91" t="e">
        <f ca="1"/>
        <v>#NAME?</v>
      </c>
      <c r="J13" s="92" t="e">
        <f ca="1"/>
        <v>#NAME?</v>
      </c>
      <c r="K13" s="93" t="e">
        <f ca="1"/>
        <v>#NAME?</v>
      </c>
      <c r="M13" s="91" t="e">
        <f ca="1"/>
        <v>#NAME?</v>
      </c>
      <c r="N13" s="92" t="e">
        <f ca="1"/>
        <v>#NAME?</v>
      </c>
      <c r="O13" s="93" t="e">
        <f ca="1"/>
        <v>#NAME?</v>
      </c>
    </row>
    <row r="14" spans="1:17" x14ac:dyDescent="0.25">
      <c r="I14" s="37" t="e">
        <f ca="1"/>
        <v>#NAME?</v>
      </c>
      <c r="J14" s="37" t="e">
        <f ca="1"/>
        <v>#NAME?</v>
      </c>
      <c r="K14" s="37" t="e">
        <f ca="1"/>
        <v>#NAME?</v>
      </c>
      <c r="M14" s="37" t="e">
        <f ca="1"/>
        <v>#NAME?</v>
      </c>
      <c r="N14" s="37" t="e">
        <f ca="1"/>
        <v>#NAME?</v>
      </c>
      <c r="O14" s="37" t="e">
        <f ca="1"/>
        <v>#NAME?</v>
      </c>
    </row>
    <row r="15" spans="1:17" x14ac:dyDescent="0.25">
      <c r="I15" s="37" t="e">
        <f ca="1"/>
        <v>#NAME?</v>
      </c>
      <c r="J15" s="37" t="e">
        <f ca="1"/>
        <v>#NAME?</v>
      </c>
      <c r="K15" s="37" t="e">
        <f ca="1"/>
        <v>#NAME?</v>
      </c>
      <c r="M15" s="37" t="e">
        <f ca="1"/>
        <v>#NAME?</v>
      </c>
      <c r="N15" s="37" t="e">
        <f ca="1"/>
        <v>#NAME?</v>
      </c>
      <c r="O15" s="37" t="e">
        <f ca="1"/>
        <v>#NAME?</v>
      </c>
    </row>
    <row r="16" spans="1:17" x14ac:dyDescent="0.25">
      <c r="Q16" t="s">
        <v>708</v>
      </c>
    </row>
    <row r="17" spans="1:19" x14ac:dyDescent="0.25">
      <c r="A17" s="217">
        <v>2</v>
      </c>
      <c r="B17" s="218">
        <v>6</v>
      </c>
      <c r="C17" s="219">
        <v>-2</v>
      </c>
      <c r="E17" s="53" t="e">
        <f t="array" aca="1" ref="E17:G18" ca="1">eVALUES(A17:C19,200)</f>
        <v>#NAME?</v>
      </c>
      <c r="F17" s="161" t="e">
        <f ca="1"/>
        <v>#NAME?</v>
      </c>
      <c r="G17" s="148" t="e">
        <f ca="1"/>
        <v>#NAME?</v>
      </c>
      <c r="I17" s="217" t="e">
        <f t="array" aca="1" ref="I17:K22" ca="1">eVECTORS($A17:$C19,200)</f>
        <v>#NAME?</v>
      </c>
      <c r="J17" s="218" t="e">
        <f ca="1"/>
        <v>#NAME?</v>
      </c>
      <c r="K17" s="219" t="e">
        <f ca="1"/>
        <v>#NAME?</v>
      </c>
      <c r="M17" s="217" t="e">
        <f t="array" aca="1" ref="M17:O22" ca="1">eVECT($A17:$C19,200)</f>
        <v>#NAME?</v>
      </c>
      <c r="N17" s="218" t="e">
        <f ca="1"/>
        <v>#NAME?</v>
      </c>
      <c r="O17" s="219" t="e">
        <f ca="1"/>
        <v>#NAME?</v>
      </c>
      <c r="Q17" s="217" t="e">
        <f t="array" aca="1" ref="Q17:S22" ca="1">eVECT($A17:$C19,2000)</f>
        <v>#NAME?</v>
      </c>
      <c r="R17" s="218" t="e">
        <f ca="1"/>
        <v>#NAME?</v>
      </c>
      <c r="S17" s="219" t="e">
        <f ca="1"/>
        <v>#NAME?</v>
      </c>
    </row>
    <row r="18" spans="1:19" x14ac:dyDescent="0.25">
      <c r="A18" s="123">
        <v>6</v>
      </c>
      <c r="B18" s="37">
        <v>8</v>
      </c>
      <c r="C18" s="90">
        <v>7</v>
      </c>
      <c r="E18" s="91" t="e">
        <f ca="1"/>
        <v>#NAME?</v>
      </c>
      <c r="F18" s="92" t="e">
        <f ca="1"/>
        <v>#NAME?</v>
      </c>
      <c r="G18" s="93" t="e">
        <f ca="1"/>
        <v>#NAME?</v>
      </c>
      <c r="I18" s="217" t="e">
        <f ca="1"/>
        <v>#NAME?</v>
      </c>
      <c r="J18" s="218" t="e">
        <f ca="1"/>
        <v>#NAME?</v>
      </c>
      <c r="K18" s="219" t="e">
        <f ca="1"/>
        <v>#NAME?</v>
      </c>
      <c r="M18" s="217" t="e">
        <f ca="1"/>
        <v>#NAME?</v>
      </c>
      <c r="N18" s="218" t="e">
        <f ca="1"/>
        <v>#NAME?</v>
      </c>
      <c r="O18" s="219" t="e">
        <f ca="1"/>
        <v>#NAME?</v>
      </c>
      <c r="Q18" s="217" t="e">
        <f ca="1"/>
        <v>#NAME?</v>
      </c>
      <c r="R18" s="218" t="e">
        <f ca="1"/>
        <v>#NAME?</v>
      </c>
      <c r="S18" s="219" t="e">
        <f ca="1"/>
        <v>#NAME?</v>
      </c>
    </row>
    <row r="19" spans="1:19" x14ac:dyDescent="0.25">
      <c r="A19" s="91">
        <v>-2</v>
      </c>
      <c r="B19" s="92">
        <v>4</v>
      </c>
      <c r="C19" s="93">
        <v>3</v>
      </c>
      <c r="I19" s="123" t="e">
        <f ca="1"/>
        <v>#NAME?</v>
      </c>
      <c r="J19" s="37" t="e">
        <f ca="1"/>
        <v>#NAME?</v>
      </c>
      <c r="K19" s="90" t="e">
        <f ca="1"/>
        <v>#NAME?</v>
      </c>
      <c r="M19" s="123" t="e">
        <f ca="1"/>
        <v>#NAME?</v>
      </c>
      <c r="N19" s="37" t="e">
        <f ca="1"/>
        <v>#NAME?</v>
      </c>
      <c r="O19" s="90" t="e">
        <f ca="1"/>
        <v>#NAME?</v>
      </c>
      <c r="Q19" s="123" t="e">
        <f ca="1"/>
        <v>#NAME?</v>
      </c>
      <c r="R19" s="37" t="e">
        <f ca="1"/>
        <v>#NAME?</v>
      </c>
      <c r="S19" s="90" t="e">
        <f ca="1"/>
        <v>#NAME?</v>
      </c>
    </row>
    <row r="20" spans="1:19" x14ac:dyDescent="0.25">
      <c r="E20" t="s">
        <v>708</v>
      </c>
      <c r="I20" s="91" t="e">
        <f ca="1"/>
        <v>#NAME?</v>
      </c>
      <c r="J20" s="92" t="e">
        <f ca="1"/>
        <v>#NAME?</v>
      </c>
      <c r="K20" s="93" t="e">
        <f ca="1"/>
        <v>#NAME?</v>
      </c>
      <c r="M20" s="91" t="e">
        <f ca="1"/>
        <v>#NAME?</v>
      </c>
      <c r="N20" s="92" t="e">
        <f ca="1"/>
        <v>#NAME?</v>
      </c>
      <c r="O20" s="93" t="e">
        <f ca="1"/>
        <v>#NAME?</v>
      </c>
      <c r="Q20" s="91" t="e">
        <f ca="1"/>
        <v>#NAME?</v>
      </c>
      <c r="R20" s="92" t="e">
        <f ca="1"/>
        <v>#NAME?</v>
      </c>
      <c r="S20" s="93" t="e">
        <f ca="1"/>
        <v>#NAME?</v>
      </c>
    </row>
    <row r="21" spans="1:19" x14ac:dyDescent="0.25">
      <c r="E21" s="53" t="e">
        <f t="array" aca="1" ref="E21:G22" ca="1">eVALUES(A17:C19,2000)</f>
        <v>#NAME?</v>
      </c>
      <c r="F21" s="161" t="e">
        <f ca="1"/>
        <v>#NAME?</v>
      </c>
      <c r="G21" s="148" t="e">
        <f ca="1"/>
        <v>#NAME?</v>
      </c>
      <c r="I21" t="e">
        <f ca="1"/>
        <v>#NAME?</v>
      </c>
      <c r="J21" t="e">
        <f ca="1"/>
        <v>#NAME?</v>
      </c>
      <c r="K21" t="e">
        <f ca="1"/>
        <v>#NAME?</v>
      </c>
      <c r="M21" t="e">
        <f ca="1"/>
        <v>#NAME?</v>
      </c>
      <c r="N21" t="e">
        <f ca="1"/>
        <v>#NAME?</v>
      </c>
      <c r="O21" t="e">
        <f ca="1"/>
        <v>#NAME?</v>
      </c>
      <c r="Q21" t="e">
        <f ca="1"/>
        <v>#NAME?</v>
      </c>
      <c r="R21" t="e">
        <f ca="1"/>
        <v>#NAME?</v>
      </c>
      <c r="S21" t="e">
        <f ca="1"/>
        <v>#NAME?</v>
      </c>
    </row>
    <row r="22" spans="1:19" x14ac:dyDescent="0.25">
      <c r="E22" s="91" t="e">
        <f ca="1"/>
        <v>#NAME?</v>
      </c>
      <c r="F22" s="92" t="e">
        <f ca="1"/>
        <v>#NAME?</v>
      </c>
      <c r="G22" s="93" t="e">
        <f ca="1"/>
        <v>#NAME?</v>
      </c>
      <c r="I22" t="e">
        <f ca="1"/>
        <v>#NAME?</v>
      </c>
      <c r="J22" t="e">
        <f ca="1"/>
        <v>#NAME?</v>
      </c>
      <c r="K22" t="e">
        <f ca="1"/>
        <v>#NAME?</v>
      </c>
      <c r="M22" t="e">
        <f ca="1"/>
        <v>#NAME?</v>
      </c>
      <c r="N22" t="e">
        <f ca="1"/>
        <v>#NAME?</v>
      </c>
      <c r="O22" t="e">
        <f ca="1"/>
        <v>#NAME?</v>
      </c>
      <c r="Q22" t="e">
        <f ca="1"/>
        <v>#NAME?</v>
      </c>
      <c r="R22" t="e">
        <f ca="1"/>
        <v>#NAME?</v>
      </c>
      <c r="S22" t="e">
        <f ca="1"/>
        <v>#NAME?</v>
      </c>
    </row>
    <row r="24" spans="1:19" x14ac:dyDescent="0.25">
      <c r="A24" s="217">
        <v>2</v>
      </c>
      <c r="B24" s="218">
        <v>6</v>
      </c>
      <c r="C24" s="219">
        <v>5</v>
      </c>
      <c r="E24" s="53" t="e">
        <f t="array" aca="1" ref="E24:G25" ca="1">eVALUES(A24:C26,200)</f>
        <v>#NAME?</v>
      </c>
      <c r="F24" s="161" t="e">
        <f ca="1"/>
        <v>#NAME?</v>
      </c>
      <c r="G24" s="148" t="e">
        <f ca="1"/>
        <v>#NAME?</v>
      </c>
      <c r="I24" s="217" t="e">
        <f t="array" aca="1" ref="I24:K29" ca="1">eVECTORS($A24:$C26,200)</f>
        <v>#NAME?</v>
      </c>
      <c r="J24" s="218" t="e">
        <f ca="1"/>
        <v>#NAME?</v>
      </c>
      <c r="K24" s="219" t="e">
        <f ca="1"/>
        <v>#NAME?</v>
      </c>
      <c r="M24" s="217" t="e">
        <f t="array" aca="1" ref="M24:O29" ca="1">eVECT($A24:$C26,200)</f>
        <v>#NAME?</v>
      </c>
      <c r="N24" s="218" t="e">
        <f ca="1"/>
        <v>#NAME?</v>
      </c>
      <c r="O24" s="219" t="e">
        <f ca="1"/>
        <v>#NAME?</v>
      </c>
      <c r="Q24" s="217" t="e">
        <f t="array" aca="1" ref="Q24:S29" ca="1">eVECT($A24:$C26,2000)</f>
        <v>#NAME?</v>
      </c>
      <c r="R24" s="218" t="e">
        <f ca="1"/>
        <v>#NAME?</v>
      </c>
      <c r="S24" s="219" t="e">
        <f ca="1"/>
        <v>#NAME?</v>
      </c>
    </row>
    <row r="25" spans="1:19" x14ac:dyDescent="0.25">
      <c r="A25" s="123">
        <v>3</v>
      </c>
      <c r="B25" s="37">
        <v>-2</v>
      </c>
      <c r="C25" s="90">
        <v>7</v>
      </c>
      <c r="E25" s="91" t="e">
        <f ca="1"/>
        <v>#NAME?</v>
      </c>
      <c r="F25" s="92" t="e">
        <f ca="1"/>
        <v>#NAME?</v>
      </c>
      <c r="G25" s="93" t="e">
        <f ca="1"/>
        <v>#NAME?</v>
      </c>
      <c r="I25" s="217" t="e">
        <f ca="1"/>
        <v>#NAME?</v>
      </c>
      <c r="J25" s="218" t="e">
        <f ca="1"/>
        <v>#NAME?</v>
      </c>
      <c r="K25" s="219" t="e">
        <f ca="1"/>
        <v>#NAME?</v>
      </c>
      <c r="M25" s="217" t="e">
        <f ca="1"/>
        <v>#NAME?</v>
      </c>
      <c r="N25" s="218" t="e">
        <f ca="1"/>
        <v>#NAME?</v>
      </c>
      <c r="O25" s="219" t="e">
        <f ca="1"/>
        <v>#NAME?</v>
      </c>
      <c r="Q25" s="217" t="e">
        <f ca="1"/>
        <v>#NAME?</v>
      </c>
      <c r="R25" s="218" t="e">
        <f ca="1"/>
        <v>#NAME?</v>
      </c>
      <c r="S25" s="219" t="e">
        <f ca="1"/>
        <v>#NAME?</v>
      </c>
    </row>
    <row r="26" spans="1:19" x14ac:dyDescent="0.25">
      <c r="A26" s="91">
        <v>-2</v>
      </c>
      <c r="B26" s="92">
        <v>4</v>
      </c>
      <c r="C26" s="93">
        <v>3</v>
      </c>
      <c r="I26" s="123" t="e">
        <f ca="1"/>
        <v>#NAME?</v>
      </c>
      <c r="J26" s="37" t="e">
        <f ca="1"/>
        <v>#NAME?</v>
      </c>
      <c r="K26" s="90" t="e">
        <f ca="1"/>
        <v>#NAME?</v>
      </c>
      <c r="M26" s="123" t="e">
        <f ca="1"/>
        <v>#NAME?</v>
      </c>
      <c r="N26" s="37" t="e">
        <f ca="1"/>
        <v>#NAME?</v>
      </c>
      <c r="O26" s="90" t="e">
        <f ca="1"/>
        <v>#NAME?</v>
      </c>
      <c r="Q26" s="123" t="e">
        <f ca="1"/>
        <v>#NAME?</v>
      </c>
      <c r="R26" s="37" t="e">
        <f ca="1"/>
        <v>#NAME?</v>
      </c>
      <c r="S26" s="90" t="e">
        <f ca="1"/>
        <v>#NAME?</v>
      </c>
    </row>
    <row r="27" spans="1:19" x14ac:dyDescent="0.25">
      <c r="E27" t="s">
        <v>708</v>
      </c>
      <c r="I27" s="91" t="e">
        <f ca="1"/>
        <v>#NAME?</v>
      </c>
      <c r="J27" s="92" t="e">
        <f ca="1"/>
        <v>#NAME?</v>
      </c>
      <c r="K27" s="93" t="e">
        <f ca="1"/>
        <v>#NAME?</v>
      </c>
      <c r="M27" s="91" t="e">
        <f ca="1"/>
        <v>#NAME?</v>
      </c>
      <c r="N27" s="92" t="e">
        <f ca="1"/>
        <v>#NAME?</v>
      </c>
      <c r="O27" s="93" t="e">
        <f ca="1"/>
        <v>#NAME?</v>
      </c>
      <c r="Q27" s="91" t="e">
        <f ca="1"/>
        <v>#NAME?</v>
      </c>
      <c r="R27" s="92" t="e">
        <f ca="1"/>
        <v>#NAME?</v>
      </c>
      <c r="S27" s="93" t="e">
        <f ca="1"/>
        <v>#NAME?</v>
      </c>
    </row>
    <row r="28" spans="1:19" x14ac:dyDescent="0.25">
      <c r="E28" s="53" t="e">
        <f t="array" aca="1" ref="E28:G29" ca="1">eVALUES(A24:C26,2000)</f>
        <v>#NAME?</v>
      </c>
      <c r="F28" s="161" t="e">
        <f ca="1"/>
        <v>#NAME?</v>
      </c>
      <c r="G28" s="148" t="e">
        <f ca="1"/>
        <v>#NAME?</v>
      </c>
      <c r="I28" t="e">
        <f ca="1"/>
        <v>#NAME?</v>
      </c>
      <c r="J28" t="e">
        <f ca="1"/>
        <v>#NAME?</v>
      </c>
      <c r="K28" t="e">
        <f ca="1"/>
        <v>#NAME?</v>
      </c>
      <c r="M28" t="e">
        <f ca="1"/>
        <v>#NAME?</v>
      </c>
      <c r="N28" t="e">
        <f ca="1"/>
        <v>#NAME?</v>
      </c>
      <c r="O28" t="e">
        <f ca="1"/>
        <v>#NAME?</v>
      </c>
      <c r="Q28" t="e">
        <f ca="1"/>
        <v>#NAME?</v>
      </c>
      <c r="R28" t="e">
        <f ca="1"/>
        <v>#NAME?</v>
      </c>
      <c r="S28" t="e">
        <f ca="1"/>
        <v>#NAME?</v>
      </c>
    </row>
    <row r="29" spans="1:19" x14ac:dyDescent="0.25">
      <c r="E29" s="91" t="e">
        <f ca="1"/>
        <v>#NAME?</v>
      </c>
      <c r="F29" s="92" t="e">
        <f ca="1"/>
        <v>#NAME?</v>
      </c>
      <c r="G29" s="93" t="e">
        <f ca="1"/>
        <v>#NAME?</v>
      </c>
      <c r="I29" t="e">
        <f ca="1"/>
        <v>#NAME?</v>
      </c>
      <c r="J29" t="e">
        <f ca="1"/>
        <v>#NAME?</v>
      </c>
      <c r="K29" t="e">
        <f ca="1"/>
        <v>#NAME?</v>
      </c>
      <c r="M29" t="e">
        <f ca="1"/>
        <v>#NAME?</v>
      </c>
      <c r="N29" t="e">
        <f ca="1"/>
        <v>#NAME?</v>
      </c>
      <c r="O29" t="e">
        <f ca="1"/>
        <v>#NAME?</v>
      </c>
      <c r="Q29" t="e">
        <f ca="1"/>
        <v>#NAME?</v>
      </c>
      <c r="R29" t="e">
        <f ca="1"/>
        <v>#NAME?</v>
      </c>
      <c r="S29" t="e">
        <f ca="1"/>
        <v>#NAME?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X57"/>
  <sheetViews>
    <sheetView workbookViewId="0"/>
  </sheetViews>
  <sheetFormatPr defaultRowHeight="15" x14ac:dyDescent="0.25"/>
  <cols>
    <col min="1" max="3" width="9.140625" customWidth="1"/>
    <col min="5" max="5" width="9.140625" customWidth="1"/>
    <col min="6" max="6" width="9.42578125" bestFit="1" customWidth="1"/>
    <col min="7" max="7" width="9.140625" customWidth="1"/>
    <col min="12" max="13" width="9.140625" customWidth="1"/>
    <col min="14" max="14" width="9.28515625" customWidth="1"/>
    <col min="15" max="15" width="9.28515625" bestFit="1" customWidth="1"/>
    <col min="16" max="16" width="9.28515625" customWidth="1"/>
    <col min="22" max="22" width="9.28515625" bestFit="1" customWidth="1"/>
    <col min="23" max="23" width="9.140625" customWidth="1"/>
    <col min="24" max="24" width="9.28515625" bestFit="1" customWidth="1"/>
  </cols>
  <sheetData>
    <row r="1" spans="1:24" x14ac:dyDescent="0.25">
      <c r="A1" t="s">
        <v>462</v>
      </c>
      <c r="E1" t="s">
        <v>679</v>
      </c>
      <c r="I1" t="s">
        <v>680</v>
      </c>
      <c r="L1" t="s">
        <v>680</v>
      </c>
      <c r="O1" t="s">
        <v>681</v>
      </c>
      <c r="R1" t="s">
        <v>154</v>
      </c>
      <c r="V1" t="s">
        <v>462</v>
      </c>
    </row>
    <row r="2" spans="1:24" x14ac:dyDescent="0.25">
      <c r="A2" s="156">
        <v>-4</v>
      </c>
      <c r="B2" s="265">
        <v>1</v>
      </c>
      <c r="C2" s="158">
        <v>3</v>
      </c>
      <c r="E2" s="156">
        <f t="array" ref="E2:G4">A2:C4</f>
        <v>-4</v>
      </c>
      <c r="F2" s="265">
        <v>1</v>
      </c>
      <c r="G2" s="158">
        <v>3</v>
      </c>
      <c r="I2" s="156" t="e">
        <f ca="1">F18</f>
        <v>#NAME?</v>
      </c>
      <c r="J2" s="158" t="e">
        <f ca="1">G18</f>
        <v>#NAME?</v>
      </c>
      <c r="L2" s="156" t="e">
        <f t="array" ref="L2:M3" ca="1">I2:J3</f>
        <v>#NAME?</v>
      </c>
      <c r="M2" s="158" t="e">
        <f ca="1"/>
        <v>#NAME?</v>
      </c>
      <c r="O2" s="266" t="e">
        <f ca="1">M15</f>
        <v>#NAME?</v>
      </c>
      <c r="P2" s="37"/>
      <c r="R2" s="156" t="e">
        <f t="array" ref="R2:T4" ca="1">E32:G34</f>
        <v>#NAME?</v>
      </c>
      <c r="S2" s="265" t="e">
        <f ca="1"/>
        <v>#NAME?</v>
      </c>
      <c r="T2" s="158" t="e">
        <f ca="1"/>
        <v>#NAME?</v>
      </c>
      <c r="V2" s="156">
        <f t="array" ref="V2:X4">A2:C4</f>
        <v>-4</v>
      </c>
      <c r="W2" s="265">
        <v>1</v>
      </c>
      <c r="X2" s="158">
        <v>3</v>
      </c>
    </row>
    <row r="3" spans="1:24" x14ac:dyDescent="0.25">
      <c r="A3" s="123">
        <v>1</v>
      </c>
      <c r="B3" s="37">
        <v>0</v>
      </c>
      <c r="C3" s="90">
        <v>3</v>
      </c>
      <c r="E3" s="123">
        <v>1</v>
      </c>
      <c r="F3" s="37">
        <v>0</v>
      </c>
      <c r="G3" s="90">
        <v>3</v>
      </c>
      <c r="I3" s="91" t="e">
        <f ca="1">F19</f>
        <v>#NAME?</v>
      </c>
      <c r="J3" s="93" t="e">
        <f ca="1">G19</f>
        <v>#NAME?</v>
      </c>
      <c r="L3" s="91" t="e">
        <f ca="1"/>
        <v>#NAME?</v>
      </c>
      <c r="M3" s="93" t="e">
        <f ca="1"/>
        <v>#NAME?</v>
      </c>
      <c r="R3" s="123">
        <v>0</v>
      </c>
      <c r="S3" s="37" t="e">
        <f ca="1"/>
        <v>#NAME?</v>
      </c>
      <c r="T3" s="90" t="e">
        <f ca="1"/>
        <v>#NAME?</v>
      </c>
      <c r="V3" s="123">
        <v>1</v>
      </c>
      <c r="W3" s="37">
        <v>0</v>
      </c>
      <c r="X3" s="90">
        <v>3</v>
      </c>
    </row>
    <row r="4" spans="1:24" x14ac:dyDescent="0.25">
      <c r="A4" s="91">
        <v>0</v>
      </c>
      <c r="B4" s="92">
        <v>1</v>
      </c>
      <c r="C4" s="93">
        <v>1</v>
      </c>
      <c r="E4" s="91">
        <v>0</v>
      </c>
      <c r="F4" s="92">
        <v>1</v>
      </c>
      <c r="G4" s="93">
        <v>1</v>
      </c>
      <c r="O4" t="s">
        <v>682</v>
      </c>
      <c r="R4" s="91">
        <v>0</v>
      </c>
      <c r="S4" s="92">
        <v>0</v>
      </c>
      <c r="T4" s="93" t="e">
        <f ca="1"/>
        <v>#NAME?</v>
      </c>
      <c r="V4" s="91">
        <v>0</v>
      </c>
      <c r="W4" s="92">
        <v>1</v>
      </c>
      <c r="X4" s="93">
        <v>1</v>
      </c>
    </row>
    <row r="5" spans="1:24" x14ac:dyDescent="0.25">
      <c r="I5" t="s">
        <v>486</v>
      </c>
      <c r="L5" t="s">
        <v>683</v>
      </c>
      <c r="O5" s="266">
        <v>1</v>
      </c>
      <c r="P5" s="37"/>
    </row>
    <row r="6" spans="1:24" x14ac:dyDescent="0.25">
      <c r="A6" t="s">
        <v>486</v>
      </c>
      <c r="E6" t="s">
        <v>684</v>
      </c>
      <c r="I6" s="207" t="e">
        <f t="array" aca="1" ref="I6:J10" ca="1">eVECTORS(F18:G19)</f>
        <v>#NAME?</v>
      </c>
      <c r="J6" s="209" t="e">
        <f ca="1"/>
        <v>#NAME?</v>
      </c>
      <c r="L6" s="156" t="e">
        <f ca="1">I7</f>
        <v>#NAME?</v>
      </c>
      <c r="M6" s="158">
        <v>1</v>
      </c>
      <c r="R6" t="s">
        <v>486</v>
      </c>
      <c r="V6" t="s">
        <v>486</v>
      </c>
    </row>
    <row r="7" spans="1:24" x14ac:dyDescent="0.25">
      <c r="A7" s="217" t="e">
        <f t="array" aca="1" ref="A7:C12" ca="1">eVECTORS(A2:C4,500)</f>
        <v>#NAME?</v>
      </c>
      <c r="B7" s="218" t="e">
        <f ca="1"/>
        <v>#NAME?</v>
      </c>
      <c r="C7" s="219" t="e">
        <f ca="1"/>
        <v>#NAME?</v>
      </c>
      <c r="E7" s="156" t="e">
        <f t="array" ref="E7:E9" ca="1">A8:A10</f>
        <v>#NAME?</v>
      </c>
      <c r="F7" s="265">
        <v>0</v>
      </c>
      <c r="G7" s="158">
        <v>0</v>
      </c>
      <c r="I7" s="83" t="e">
        <f ca="1"/>
        <v>#NAME?</v>
      </c>
      <c r="J7" s="84" t="e">
        <f ca="1"/>
        <v>#NAME?</v>
      </c>
      <c r="L7" s="39" t="e">
        <f ca="1">I8</f>
        <v>#NAME?</v>
      </c>
      <c r="M7" s="41">
        <v>0</v>
      </c>
      <c r="O7" t="s">
        <v>685</v>
      </c>
    </row>
    <row r="8" spans="1:24" x14ac:dyDescent="0.25">
      <c r="A8" s="217" t="e">
        <f ca="1"/>
        <v>#NAME?</v>
      </c>
      <c r="B8" s="218" t="e">
        <f ca="1"/>
        <v>#NAME?</v>
      </c>
      <c r="C8" s="219" t="e">
        <f ca="1"/>
        <v>#NAME?</v>
      </c>
      <c r="E8" s="36" t="e">
        <f ca="1"/>
        <v>#NAME?</v>
      </c>
      <c r="F8" s="37">
        <v>1</v>
      </c>
      <c r="G8" s="90">
        <v>0</v>
      </c>
      <c r="I8" s="85" t="e">
        <f ca="1"/>
        <v>#NAME?</v>
      </c>
      <c r="J8" s="87" t="e">
        <f ca="1"/>
        <v>#NAME?</v>
      </c>
      <c r="O8" s="266" t="e">
        <f ca="1">O2</f>
        <v>#NAME?</v>
      </c>
      <c r="P8" s="37"/>
      <c r="R8" t="e">
        <f t="array" aca="1" ref="R8:T8" ca="1">DIAG(R2:T4)</f>
        <v>#NAME?</v>
      </c>
      <c r="S8" t="e">
        <f ca="1"/>
        <v>#NAME?</v>
      </c>
      <c r="T8" t="e">
        <f ca="1"/>
        <v>#NAME?</v>
      </c>
      <c r="V8" t="e">
        <f ca="1">R8</f>
        <v>#NAME?</v>
      </c>
      <c r="W8" t="e">
        <f ca="1">S8</f>
        <v>#NAME?</v>
      </c>
      <c r="X8" t="e">
        <f ca="1">T8</f>
        <v>#NAME?</v>
      </c>
    </row>
    <row r="9" spans="1:24" x14ac:dyDescent="0.25">
      <c r="A9" s="36" t="e">
        <f ca="1"/>
        <v>#NAME?</v>
      </c>
      <c r="B9" s="37" t="e">
        <f ca="1"/>
        <v>#NAME?</v>
      </c>
      <c r="C9" s="90" t="e">
        <f ca="1"/>
        <v>#NAME?</v>
      </c>
      <c r="E9" s="39" t="e">
        <f ca="1"/>
        <v>#NAME?</v>
      </c>
      <c r="F9" s="40">
        <v>0</v>
      </c>
      <c r="G9" s="41">
        <v>1</v>
      </c>
      <c r="I9" s="217" t="e">
        <f ca="1"/>
        <v>#NAME?</v>
      </c>
      <c r="J9" s="219" t="e">
        <f ca="1"/>
        <v>#NAME?</v>
      </c>
      <c r="L9" t="s">
        <v>686</v>
      </c>
      <c r="R9" s="217">
        <v>1</v>
      </c>
      <c r="S9" s="218" t="e">
        <f ca="1">-1/(R2-S8)*S2</f>
        <v>#NAME?</v>
      </c>
      <c r="T9" s="219" t="e">
        <f t="array" aca="1" ref="T9:T10" ca="1">-MMULT(MINVERSE(R2:S3-T8*IDENTITY(2)),T2:T3)</f>
        <v>#NAME?</v>
      </c>
      <c r="V9" s="217" t="e">
        <f t="array" aca="1" ref="V9:X11" ca="1">MMULT(E27:G29,R9:T11)</f>
        <v>#NAME?</v>
      </c>
      <c r="W9" s="218" t="e">
        <f ca="1"/>
        <v>#NAME?</v>
      </c>
      <c r="X9" s="219" t="e">
        <f ca="1"/>
        <v>#NAME?</v>
      </c>
    </row>
    <row r="10" spans="1:24" x14ac:dyDescent="0.25">
      <c r="A10" s="39" t="e">
        <f ca="1"/>
        <v>#NAME?</v>
      </c>
      <c r="B10" s="40" t="e">
        <f ca="1"/>
        <v>#NAME?</v>
      </c>
      <c r="C10" s="41" t="e">
        <f ca="1"/>
        <v>#NAME?</v>
      </c>
      <c r="I10" s="39" t="e">
        <f ca="1"/>
        <v>#NAME?</v>
      </c>
      <c r="J10" s="41" t="e">
        <f ca="1"/>
        <v>#NAME?</v>
      </c>
      <c r="L10" s="203" t="e">
        <f t="array" aca="1" ref="L10:M11" ca="1">QRFactor(L6:M7)</f>
        <v>#NAME?</v>
      </c>
      <c r="M10" s="205" t="e">
        <f ca="1"/>
        <v>#NAME?</v>
      </c>
      <c r="R10" s="36">
        <v>0</v>
      </c>
      <c r="S10" s="37">
        <v>1</v>
      </c>
      <c r="T10" s="90" t="e">
        <f ca="1"/>
        <v>#NAME?</v>
      </c>
      <c r="V10" s="36" t="e">
        <f ca="1"/>
        <v>#NAME?</v>
      </c>
      <c r="W10" s="37" t="e">
        <f ca="1"/>
        <v>#NAME?</v>
      </c>
      <c r="X10" s="90" t="e">
        <f ca="1"/>
        <v>#NAME?</v>
      </c>
    </row>
    <row r="11" spans="1:24" x14ac:dyDescent="0.25">
      <c r="A11" s="217" t="e">
        <f ca="1"/>
        <v>#NAME?</v>
      </c>
      <c r="B11" s="265" t="e">
        <f ca="1"/>
        <v>#NAME?</v>
      </c>
      <c r="C11" s="219" t="e">
        <f ca="1"/>
        <v>#NAME?</v>
      </c>
      <c r="E11" t="s">
        <v>687</v>
      </c>
      <c r="L11" s="85" t="e">
        <f ca="1"/>
        <v>#NAME?</v>
      </c>
      <c r="M11" s="87" t="e">
        <f ca="1"/>
        <v>#NAME?</v>
      </c>
      <c r="R11" s="39">
        <v>0</v>
      </c>
      <c r="S11" s="40">
        <v>0</v>
      </c>
      <c r="T11" s="41">
        <v>1</v>
      </c>
      <c r="V11" s="39" t="e">
        <f ca="1"/>
        <v>#NAME?</v>
      </c>
      <c r="W11" s="40" t="e">
        <f ca="1"/>
        <v>#NAME?</v>
      </c>
      <c r="X11" s="41" t="e">
        <f ca="1"/>
        <v>#NAME?</v>
      </c>
    </row>
    <row r="12" spans="1:24" x14ac:dyDescent="0.25">
      <c r="A12" s="39" t="e">
        <f ca="1"/>
        <v>#NAME?</v>
      </c>
      <c r="B12" s="40" t="e">
        <f ca="1"/>
        <v>#NAME?</v>
      </c>
      <c r="C12" s="41" t="e">
        <f ca="1"/>
        <v>#NAME?</v>
      </c>
      <c r="E12" s="203" t="e">
        <f t="array" aca="1" ref="E12:G14" ca="1">QRFactor(E7:G9)</f>
        <v>#NAME?</v>
      </c>
      <c r="F12" s="264" t="e">
        <f ca="1"/>
        <v>#NAME?</v>
      </c>
      <c r="G12" s="205" t="e">
        <f ca="1"/>
        <v>#NAME?</v>
      </c>
      <c r="I12" s="71" t="s">
        <v>688</v>
      </c>
      <c r="R12">
        <f>SQRT(SUMSQ(R9:R11))</f>
        <v>1</v>
      </c>
      <c r="S12" t="e">
        <f ca="1">SQRT(SUMSQ(S9:S11))</f>
        <v>#NAME?</v>
      </c>
      <c r="T12" t="e">
        <f ca="1">SQRT(SUMSQ(T9:T11))</f>
        <v>#NAME?</v>
      </c>
      <c r="V12" t="e">
        <f ca="1">SQRT(SUMSQ(V9:V11))</f>
        <v>#NAME?</v>
      </c>
      <c r="W12" t="e">
        <f ca="1">SQRT(SUMSQ(W9:W11))</f>
        <v>#NAME?</v>
      </c>
      <c r="X12" t="e">
        <f ca="1">SQRT(SUMSQ(X9:X11))</f>
        <v>#NAME?</v>
      </c>
    </row>
    <row r="13" spans="1:24" ht="15" hidden="1" customHeight="1" x14ac:dyDescent="0.25">
      <c r="E13" s="83" t="e">
        <f ca="1"/>
        <v>#NAME?</v>
      </c>
      <c r="F13" s="37" t="e">
        <f ca="1"/>
        <v>#NAME?</v>
      </c>
      <c r="G13" s="84" t="e">
        <f ca="1"/>
        <v>#NAME?</v>
      </c>
      <c r="I13" s="217" t="e">
        <f t="array" ref="I13:J14" ca="1">I6:J6*I7:J8</f>
        <v>#NAME?</v>
      </c>
      <c r="J13" s="219" t="e">
        <f ca="1"/>
        <v>#NAME?</v>
      </c>
      <c r="L13" t="s">
        <v>689</v>
      </c>
    </row>
    <row r="14" spans="1:24" hidden="1" x14ac:dyDescent="0.25">
      <c r="A14" s="71" t="s">
        <v>688</v>
      </c>
      <c r="E14" s="85" t="e">
        <f ca="1"/>
        <v>#NAME?</v>
      </c>
      <c r="F14" s="86" t="e">
        <f ca="1"/>
        <v>#NAME?</v>
      </c>
      <c r="G14" s="87" t="e">
        <f ca="1"/>
        <v>#NAME?</v>
      </c>
      <c r="I14" s="39" t="e">
        <f ca="1"/>
        <v>#NAME?</v>
      </c>
      <c r="J14" s="41" t="e">
        <f ca="1"/>
        <v>#NAME?</v>
      </c>
      <c r="L14" s="217" t="e">
        <f t="array" aca="1" ref="L14:M15" ca="1">MMULT(TRANSPOSE(L10:M11),MMULT(L2:M3,L10:M11))</f>
        <v>#NAME?</v>
      </c>
      <c r="M14" s="219" t="e">
        <f ca="1"/>
        <v>#NAME?</v>
      </c>
      <c r="R14" s="71" t="s">
        <v>688</v>
      </c>
      <c r="V14" s="71" t="s">
        <v>688</v>
      </c>
    </row>
    <row r="15" spans="1:24" hidden="1" x14ac:dyDescent="0.25">
      <c r="A15" s="217" t="e">
        <f t="array" ref="A15:C17" ca="1">A7:C7*A8:C10</f>
        <v>#NAME?</v>
      </c>
      <c r="B15" s="218" t="e">
        <f ca="1"/>
        <v>#NAME?</v>
      </c>
      <c r="C15" s="219" t="e">
        <f ca="1"/>
        <v>#NAME?</v>
      </c>
      <c r="L15" s="39" t="e">
        <f ca="1"/>
        <v>#NAME?</v>
      </c>
      <c r="M15" s="41" t="e">
        <f ca="1"/>
        <v>#NAME?</v>
      </c>
      <c r="R15" s="217" t="e">
        <f t="array" ref="R15:T17" ca="1">R8:T8*R9:T11</f>
        <v>#NAME?</v>
      </c>
      <c r="S15" s="218" t="e">
        <f ca="1"/>
        <v>#NAME?</v>
      </c>
      <c r="T15" s="219" t="e">
        <f ca="1"/>
        <v>#NAME?</v>
      </c>
      <c r="V15" s="217" t="e">
        <f t="array" ref="V15:X17" ca="1">V8:X8*V9:X11</f>
        <v>#NAME?</v>
      </c>
      <c r="W15" s="218" t="e">
        <f ca="1"/>
        <v>#NAME?</v>
      </c>
      <c r="X15" s="219" t="e">
        <f ca="1"/>
        <v>#NAME?</v>
      </c>
    </row>
    <row r="16" spans="1:24" ht="15" hidden="1" customHeight="1" x14ac:dyDescent="0.25">
      <c r="A16" s="36" t="e">
        <f ca="1"/>
        <v>#NAME?</v>
      </c>
      <c r="B16" s="37" t="e">
        <f ca="1"/>
        <v>#NAME?</v>
      </c>
      <c r="C16" s="38" t="e">
        <f ca="1"/>
        <v>#NAME?</v>
      </c>
      <c r="E16" t="s">
        <v>689</v>
      </c>
      <c r="I16" t="s">
        <v>574</v>
      </c>
      <c r="R16" s="36" t="e">
        <f ca="1"/>
        <v>#NAME?</v>
      </c>
      <c r="S16" s="37" t="e">
        <f ca="1"/>
        <v>#NAME?</v>
      </c>
      <c r="T16" s="38" t="e">
        <f ca="1"/>
        <v>#NAME?</v>
      </c>
      <c r="V16" s="36" t="e">
        <f ca="1"/>
        <v>#NAME?</v>
      </c>
      <c r="W16" s="37" t="e">
        <f ca="1"/>
        <v>#NAME?</v>
      </c>
      <c r="X16" s="38" t="e">
        <f ca="1"/>
        <v>#NAME?</v>
      </c>
    </row>
    <row r="17" spans="1:24" hidden="1" x14ac:dyDescent="0.25">
      <c r="A17" s="39" t="e">
        <f ca="1"/>
        <v>#NAME?</v>
      </c>
      <c r="B17" s="40" t="e">
        <f ca="1"/>
        <v>#NAME?</v>
      </c>
      <c r="C17" s="41" t="e">
        <f ca="1"/>
        <v>#NAME?</v>
      </c>
      <c r="E17" s="217" t="e">
        <f t="array" aca="1" ref="E17:G19" ca="1">MMULT(TRANSPOSE(E12:G14),MMULT(E2:G4,E12:G14))</f>
        <v>#NAME?</v>
      </c>
      <c r="F17" s="218" t="e">
        <f ca="1"/>
        <v>#NAME?</v>
      </c>
      <c r="G17" s="219" t="e">
        <f ca="1"/>
        <v>#NAME?</v>
      </c>
      <c r="I17" s="217" t="e">
        <f t="array" aca="1" ref="I17:J18" ca="1">MMULT(I2:J3,I7:J8)</f>
        <v>#NAME?</v>
      </c>
      <c r="J17" s="219" t="e">
        <f ca="1"/>
        <v>#NAME?</v>
      </c>
      <c r="L17" t="s">
        <v>690</v>
      </c>
      <c r="R17" s="39" t="e">
        <f ca="1"/>
        <v>#NAME?</v>
      </c>
      <c r="S17" s="40" t="e">
        <f ca="1"/>
        <v>#NAME?</v>
      </c>
      <c r="T17" s="41" t="e">
        <f ca="1"/>
        <v>#NAME?</v>
      </c>
      <c r="V17" s="39" t="e">
        <f ca="1"/>
        <v>#NAME?</v>
      </c>
      <c r="W17" s="40" t="e">
        <f ca="1"/>
        <v>#NAME?</v>
      </c>
      <c r="X17" s="41" t="e">
        <f ca="1"/>
        <v>#NAME?</v>
      </c>
    </row>
    <row r="18" spans="1:24" hidden="1" x14ac:dyDescent="0.25">
      <c r="E18" s="36" t="e">
        <f ca="1"/>
        <v>#NAME?</v>
      </c>
      <c r="F18" s="37" t="e">
        <f ca="1"/>
        <v>#NAME?</v>
      </c>
      <c r="G18" s="38" t="e">
        <f ca="1"/>
        <v>#NAME?</v>
      </c>
      <c r="I18" s="39" t="e">
        <f ca="1"/>
        <v>#NAME?</v>
      </c>
      <c r="J18" s="41" t="e">
        <f ca="1"/>
        <v>#NAME?</v>
      </c>
      <c r="L18" s="217">
        <v>1</v>
      </c>
      <c r="M18" s="219">
        <v>0</v>
      </c>
    </row>
    <row r="19" spans="1:24" hidden="1" x14ac:dyDescent="0.25">
      <c r="A19" t="s">
        <v>574</v>
      </c>
      <c r="E19" s="39" t="e">
        <f ca="1"/>
        <v>#NAME?</v>
      </c>
      <c r="F19" s="40" t="e">
        <f ca="1"/>
        <v>#NAME?</v>
      </c>
      <c r="G19" s="41" t="e">
        <f ca="1"/>
        <v>#NAME?</v>
      </c>
      <c r="L19" s="39">
        <v>0</v>
      </c>
      <c r="M19" s="41">
        <f>O5</f>
        <v>1</v>
      </c>
      <c r="R19" t="s">
        <v>691</v>
      </c>
      <c r="V19" t="s">
        <v>574</v>
      </c>
    </row>
    <row r="20" spans="1:24" hidden="1" x14ac:dyDescent="0.25">
      <c r="A20" s="217" t="e">
        <f t="array" aca="1" ref="A20:C22" ca="1">MMULT(A2:C4,A8:C10)</f>
        <v>#NAME?</v>
      </c>
      <c r="B20" s="218" t="e">
        <f ca="1"/>
        <v>#NAME?</v>
      </c>
      <c r="C20" s="219" t="e">
        <f ca="1"/>
        <v>#NAME?</v>
      </c>
      <c r="R20" s="217" t="e">
        <f t="array" aca="1" ref="R20:T22" ca="1">MMULT(R2:T4,R9:T11)</f>
        <v>#NAME?</v>
      </c>
      <c r="S20" s="218" t="e">
        <f ca="1"/>
        <v>#NAME?</v>
      </c>
      <c r="T20" s="219" t="e">
        <f ca="1"/>
        <v>#NAME?</v>
      </c>
      <c r="V20" s="217" t="e">
        <f t="array" aca="1" ref="V20:X22" ca="1">MMULT(V2:X4,V9:X11)</f>
        <v>#NAME?</v>
      </c>
      <c r="W20" s="218" t="e">
        <f ca="1"/>
        <v>#NAME?</v>
      </c>
      <c r="X20" s="219" t="e">
        <f ca="1"/>
        <v>#NAME?</v>
      </c>
    </row>
    <row r="21" spans="1:24" hidden="1" x14ac:dyDescent="0.25">
      <c r="A21" s="36" t="e">
        <f ca="1"/>
        <v>#NAME?</v>
      </c>
      <c r="B21" s="37" t="e">
        <f ca="1"/>
        <v>#NAME?</v>
      </c>
      <c r="C21" s="38" t="e">
        <f ca="1"/>
        <v>#NAME?</v>
      </c>
      <c r="E21" t="s">
        <v>692</v>
      </c>
      <c r="L21" t="s">
        <v>693</v>
      </c>
      <c r="R21" s="36" t="e">
        <f ca="1"/>
        <v>#NAME?</v>
      </c>
      <c r="S21" s="37" t="e">
        <f ca="1"/>
        <v>#NAME?</v>
      </c>
      <c r="T21" s="38" t="e">
        <f ca="1"/>
        <v>#NAME?</v>
      </c>
      <c r="V21" s="36" t="e">
        <f ca="1"/>
        <v>#NAME?</v>
      </c>
      <c r="W21" s="37" t="e">
        <f ca="1"/>
        <v>#NAME?</v>
      </c>
      <c r="X21" s="38" t="e">
        <f ca="1"/>
        <v>#NAME?</v>
      </c>
    </row>
    <row r="22" spans="1:24" hidden="1" x14ac:dyDescent="0.25">
      <c r="A22" s="39" t="e">
        <f ca="1"/>
        <v>#NAME?</v>
      </c>
      <c r="B22" s="40" t="e">
        <f ca="1"/>
        <v>#NAME?</v>
      </c>
      <c r="C22" s="41" t="e">
        <f ca="1"/>
        <v>#NAME?</v>
      </c>
      <c r="E22" s="217">
        <v>1</v>
      </c>
      <c r="F22" s="218">
        <v>0</v>
      </c>
      <c r="G22" s="219">
        <v>0</v>
      </c>
      <c r="L22" s="217" t="e">
        <f t="array" aca="1" ref="L22:M23" ca="1">MMULT(L10:M11,L18:M19)</f>
        <v>#NAME?</v>
      </c>
      <c r="M22" s="219" t="e">
        <f ca="1"/>
        <v>#NAME?</v>
      </c>
      <c r="R22" s="39" t="e">
        <f ca="1"/>
        <v>#NAME?</v>
      </c>
      <c r="S22" s="40" t="e">
        <f ca="1"/>
        <v>#NAME?</v>
      </c>
      <c r="T22" s="41" t="e">
        <f ca="1"/>
        <v>#NAME?</v>
      </c>
      <c r="V22" s="39" t="e">
        <f ca="1"/>
        <v>#NAME?</v>
      </c>
      <c r="W22" s="40" t="e">
        <f ca="1"/>
        <v>#NAME?</v>
      </c>
      <c r="X22" s="41" t="e">
        <f ca="1"/>
        <v>#NAME?</v>
      </c>
    </row>
    <row r="23" spans="1:24" x14ac:dyDescent="0.25">
      <c r="E23" s="36">
        <v>0</v>
      </c>
      <c r="F23" s="37" t="e">
        <f t="array" ref="F23:G24" ca="1">L22:M23</f>
        <v>#NAME?</v>
      </c>
      <c r="G23" s="38" t="e">
        <f ca="1"/>
        <v>#NAME?</v>
      </c>
      <c r="I23" s="138" t="e">
        <f t="array" ref="I23:J24" ca="1">I6:J6*I7:J8</f>
        <v>#NAME?</v>
      </c>
      <c r="J23" s="140" t="e">
        <f ca="1"/>
        <v>#NAME?</v>
      </c>
      <c r="L23" s="39" t="e">
        <f ca="1"/>
        <v>#NAME?</v>
      </c>
      <c r="M23" s="41" t="e">
        <f ca="1"/>
        <v>#NAME?</v>
      </c>
    </row>
    <row r="24" spans="1:24" x14ac:dyDescent="0.25">
      <c r="A24" s="71" t="s">
        <v>688</v>
      </c>
      <c r="E24" s="39">
        <v>0</v>
      </c>
      <c r="F24" s="40" t="e">
        <f ca="1"/>
        <v>#NAME?</v>
      </c>
      <c r="G24" s="41" t="e">
        <f ca="1"/>
        <v>#NAME?</v>
      </c>
      <c r="I24" s="91" t="e">
        <f ca="1"/>
        <v>#NAME?</v>
      </c>
      <c r="J24" s="93" t="e">
        <f ca="1"/>
        <v>#NAME?</v>
      </c>
      <c r="R24" t="s">
        <v>694</v>
      </c>
      <c r="V24" t="s">
        <v>694</v>
      </c>
    </row>
    <row r="25" spans="1:24" x14ac:dyDescent="0.25">
      <c r="A25" s="138" t="e">
        <f t="array" ref="A25:C27" ca="1">A7:C7*A8:C10</f>
        <v>#NAME?</v>
      </c>
      <c r="B25" s="139" t="e">
        <f ca="1"/>
        <v>#NAME?</v>
      </c>
      <c r="C25" s="140" t="e">
        <f ca="1"/>
        <v>#NAME?</v>
      </c>
      <c r="L25" t="s">
        <v>133</v>
      </c>
    </row>
    <row r="26" spans="1:24" x14ac:dyDescent="0.25">
      <c r="A26" s="36" t="e">
        <f ca="1"/>
        <v>#NAME?</v>
      </c>
      <c r="B26" s="37" t="e">
        <f ca="1"/>
        <v>#NAME?</v>
      </c>
      <c r="C26" s="90" t="e">
        <f ca="1"/>
        <v>#NAME?</v>
      </c>
      <c r="E26" t="s">
        <v>724</v>
      </c>
      <c r="I26" t="s">
        <v>574</v>
      </c>
      <c r="L26" s="217" t="e">
        <f ca="1">I6</f>
        <v>#NAME?</v>
      </c>
      <c r="M26" s="219" t="e">
        <f ca="1">M14*O5</f>
        <v>#NAME?</v>
      </c>
      <c r="R26" t="e">
        <f t="array" aca="1" ref="R26:T26" ca="1">DIAG(R20:T22)</f>
        <v>#NAME?</v>
      </c>
      <c r="S26" t="e">
        <f ca="1"/>
        <v>#NAME?</v>
      </c>
      <c r="T26" t="e">
        <f ca="1"/>
        <v>#NAME?</v>
      </c>
      <c r="V26" t="e">
        <f ca="1">R26</f>
        <v>#NAME?</v>
      </c>
      <c r="W26" t="e">
        <f ca="1">S26</f>
        <v>#NAME?</v>
      </c>
      <c r="X26" t="e">
        <f ca="1">T26</f>
        <v>#NAME?</v>
      </c>
    </row>
    <row r="27" spans="1:24" x14ac:dyDescent="0.25">
      <c r="A27" s="91" t="e">
        <f ca="1"/>
        <v>#NAME?</v>
      </c>
      <c r="B27" s="92" t="e">
        <f ca="1"/>
        <v>#NAME?</v>
      </c>
      <c r="C27" s="93" t="e">
        <f ca="1"/>
        <v>#NAME?</v>
      </c>
      <c r="E27" s="217" t="e">
        <f t="array" aca="1" ref="E27:G29" ca="1">MMULT(E12:G14,E22:G24)</f>
        <v>#NAME?</v>
      </c>
      <c r="F27" s="218" t="e">
        <f ca="1"/>
        <v>#NAME?</v>
      </c>
      <c r="G27" s="219" t="e">
        <f ca="1"/>
        <v>#NAME?</v>
      </c>
      <c r="I27" s="138" t="e">
        <f t="array" aca="1" ref="I27:J28" ca="1">MMULT(I2:J3,I7:J8)</f>
        <v>#NAME?</v>
      </c>
      <c r="J27" s="140" t="e">
        <f ca="1"/>
        <v>#NAME?</v>
      </c>
      <c r="L27" s="39">
        <v>0</v>
      </c>
      <c r="M27" s="41" t="e">
        <f ca="1">O8</f>
        <v>#NAME?</v>
      </c>
      <c r="R27" s="217">
        <f t="array" ref="R27:T29">R9:T11/R12:T12</f>
        <v>1</v>
      </c>
      <c r="S27" s="218" t="e">
        <f ca="1"/>
        <v>#NAME?</v>
      </c>
      <c r="T27" s="219" t="e">
        <f ca="1"/>
        <v>#NAME?</v>
      </c>
      <c r="V27" s="217" t="e">
        <f t="array" ref="V27:X29" ca="1">V9:X11/V12:X12</f>
        <v>#NAME?</v>
      </c>
      <c r="W27" s="218" t="e">
        <f ca="1"/>
        <v>#NAME?</v>
      </c>
      <c r="X27" s="219" t="e">
        <f ca="1"/>
        <v>#NAME?</v>
      </c>
    </row>
    <row r="28" spans="1:24" x14ac:dyDescent="0.25">
      <c r="E28" s="36" t="e">
        <f ca="1"/>
        <v>#NAME?</v>
      </c>
      <c r="F28" s="37" t="e">
        <f ca="1"/>
        <v>#NAME?</v>
      </c>
      <c r="G28" s="38" t="e">
        <f ca="1"/>
        <v>#NAME?</v>
      </c>
      <c r="I28" s="91" t="e">
        <f ca="1"/>
        <v>#NAME?</v>
      </c>
      <c r="J28" s="93" t="e">
        <f ca="1"/>
        <v>#NAME?</v>
      </c>
      <c r="R28" s="36">
        <v>0</v>
      </c>
      <c r="S28" s="37" t="e">
        <f ca="1"/>
        <v>#NAME?</v>
      </c>
      <c r="T28" s="38" t="e">
        <f ca="1"/>
        <v>#NAME?</v>
      </c>
      <c r="V28" s="36" t="e">
        <f ca="1"/>
        <v>#NAME?</v>
      </c>
      <c r="W28" s="37" t="e">
        <f ca="1"/>
        <v>#NAME?</v>
      </c>
      <c r="X28" s="38" t="e">
        <f ca="1"/>
        <v>#NAME?</v>
      </c>
    </row>
    <row r="29" spans="1:24" ht="15" customHeight="1" x14ac:dyDescent="0.25">
      <c r="A29" t="s">
        <v>574</v>
      </c>
      <c r="E29" s="39" t="e">
        <f ca="1"/>
        <v>#NAME?</v>
      </c>
      <c r="F29" s="40" t="e">
        <f ca="1"/>
        <v>#NAME?</v>
      </c>
      <c r="G29" s="41" t="e">
        <f ca="1"/>
        <v>#NAME?</v>
      </c>
      <c r="L29" t="s">
        <v>494</v>
      </c>
      <c r="R29" s="39">
        <v>0</v>
      </c>
      <c r="S29" s="40" t="e">
        <f ca="1"/>
        <v>#NAME?</v>
      </c>
      <c r="T29" s="41" t="e">
        <f ca="1"/>
        <v>#NAME?</v>
      </c>
      <c r="V29" s="39" t="e">
        <f ca="1"/>
        <v>#NAME?</v>
      </c>
      <c r="W29" s="40" t="e">
        <f ca="1"/>
        <v>#NAME?</v>
      </c>
      <c r="X29" s="41" t="e">
        <f ca="1"/>
        <v>#NAME?</v>
      </c>
    </row>
    <row r="30" spans="1:24" x14ac:dyDescent="0.25">
      <c r="A30" s="138" t="e">
        <f t="array" aca="1" ref="A30:C32" ca="1">MMULT(A2:C4,A8:C10)</f>
        <v>#NAME?</v>
      </c>
      <c r="B30" s="139" t="e">
        <f ca="1"/>
        <v>#NAME?</v>
      </c>
      <c r="C30" s="140" t="e">
        <f ca="1"/>
        <v>#NAME?</v>
      </c>
      <c r="L30" s="217" t="e">
        <f t="array" aca="1" ref="L30:M31" ca="1">MMULT(TRANSPOSE(L22:M23),L22:M23)</f>
        <v>#NAME?</v>
      </c>
      <c r="M30" s="219" t="e">
        <f ca="1"/>
        <v>#NAME?</v>
      </c>
    </row>
    <row r="31" spans="1:24" x14ac:dyDescent="0.25">
      <c r="A31" s="36" t="e">
        <f ca="1"/>
        <v>#NAME?</v>
      </c>
      <c r="B31" s="37" t="e">
        <f ca="1"/>
        <v>#NAME?</v>
      </c>
      <c r="C31" s="90" t="e">
        <f ca="1"/>
        <v>#NAME?</v>
      </c>
      <c r="E31" t="s">
        <v>725</v>
      </c>
      <c r="L31" s="39" t="e">
        <f ca="1"/>
        <v>#NAME?</v>
      </c>
      <c r="M31" s="41" t="e">
        <f ca="1"/>
        <v>#NAME?</v>
      </c>
      <c r="R31" t="s">
        <v>696</v>
      </c>
      <c r="V31" t="s">
        <v>697</v>
      </c>
    </row>
    <row r="32" spans="1:24" x14ac:dyDescent="0.25">
      <c r="A32" s="91" t="e">
        <f ca="1"/>
        <v>#NAME?</v>
      </c>
      <c r="B32" s="92" t="e">
        <f ca="1"/>
        <v>#NAME?</v>
      </c>
      <c r="C32" s="93" t="e">
        <f ca="1"/>
        <v>#NAME?</v>
      </c>
      <c r="E32" s="217" t="e">
        <f ca="1">A7</f>
        <v>#NAME?</v>
      </c>
      <c r="F32" s="218" t="e">
        <f t="array" aca="1" ref="F32:G32" ca="1">MMULT(F17:G17,L22:M23)</f>
        <v>#NAME?</v>
      </c>
      <c r="G32" s="219" t="e">
        <f ca="1"/>
        <v>#NAME?</v>
      </c>
    </row>
    <row r="33" spans="1:24" ht="15" customHeight="1" x14ac:dyDescent="0.25">
      <c r="E33" s="36">
        <v>0</v>
      </c>
      <c r="F33" s="37" t="e">
        <f t="array" ref="F33:G34" ca="1">L26:M27</f>
        <v>#NAME?</v>
      </c>
      <c r="G33" s="38" t="e">
        <f ca="1"/>
        <v>#NAME?</v>
      </c>
      <c r="L33" t="s">
        <v>698</v>
      </c>
      <c r="R33" t="e">
        <f t="array" aca="1" ref="R33:T38" ca="1">eVECT(R2:T4)</f>
        <v>#NAME?</v>
      </c>
      <c r="S33" t="e">
        <f ca="1"/>
        <v>#NAME?</v>
      </c>
      <c r="T33" t="e">
        <f ca="1"/>
        <v>#NAME?</v>
      </c>
      <c r="V33" t="e">
        <f t="array" aca="1" ref="V33:X38" ca="1">eVECT(V2:X4)</f>
        <v>#NAME?</v>
      </c>
      <c r="W33" t="e">
        <f ca="1"/>
        <v>#NAME?</v>
      </c>
      <c r="X33" t="e">
        <f ca="1"/>
        <v>#NAME?</v>
      </c>
    </row>
    <row r="34" spans="1:24" x14ac:dyDescent="0.25">
      <c r="E34" s="39">
        <v>0</v>
      </c>
      <c r="F34" s="40">
        <v>0</v>
      </c>
      <c r="G34" s="41" t="e">
        <f ca="1"/>
        <v>#NAME?</v>
      </c>
      <c r="L34" s="217" t="e">
        <f t="array" aca="1" ref="L34:M35" ca="1">MMULT(L22:M23,MMULT(L26:M27,TRANSPOSE(L22:M23)))</f>
        <v>#NAME?</v>
      </c>
      <c r="M34" s="219" t="e">
        <f ca="1"/>
        <v>#NAME?</v>
      </c>
      <c r="R34" s="217" t="e">
        <f ca="1"/>
        <v>#NAME?</v>
      </c>
      <c r="S34" s="218" t="e">
        <f ca="1"/>
        <v>#NAME?</v>
      </c>
      <c r="T34" s="219" t="e">
        <f ca="1"/>
        <v>#NAME?</v>
      </c>
      <c r="V34" s="217" t="e">
        <f ca="1"/>
        <v>#NAME?</v>
      </c>
      <c r="W34" s="218" t="e">
        <f ca="1"/>
        <v>#NAME?</v>
      </c>
      <c r="X34" s="219" t="e">
        <f ca="1"/>
        <v>#NAME?</v>
      </c>
    </row>
    <row r="35" spans="1:24" x14ac:dyDescent="0.25">
      <c r="L35" s="39" t="e">
        <f ca="1"/>
        <v>#NAME?</v>
      </c>
      <c r="M35" s="41" t="e">
        <f ca="1"/>
        <v>#NAME?</v>
      </c>
      <c r="R35" s="36" t="e">
        <f ca="1"/>
        <v>#NAME?</v>
      </c>
      <c r="S35" s="37" t="e">
        <f ca="1"/>
        <v>#NAME?</v>
      </c>
      <c r="T35" s="38" t="e">
        <f ca="1"/>
        <v>#NAME?</v>
      </c>
      <c r="V35" s="36" t="e">
        <f ca="1"/>
        <v>#NAME?</v>
      </c>
      <c r="W35" s="37" t="e">
        <f ca="1"/>
        <v>#NAME?</v>
      </c>
      <c r="X35" s="38" t="e">
        <f ca="1"/>
        <v>#NAME?</v>
      </c>
    </row>
    <row r="36" spans="1:24" ht="15" customHeight="1" x14ac:dyDescent="0.25">
      <c r="A36" t="s">
        <v>695</v>
      </c>
      <c r="E36" t="s">
        <v>494</v>
      </c>
      <c r="R36" s="39" t="e">
        <f ca="1"/>
        <v>#NAME?</v>
      </c>
      <c r="S36" s="40" t="e">
        <f ca="1"/>
        <v>#NAME?</v>
      </c>
      <c r="T36" s="41" t="e">
        <f ca="1"/>
        <v>#NAME?</v>
      </c>
      <c r="V36" s="39" t="e">
        <f ca="1"/>
        <v>#NAME?</v>
      </c>
      <c r="W36" s="40" t="e">
        <f ca="1"/>
        <v>#NAME?</v>
      </c>
      <c r="X36" s="41" t="e">
        <f ca="1"/>
        <v>#NAME?</v>
      </c>
    </row>
    <row r="37" spans="1:24" x14ac:dyDescent="0.25">
      <c r="A37" s="217" t="e">
        <f t="array" aca="1" ref="A37:C39" ca="1">SCHURQ(A2:C4)</f>
        <v>#NAME?</v>
      </c>
      <c r="B37" s="218" t="e">
        <f ca="1"/>
        <v>#NAME?</v>
      </c>
      <c r="C37" s="219" t="e">
        <f ca="1"/>
        <v>#NAME?</v>
      </c>
      <c r="E37" s="217" t="e">
        <f t="array" aca="1" ref="E37:G39" ca="1">MMULT(TRANSPOSE(E27:G29),E27:G29)</f>
        <v>#NAME?</v>
      </c>
      <c r="F37" s="218" t="e">
        <f ca="1"/>
        <v>#NAME?</v>
      </c>
      <c r="G37" s="219" t="e">
        <f ca="1"/>
        <v>#NAME?</v>
      </c>
      <c r="L37" t="s">
        <v>699</v>
      </c>
      <c r="R37" t="e">
        <f ca="1"/>
        <v>#NAME?</v>
      </c>
      <c r="S37" t="e">
        <f ca="1"/>
        <v>#NAME?</v>
      </c>
      <c r="T37" t="e">
        <f ca="1"/>
        <v>#NAME?</v>
      </c>
      <c r="V37" t="e">
        <f ca="1"/>
        <v>#NAME?</v>
      </c>
      <c r="W37" t="e">
        <f ca="1"/>
        <v>#NAME?</v>
      </c>
      <c r="X37" t="e">
        <f ca="1"/>
        <v>#NAME?</v>
      </c>
    </row>
    <row r="38" spans="1:24" x14ac:dyDescent="0.25">
      <c r="A38" s="36" t="e">
        <f ca="1"/>
        <v>#NAME?</v>
      </c>
      <c r="B38" s="37" t="e">
        <f ca="1"/>
        <v>#NAME?</v>
      </c>
      <c r="C38" s="38" t="e">
        <f ca="1"/>
        <v>#NAME?</v>
      </c>
      <c r="E38" s="36" t="e">
        <f ca="1"/>
        <v>#NAME?</v>
      </c>
      <c r="F38" s="37" t="e">
        <f ca="1"/>
        <v>#NAME?</v>
      </c>
      <c r="G38" s="38" t="e">
        <f ca="1"/>
        <v>#NAME?</v>
      </c>
      <c r="L38" s="217" t="e">
        <f t="array" aca="1" ref="L38:M41" ca="1">SCHUR(L2:M3)</f>
        <v>#NAME?</v>
      </c>
      <c r="M38" s="219" t="e">
        <f ca="1"/>
        <v>#NAME?</v>
      </c>
      <c r="R38" t="e">
        <f ca="1"/>
        <v>#NAME?</v>
      </c>
      <c r="S38" t="e">
        <f ca="1"/>
        <v>#NAME?</v>
      </c>
      <c r="T38" t="e">
        <f ca="1"/>
        <v>#NAME?</v>
      </c>
      <c r="V38" t="e">
        <f ca="1"/>
        <v>#NAME?</v>
      </c>
      <c r="W38" t="e">
        <f ca="1"/>
        <v>#NAME?</v>
      </c>
      <c r="X38" t="e">
        <f ca="1"/>
        <v>#NAME?</v>
      </c>
    </row>
    <row r="39" spans="1:24" x14ac:dyDescent="0.25">
      <c r="A39" s="39" t="e">
        <f ca="1"/>
        <v>#NAME?</v>
      </c>
      <c r="B39" s="40" t="e">
        <f ca="1"/>
        <v>#NAME?</v>
      </c>
      <c r="C39" s="41" t="e">
        <f ca="1"/>
        <v>#NAME?</v>
      </c>
      <c r="E39" s="39" t="e">
        <f ca="1"/>
        <v>#NAME?</v>
      </c>
      <c r="F39" s="40" t="e">
        <f ca="1"/>
        <v>#NAME?</v>
      </c>
      <c r="G39" s="41" t="e">
        <f ca="1"/>
        <v>#NAME?</v>
      </c>
      <c r="L39" s="39" t="e">
        <f ca="1"/>
        <v>#NAME?</v>
      </c>
      <c r="M39" s="41" t="e">
        <f ca="1"/>
        <v>#NAME?</v>
      </c>
    </row>
    <row r="40" spans="1:24" x14ac:dyDescent="0.25">
      <c r="L40" s="36" t="e">
        <f ca="1"/>
        <v>#NAME?</v>
      </c>
      <c r="M40" s="38" t="e">
        <f ca="1"/>
        <v>#NAME?</v>
      </c>
    </row>
    <row r="41" spans="1:24" ht="15" customHeight="1" x14ac:dyDescent="0.25">
      <c r="E41" t="s">
        <v>698</v>
      </c>
      <c r="L41" s="39" t="e">
        <f ca="1"/>
        <v>#NAME?</v>
      </c>
      <c r="M41" s="41" t="e">
        <f ca="1"/>
        <v>#NAME?</v>
      </c>
    </row>
    <row r="42" spans="1:24" x14ac:dyDescent="0.25">
      <c r="E42" s="217" t="e">
        <f t="array" aca="1" ref="E42:G44" ca="1">MMULT(E27:G29,MMULT(E32:G34,TRANSPOSE(E27:G29)))</f>
        <v>#NAME?</v>
      </c>
      <c r="F42" s="218" t="e">
        <f ca="1"/>
        <v>#NAME?</v>
      </c>
      <c r="G42" s="219" t="e">
        <f ca="1"/>
        <v>#NAME?</v>
      </c>
    </row>
    <row r="43" spans="1:24" x14ac:dyDescent="0.25">
      <c r="E43" s="36" t="e">
        <f ca="1"/>
        <v>#NAME?</v>
      </c>
      <c r="F43" s="37" t="e">
        <f ca="1"/>
        <v>#NAME?</v>
      </c>
      <c r="G43" s="38" t="e">
        <f ca="1"/>
        <v>#NAME?</v>
      </c>
    </row>
    <row r="44" spans="1:24" x14ac:dyDescent="0.25">
      <c r="E44" s="39" t="e">
        <f ca="1"/>
        <v>#NAME?</v>
      </c>
      <c r="F44" s="40" t="e">
        <f ca="1"/>
        <v>#NAME?</v>
      </c>
      <c r="G44" s="41" t="e">
        <f ca="1"/>
        <v>#NAME?</v>
      </c>
    </row>
    <row r="46" spans="1:24" x14ac:dyDescent="0.25">
      <c r="E46" t="s">
        <v>700</v>
      </c>
    </row>
    <row r="47" spans="1:24" x14ac:dyDescent="0.25">
      <c r="E47" s="217" t="e">
        <f t="array" aca="1" ref="E47:G49" ca="1">MMULT(TRANSPOSE(E27:G29),MMULT(E2:G4,E27:G29))</f>
        <v>#NAME?</v>
      </c>
      <c r="F47" s="218" t="e">
        <f ca="1"/>
        <v>#NAME?</v>
      </c>
      <c r="G47" s="219" t="e">
        <f ca="1"/>
        <v>#NAME?</v>
      </c>
    </row>
    <row r="48" spans="1:24" x14ac:dyDescent="0.25">
      <c r="E48" s="36" t="e">
        <f ca="1"/>
        <v>#NAME?</v>
      </c>
      <c r="F48" s="37" t="e">
        <f ca="1"/>
        <v>#NAME?</v>
      </c>
      <c r="G48" s="38" t="e">
        <f ca="1"/>
        <v>#NAME?</v>
      </c>
    </row>
    <row r="49" spans="5:7" x14ac:dyDescent="0.25">
      <c r="E49" s="39" t="e">
        <f ca="1"/>
        <v>#NAME?</v>
      </c>
      <c r="F49" s="40" t="e">
        <f ca="1"/>
        <v>#NAME?</v>
      </c>
      <c r="G49" s="41" t="e">
        <f ca="1"/>
        <v>#NAME?</v>
      </c>
    </row>
    <row r="51" spans="5:7" x14ac:dyDescent="0.25">
      <c r="E51" t="s">
        <v>699</v>
      </c>
    </row>
    <row r="52" spans="5:7" x14ac:dyDescent="0.25">
      <c r="E52" s="217" t="e">
        <f t="array" aca="1" ref="E52:G57" ca="1">SCHUR(E2:G4)</f>
        <v>#NAME?</v>
      </c>
      <c r="F52" s="218" t="e">
        <f ca="1"/>
        <v>#NAME?</v>
      </c>
      <c r="G52" s="219" t="e">
        <f ca="1"/>
        <v>#NAME?</v>
      </c>
    </row>
    <row r="53" spans="5:7" x14ac:dyDescent="0.25">
      <c r="E53" s="36" t="e">
        <f ca="1"/>
        <v>#NAME?</v>
      </c>
      <c r="F53" s="37" t="e">
        <f ca="1"/>
        <v>#NAME?</v>
      </c>
      <c r="G53" s="38" t="e">
        <f ca="1"/>
        <v>#NAME?</v>
      </c>
    </row>
    <row r="54" spans="5:7" x14ac:dyDescent="0.25">
      <c r="E54" s="39" t="e">
        <f ca="1"/>
        <v>#NAME?</v>
      </c>
      <c r="F54" s="40" t="e">
        <f ca="1"/>
        <v>#NAME?</v>
      </c>
      <c r="G54" s="41" t="e">
        <f ca="1"/>
        <v>#NAME?</v>
      </c>
    </row>
    <row r="55" spans="5:7" x14ac:dyDescent="0.25">
      <c r="E55" s="36" t="e">
        <f ca="1"/>
        <v>#NAME?</v>
      </c>
      <c r="F55" s="37" t="e">
        <f ca="1"/>
        <v>#NAME?</v>
      </c>
      <c r="G55" s="38" t="e">
        <f ca="1"/>
        <v>#NAME?</v>
      </c>
    </row>
    <row r="56" spans="5:7" x14ac:dyDescent="0.25">
      <c r="E56" s="36" t="e">
        <f ca="1"/>
        <v>#NAME?</v>
      </c>
      <c r="F56" s="37" t="e">
        <f ca="1"/>
        <v>#NAME?</v>
      </c>
      <c r="G56" s="38" t="e">
        <f ca="1"/>
        <v>#NAME?</v>
      </c>
    </row>
    <row r="57" spans="5:7" x14ac:dyDescent="0.25">
      <c r="E57" s="39" t="e">
        <f ca="1"/>
        <v>#NAME?</v>
      </c>
      <c r="F57" s="40" t="e">
        <f ca="1"/>
        <v>#NAME?</v>
      </c>
      <c r="G57" s="41" t="e">
        <f ca="1"/>
        <v>#NAME?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N23"/>
  <sheetViews>
    <sheetView workbookViewId="0"/>
  </sheetViews>
  <sheetFormatPr defaultRowHeight="15" x14ac:dyDescent="0.25"/>
  <cols>
    <col min="11" max="14" width="9.140625" customWidth="1"/>
  </cols>
  <sheetData>
    <row r="1" spans="1:14" x14ac:dyDescent="0.25">
      <c r="A1" s="42" t="s">
        <v>490</v>
      </c>
    </row>
    <row r="2" spans="1:14" x14ac:dyDescent="0.25">
      <c r="A2" s="42"/>
    </row>
    <row r="3" spans="1:14" x14ac:dyDescent="0.25">
      <c r="A3" t="s">
        <v>462</v>
      </c>
      <c r="F3" t="s">
        <v>491</v>
      </c>
      <c r="K3" t="s">
        <v>492</v>
      </c>
    </row>
    <row r="4" spans="1:14" x14ac:dyDescent="0.25">
      <c r="A4" s="156">
        <v>4</v>
      </c>
      <c r="B4" s="157">
        <v>1</v>
      </c>
      <c r="C4" s="157">
        <v>3</v>
      </c>
      <c r="D4" s="158">
        <v>2</v>
      </c>
      <c r="F4" s="156" t="e">
        <f t="array" aca="1" ref="F4:I7" ca="1">QRFactorR(A4:D9)</f>
        <v>#NAME?</v>
      </c>
      <c r="G4" s="157" t="e">
        <f ca="1"/>
        <v>#NAME?</v>
      </c>
      <c r="H4" s="157" t="e">
        <f ca="1"/>
        <v>#NAME?</v>
      </c>
      <c r="I4" s="158" t="e">
        <f ca="1"/>
        <v>#NAME?</v>
      </c>
      <c r="K4" s="156" t="e">
        <f t="array" aca="1" ref="K4:N13" ca="1">QRFactor(A4:D9)</f>
        <v>#NAME?</v>
      </c>
      <c r="L4" s="157" t="e">
        <f ca="1"/>
        <v>#NAME?</v>
      </c>
      <c r="M4" s="157" t="e">
        <f ca="1"/>
        <v>#NAME?</v>
      </c>
      <c r="N4" s="158" t="e">
        <f ca="1"/>
        <v>#NAME?</v>
      </c>
    </row>
    <row r="5" spans="1:14" x14ac:dyDescent="0.25">
      <c r="A5" s="123">
        <v>5</v>
      </c>
      <c r="B5" s="37">
        <v>4</v>
      </c>
      <c r="C5" s="37">
        <v>-1</v>
      </c>
      <c r="D5" s="90">
        <v>5</v>
      </c>
      <c r="F5" s="123" t="e">
        <f ca="1"/>
        <v>#NAME?</v>
      </c>
      <c r="G5" s="37" t="e">
        <f ca="1"/>
        <v>#NAME?</v>
      </c>
      <c r="H5" s="37" t="e">
        <f ca="1"/>
        <v>#NAME?</v>
      </c>
      <c r="I5" s="90" t="e">
        <f ca="1"/>
        <v>#NAME?</v>
      </c>
      <c r="K5" s="123" t="e">
        <f ca="1"/>
        <v>#NAME?</v>
      </c>
      <c r="L5" s="37" t="e">
        <f ca="1"/>
        <v>#NAME?</v>
      </c>
      <c r="M5" s="37" t="e">
        <f ca="1"/>
        <v>#NAME?</v>
      </c>
      <c r="N5" s="90" t="e">
        <f ca="1"/>
        <v>#NAME?</v>
      </c>
    </row>
    <row r="6" spans="1:14" x14ac:dyDescent="0.25">
      <c r="A6" s="123">
        <v>7</v>
      </c>
      <c r="B6" s="37">
        <v>3</v>
      </c>
      <c r="C6" s="37">
        <v>0</v>
      </c>
      <c r="D6" s="90">
        <v>7</v>
      </c>
      <c r="F6" s="123" t="e">
        <f ca="1"/>
        <v>#NAME?</v>
      </c>
      <c r="G6" s="37" t="e">
        <f ca="1"/>
        <v>#NAME?</v>
      </c>
      <c r="H6" s="37" t="e">
        <f ca="1"/>
        <v>#NAME?</v>
      </c>
      <c r="I6" s="90" t="e">
        <f ca="1"/>
        <v>#NAME?</v>
      </c>
      <c r="K6" s="123" t="e">
        <f ca="1"/>
        <v>#NAME?</v>
      </c>
      <c r="L6" s="37" t="e">
        <f ca="1"/>
        <v>#NAME?</v>
      </c>
      <c r="M6" s="37" t="e">
        <f ca="1"/>
        <v>#NAME?</v>
      </c>
      <c r="N6" s="90" t="e">
        <f ca="1"/>
        <v>#NAME?</v>
      </c>
    </row>
    <row r="7" spans="1:14" x14ac:dyDescent="0.25">
      <c r="A7" s="123">
        <v>1</v>
      </c>
      <c r="B7" s="60">
        <v>2</v>
      </c>
      <c r="C7" s="60">
        <v>5</v>
      </c>
      <c r="D7" s="90">
        <v>8</v>
      </c>
      <c r="F7" s="91" t="e">
        <f ca="1"/>
        <v>#NAME?</v>
      </c>
      <c r="G7" s="92" t="e">
        <f ca="1"/>
        <v>#NAME?</v>
      </c>
      <c r="H7" s="92" t="e">
        <f ca="1"/>
        <v>#NAME?</v>
      </c>
      <c r="I7" s="93" t="e">
        <f ca="1"/>
        <v>#NAME?</v>
      </c>
      <c r="K7" s="123" t="e">
        <f ca="1"/>
        <v>#NAME?</v>
      </c>
      <c r="L7" s="37" t="e">
        <f ca="1"/>
        <v>#NAME?</v>
      </c>
      <c r="M7" s="37" t="e">
        <f ca="1"/>
        <v>#NAME?</v>
      </c>
      <c r="N7" s="90" t="e">
        <f ca="1"/>
        <v>#NAME?</v>
      </c>
    </row>
    <row r="8" spans="1:14" x14ac:dyDescent="0.25">
      <c r="A8" s="123">
        <v>-3</v>
      </c>
      <c r="B8" s="60">
        <v>-5</v>
      </c>
      <c r="C8" s="60">
        <v>2</v>
      </c>
      <c r="D8" s="90">
        <v>8</v>
      </c>
      <c r="K8" s="123" t="e">
        <f ca="1"/>
        <v>#NAME?</v>
      </c>
      <c r="L8" s="37" t="e">
        <f ca="1"/>
        <v>#NAME?</v>
      </c>
      <c r="M8" s="37" t="e">
        <f ca="1"/>
        <v>#NAME?</v>
      </c>
      <c r="N8" s="90" t="e">
        <f ca="1"/>
        <v>#NAME?</v>
      </c>
    </row>
    <row r="9" spans="1:14" x14ac:dyDescent="0.25">
      <c r="A9" s="91">
        <v>5</v>
      </c>
      <c r="B9" s="92">
        <v>7</v>
      </c>
      <c r="C9" s="92">
        <v>4</v>
      </c>
      <c r="D9" s="93">
        <v>9</v>
      </c>
      <c r="F9" t="s">
        <v>493</v>
      </c>
      <c r="K9" s="123" t="e">
        <f ca="1"/>
        <v>#NAME?</v>
      </c>
      <c r="L9" s="37" t="e">
        <f ca="1"/>
        <v>#NAME?</v>
      </c>
      <c r="M9" s="37" t="e">
        <f ca="1"/>
        <v>#NAME?</v>
      </c>
      <c r="N9" s="90" t="e">
        <f ca="1"/>
        <v>#NAME?</v>
      </c>
    </row>
    <row r="10" spans="1:14" x14ac:dyDescent="0.25">
      <c r="F10" s="156" t="e">
        <f t="array" aca="1" ref="F10:I15" ca="1">MMULT(A4:D9,MINVERSE(F4:I7))</f>
        <v>#NAME?</v>
      </c>
      <c r="G10" s="157" t="e">
        <f ca="1"/>
        <v>#NAME?</v>
      </c>
      <c r="H10" s="157" t="e">
        <f ca="1"/>
        <v>#NAME?</v>
      </c>
      <c r="I10" s="158" t="e">
        <f ca="1"/>
        <v>#NAME?</v>
      </c>
      <c r="K10" s="156" t="e">
        <f ca="1"/>
        <v>#NAME?</v>
      </c>
      <c r="L10" s="157" t="e">
        <f ca="1"/>
        <v>#NAME?</v>
      </c>
      <c r="M10" s="157" t="e">
        <f ca="1"/>
        <v>#NAME?</v>
      </c>
      <c r="N10" s="158" t="e">
        <f ca="1"/>
        <v>#NAME?</v>
      </c>
    </row>
    <row r="11" spans="1:14" x14ac:dyDescent="0.25">
      <c r="F11" s="123" t="e">
        <f ca="1"/>
        <v>#NAME?</v>
      </c>
      <c r="G11" s="37" t="e">
        <f ca="1"/>
        <v>#NAME?</v>
      </c>
      <c r="H11" s="37" t="e">
        <f ca="1"/>
        <v>#NAME?</v>
      </c>
      <c r="I11" s="90" t="e">
        <f ca="1"/>
        <v>#NAME?</v>
      </c>
      <c r="K11" s="123" t="e">
        <f ca="1"/>
        <v>#NAME?</v>
      </c>
      <c r="L11" s="37" t="e">
        <f ca="1"/>
        <v>#NAME?</v>
      </c>
      <c r="M11" s="37" t="e">
        <f ca="1"/>
        <v>#NAME?</v>
      </c>
      <c r="N11" s="90" t="e">
        <f ca="1"/>
        <v>#NAME?</v>
      </c>
    </row>
    <row r="12" spans="1:14" x14ac:dyDescent="0.25">
      <c r="F12" s="123" t="e">
        <f ca="1"/>
        <v>#NAME?</v>
      </c>
      <c r="G12" s="37" t="e">
        <f ca="1"/>
        <v>#NAME?</v>
      </c>
      <c r="H12" s="37" t="e">
        <f ca="1"/>
        <v>#NAME?</v>
      </c>
      <c r="I12" s="90" t="e">
        <f ca="1"/>
        <v>#NAME?</v>
      </c>
      <c r="K12" s="123" t="e">
        <f ca="1"/>
        <v>#NAME?</v>
      </c>
      <c r="L12" s="37" t="e">
        <f ca="1"/>
        <v>#NAME?</v>
      </c>
      <c r="M12" s="37" t="e">
        <f ca="1"/>
        <v>#NAME?</v>
      </c>
      <c r="N12" s="90" t="e">
        <f ca="1"/>
        <v>#NAME?</v>
      </c>
    </row>
    <row r="13" spans="1:14" x14ac:dyDescent="0.25">
      <c r="F13" s="123" t="e">
        <f ca="1"/>
        <v>#NAME?</v>
      </c>
      <c r="G13" s="37" t="e">
        <f ca="1"/>
        <v>#NAME?</v>
      </c>
      <c r="H13" s="37" t="e">
        <f ca="1"/>
        <v>#NAME?</v>
      </c>
      <c r="I13" s="90" t="e">
        <f ca="1"/>
        <v>#NAME?</v>
      </c>
      <c r="K13" s="91" t="e">
        <f ca="1"/>
        <v>#NAME?</v>
      </c>
      <c r="L13" s="92" t="e">
        <f ca="1"/>
        <v>#NAME?</v>
      </c>
      <c r="M13" s="92" t="e">
        <f ca="1"/>
        <v>#NAME?</v>
      </c>
      <c r="N13" s="93" t="e">
        <f ca="1"/>
        <v>#NAME?</v>
      </c>
    </row>
    <row r="14" spans="1:14" x14ac:dyDescent="0.25">
      <c r="F14" s="123" t="e">
        <f ca="1"/>
        <v>#NAME?</v>
      </c>
      <c r="G14" s="37" t="e">
        <f ca="1"/>
        <v>#NAME?</v>
      </c>
      <c r="H14" s="37" t="e">
        <f ca="1"/>
        <v>#NAME?</v>
      </c>
      <c r="I14" s="90" t="e">
        <f ca="1"/>
        <v>#NAME?</v>
      </c>
    </row>
    <row r="15" spans="1:14" x14ac:dyDescent="0.25">
      <c r="F15" s="91" t="e">
        <f ca="1"/>
        <v>#NAME?</v>
      </c>
      <c r="G15" s="92" t="e">
        <f ca="1"/>
        <v>#NAME?</v>
      </c>
      <c r="H15" s="92" t="e">
        <f ca="1"/>
        <v>#NAME?</v>
      </c>
      <c r="I15" s="93" t="e">
        <f ca="1"/>
        <v>#NAME?</v>
      </c>
    </row>
    <row r="17" spans="6:14" ht="17.25" x14ac:dyDescent="0.25">
      <c r="F17" t="s">
        <v>492</v>
      </c>
      <c r="K17" t="s">
        <v>494</v>
      </c>
    </row>
    <row r="18" spans="6:14" x14ac:dyDescent="0.25">
      <c r="F18" s="156" t="e">
        <f t="array" aca="1" ref="F18:I23" ca="1">MMULT(F10:I15,F4:I7)</f>
        <v>#NAME?</v>
      </c>
      <c r="G18" s="157" t="e">
        <f ca="1"/>
        <v>#NAME?</v>
      </c>
      <c r="H18" s="157" t="e">
        <f ca="1"/>
        <v>#NAME?</v>
      </c>
      <c r="I18" s="158" t="e">
        <f ca="1"/>
        <v>#NAME?</v>
      </c>
      <c r="K18" s="156" t="e">
        <f t="array" aca="1" ref="K18:N21" ca="1">MMULT(TRANSPOSE(F10:I15),F10:I15)</f>
        <v>#NAME?</v>
      </c>
      <c r="L18" s="157" t="e">
        <f ca="1"/>
        <v>#NAME?</v>
      </c>
      <c r="M18" s="157" t="e">
        <f ca="1"/>
        <v>#NAME?</v>
      </c>
      <c r="N18" s="158" t="e">
        <f ca="1"/>
        <v>#NAME?</v>
      </c>
    </row>
    <row r="19" spans="6:14" x14ac:dyDescent="0.25">
      <c r="F19" s="123" t="e">
        <f ca="1"/>
        <v>#NAME?</v>
      </c>
      <c r="G19" s="37" t="e">
        <f ca="1"/>
        <v>#NAME?</v>
      </c>
      <c r="H19" s="37" t="e">
        <f ca="1"/>
        <v>#NAME?</v>
      </c>
      <c r="I19" s="90" t="e">
        <f ca="1"/>
        <v>#NAME?</v>
      </c>
      <c r="K19" s="123" t="e">
        <f ca="1"/>
        <v>#NAME?</v>
      </c>
      <c r="L19" s="37" t="e">
        <f ca="1"/>
        <v>#NAME?</v>
      </c>
      <c r="M19" s="37" t="e">
        <f ca="1"/>
        <v>#NAME?</v>
      </c>
      <c r="N19" s="90" t="e">
        <f ca="1"/>
        <v>#NAME?</v>
      </c>
    </row>
    <row r="20" spans="6:14" x14ac:dyDescent="0.25">
      <c r="F20" s="123" t="e">
        <f ca="1"/>
        <v>#NAME?</v>
      </c>
      <c r="G20" s="37" t="e">
        <f ca="1"/>
        <v>#NAME?</v>
      </c>
      <c r="H20" s="37" t="e">
        <f ca="1"/>
        <v>#NAME?</v>
      </c>
      <c r="I20" s="90" t="e">
        <f ca="1"/>
        <v>#NAME?</v>
      </c>
      <c r="K20" s="123" t="e">
        <f ca="1"/>
        <v>#NAME?</v>
      </c>
      <c r="L20" s="37" t="e">
        <f ca="1"/>
        <v>#NAME?</v>
      </c>
      <c r="M20" s="37" t="e">
        <f ca="1"/>
        <v>#NAME?</v>
      </c>
      <c r="N20" s="90" t="e">
        <f ca="1"/>
        <v>#NAME?</v>
      </c>
    </row>
    <row r="21" spans="6:14" x14ac:dyDescent="0.25">
      <c r="F21" s="123" t="e">
        <f ca="1"/>
        <v>#NAME?</v>
      </c>
      <c r="G21" s="37" t="e">
        <f ca="1"/>
        <v>#NAME?</v>
      </c>
      <c r="H21" s="37" t="e">
        <f ca="1"/>
        <v>#NAME?</v>
      </c>
      <c r="I21" s="90" t="e">
        <f ca="1"/>
        <v>#NAME?</v>
      </c>
      <c r="K21" s="91" t="e">
        <f ca="1"/>
        <v>#NAME?</v>
      </c>
      <c r="L21" s="92" t="e">
        <f ca="1"/>
        <v>#NAME?</v>
      </c>
      <c r="M21" s="92" t="e">
        <f ca="1"/>
        <v>#NAME?</v>
      </c>
      <c r="N21" s="93" t="e">
        <f ca="1"/>
        <v>#NAME?</v>
      </c>
    </row>
    <row r="22" spans="6:14" x14ac:dyDescent="0.25">
      <c r="F22" s="123" t="e">
        <f ca="1"/>
        <v>#NAME?</v>
      </c>
      <c r="G22" s="37" t="e">
        <f ca="1"/>
        <v>#NAME?</v>
      </c>
      <c r="H22" s="37" t="e">
        <f ca="1"/>
        <v>#NAME?</v>
      </c>
      <c r="I22" s="90" t="e">
        <f ca="1"/>
        <v>#NAME?</v>
      </c>
    </row>
    <row r="23" spans="6:14" x14ac:dyDescent="0.25">
      <c r="F23" s="91" t="e">
        <f ca="1"/>
        <v>#NAME?</v>
      </c>
      <c r="G23" s="92" t="e">
        <f ca="1"/>
        <v>#NAME?</v>
      </c>
      <c r="H23" s="92" t="e">
        <f ca="1"/>
        <v>#NAME?</v>
      </c>
      <c r="I23" s="93" t="e">
        <f ca="1"/>
        <v>#NAME?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W22"/>
  <sheetViews>
    <sheetView workbookViewId="0">
      <selection activeCell="U11" sqref="U11:W13"/>
    </sheetView>
  </sheetViews>
  <sheetFormatPr defaultRowHeight="15" x14ac:dyDescent="0.25"/>
  <cols>
    <col min="1" max="3" width="6.42578125" customWidth="1"/>
    <col min="4" max="4" width="5.28515625" customWidth="1"/>
    <col min="8" max="8" width="5.28515625" customWidth="1"/>
    <col min="12" max="12" width="5.28515625" customWidth="1"/>
    <col min="16" max="16" width="5.28515625" customWidth="1"/>
    <col min="17" max="19" width="7.28515625" customWidth="1"/>
  </cols>
  <sheetData>
    <row r="1" spans="1:23" x14ac:dyDescent="0.25">
      <c r="A1" s="42" t="s">
        <v>555</v>
      </c>
      <c r="U1" t="s">
        <v>514</v>
      </c>
    </row>
    <row r="2" spans="1:23" x14ac:dyDescent="0.25">
      <c r="A2" s="42"/>
    </row>
    <row r="3" spans="1:23" x14ac:dyDescent="0.25">
      <c r="A3" t="s">
        <v>462</v>
      </c>
      <c r="E3" t="s">
        <v>558</v>
      </c>
      <c r="U3" t="s">
        <v>704</v>
      </c>
    </row>
    <row r="4" spans="1:23" x14ac:dyDescent="0.25">
      <c r="A4" s="217">
        <v>4</v>
      </c>
      <c r="B4" s="218">
        <v>2</v>
      </c>
      <c r="C4" s="219">
        <v>-1</v>
      </c>
      <c r="E4" s="53" t="e">
        <f t="array" aca="1" ref="E4:G7" ca="1">eVECTORS(A4:C6)</f>
        <v>#NAME?</v>
      </c>
      <c r="F4" s="161" t="e">
        <f ca="1"/>
        <v>#NAME?</v>
      </c>
      <c r="G4" s="162" t="e">
        <f ca="1"/>
        <v>#NAME?</v>
      </c>
    </row>
    <row r="5" spans="1:23" x14ac:dyDescent="0.25">
      <c r="A5" s="123">
        <f>B4</f>
        <v>2</v>
      </c>
      <c r="B5" s="37">
        <v>3</v>
      </c>
      <c r="C5" s="90">
        <v>1</v>
      </c>
      <c r="E5" s="123" t="e">
        <f ca="1"/>
        <v>#NAME?</v>
      </c>
      <c r="F5" s="37" t="e">
        <f ca="1"/>
        <v>#NAME?</v>
      </c>
      <c r="G5" s="90" t="e">
        <f ca="1"/>
        <v>#NAME?</v>
      </c>
      <c r="U5" s="149" t="e">
        <f t="array" aca="1" ref="U5:W7" ca="1">SPECTRAL(A4:C6)</f>
        <v>#NAME?</v>
      </c>
      <c r="V5" s="267" t="e">
        <f ca="1"/>
        <v>#NAME?</v>
      </c>
      <c r="W5" s="82" t="e">
        <f ca="1"/>
        <v>#NAME?</v>
      </c>
    </row>
    <row r="6" spans="1:23" x14ac:dyDescent="0.25">
      <c r="A6" s="91">
        <f>C4</f>
        <v>-1</v>
      </c>
      <c r="B6" s="92">
        <v>1</v>
      </c>
      <c r="C6" s="93">
        <v>9</v>
      </c>
      <c r="E6" s="123" t="e">
        <f ca="1"/>
        <v>#NAME?</v>
      </c>
      <c r="F6" s="37" t="e">
        <f ca="1"/>
        <v>#NAME?</v>
      </c>
      <c r="G6" s="90" t="e">
        <f ca="1"/>
        <v>#NAME?</v>
      </c>
      <c r="U6" s="83" t="e">
        <f ca="1"/>
        <v>#NAME?</v>
      </c>
      <c r="V6" s="37" t="e">
        <f ca="1"/>
        <v>#NAME?</v>
      </c>
      <c r="W6" s="84" t="e">
        <f ca="1"/>
        <v>#NAME?</v>
      </c>
    </row>
    <row r="7" spans="1:23" x14ac:dyDescent="0.25">
      <c r="E7" s="91" t="e">
        <f ca="1"/>
        <v>#NAME?</v>
      </c>
      <c r="F7" s="92" t="e">
        <f ca="1"/>
        <v>#NAME?</v>
      </c>
      <c r="G7" s="93" t="e">
        <f ca="1"/>
        <v>#NAME?</v>
      </c>
      <c r="U7" s="85" t="e">
        <f ca="1"/>
        <v>#NAME?</v>
      </c>
      <c r="V7" s="86" t="e">
        <f ca="1"/>
        <v>#NAME?</v>
      </c>
      <c r="W7" s="87" t="e">
        <f ca="1"/>
        <v>#NAME?</v>
      </c>
    </row>
    <row r="9" spans="1:23" ht="17.25" x14ac:dyDescent="0.25">
      <c r="E9" t="s">
        <v>469</v>
      </c>
      <c r="I9" t="s">
        <v>470</v>
      </c>
      <c r="M9" t="s">
        <v>488</v>
      </c>
      <c r="Q9" t="s">
        <v>489</v>
      </c>
      <c r="U9" t="s">
        <v>705</v>
      </c>
    </row>
    <row r="10" spans="1:23" x14ac:dyDescent="0.25">
      <c r="E10" s="217" t="e">
        <f t="array" ref="E10:G12" ca="1">E5:G7</f>
        <v>#NAME?</v>
      </c>
      <c r="F10" s="218" t="e">
        <f ca="1"/>
        <v>#NAME?</v>
      </c>
      <c r="G10" s="219" t="e">
        <f ca="1"/>
        <v>#NAME?</v>
      </c>
      <c r="I10" s="217" t="e">
        <f t="array" aca="1" ref="I10:K12" ca="1">DIAGONAL(E4:G4)</f>
        <v>#NAME?</v>
      </c>
      <c r="J10" s="218" t="e">
        <f ca="1"/>
        <v>#NAME?</v>
      </c>
      <c r="K10" s="219" t="e">
        <f ca="1"/>
        <v>#NAME?</v>
      </c>
      <c r="M10" s="217" t="e">
        <f t="array" aca="1" ref="M10:O12" ca="1">TRANSPOSE(E10:G12)</f>
        <v>#NAME?</v>
      </c>
      <c r="N10" s="218" t="e">
        <f ca="1"/>
        <v>#NAME?</v>
      </c>
      <c r="O10" s="219" t="e">
        <f ca="1"/>
        <v>#NAME?</v>
      </c>
      <c r="Q10" s="217" t="e">
        <f t="array" aca="1" ref="Q10:S12" ca="1">MMULT(E10:G12,MMULT(I10:K12,M10:O12))</f>
        <v>#NAME?</v>
      </c>
      <c r="R10" s="218" t="e">
        <f ca="1"/>
        <v>#NAME?</v>
      </c>
      <c r="S10" s="219" t="e">
        <f ca="1"/>
        <v>#NAME?</v>
      </c>
    </row>
    <row r="11" spans="1:23" x14ac:dyDescent="0.25">
      <c r="E11" s="123" t="e">
        <f ca="1"/>
        <v>#NAME?</v>
      </c>
      <c r="F11" s="37" t="e">
        <f ca="1"/>
        <v>#NAME?</v>
      </c>
      <c r="G11" s="90" t="e">
        <f ca="1"/>
        <v>#NAME?</v>
      </c>
      <c r="I11" s="123" t="e">
        <f ca="1"/>
        <v>#NAME?</v>
      </c>
      <c r="J11" s="37" t="e">
        <f ca="1"/>
        <v>#NAME?</v>
      </c>
      <c r="K11" s="90" t="e">
        <f ca="1"/>
        <v>#NAME?</v>
      </c>
      <c r="M11" s="123" t="e">
        <f ca="1"/>
        <v>#NAME?</v>
      </c>
      <c r="N11" s="37" t="e">
        <f ca="1"/>
        <v>#NAME?</v>
      </c>
      <c r="O11" s="90" t="e">
        <f ca="1"/>
        <v>#NAME?</v>
      </c>
      <c r="Q11" s="123" t="e">
        <f ca="1"/>
        <v>#NAME?</v>
      </c>
      <c r="R11" s="37" t="e">
        <f ca="1"/>
        <v>#NAME?</v>
      </c>
      <c r="S11" s="90" t="e">
        <f ca="1"/>
        <v>#NAME?</v>
      </c>
      <c r="U11" s="149" t="e">
        <f t="array" aca="1" ref="U11:W13" ca="1">DIAGONAL(SUBMATRIX(eVALUES(A4:C6),1,1,1))</f>
        <v>#NAME?</v>
      </c>
      <c r="V11" s="267" t="e">
        <f ca="1"/>
        <v>#NAME?</v>
      </c>
      <c r="W11" s="82" t="e">
        <f ca="1"/>
        <v>#NAME?</v>
      </c>
    </row>
    <row r="12" spans="1:23" x14ac:dyDescent="0.25">
      <c r="E12" s="91" t="e">
        <f ca="1"/>
        <v>#NAME?</v>
      </c>
      <c r="F12" s="92" t="e">
        <f ca="1"/>
        <v>#NAME?</v>
      </c>
      <c r="G12" s="93" t="e">
        <f ca="1"/>
        <v>#NAME?</v>
      </c>
      <c r="I12" s="91" t="e">
        <f ca="1"/>
        <v>#NAME?</v>
      </c>
      <c r="J12" s="92" t="e">
        <f ca="1"/>
        <v>#NAME?</v>
      </c>
      <c r="K12" s="93" t="e">
        <f ca="1"/>
        <v>#NAME?</v>
      </c>
      <c r="M12" s="91" t="e">
        <f ca="1"/>
        <v>#NAME?</v>
      </c>
      <c r="N12" s="92" t="e">
        <f ca="1"/>
        <v>#NAME?</v>
      </c>
      <c r="O12" s="93" t="e">
        <f ca="1"/>
        <v>#NAME?</v>
      </c>
      <c r="Q12" s="91" t="e">
        <f ca="1"/>
        <v>#NAME?</v>
      </c>
      <c r="R12" s="92" t="e">
        <f ca="1"/>
        <v>#NAME?</v>
      </c>
      <c r="S12" s="93" t="e">
        <f ca="1"/>
        <v>#NAME?</v>
      </c>
      <c r="U12" s="83" t="e">
        <f ca="1"/>
        <v>#NAME?</v>
      </c>
      <c r="V12" s="37" t="e">
        <f ca="1"/>
        <v>#NAME?</v>
      </c>
      <c r="W12" s="84" t="e">
        <f ca="1"/>
        <v>#NAME?</v>
      </c>
    </row>
    <row r="13" spans="1:23" x14ac:dyDescent="0.25">
      <c r="U13" s="85" t="e">
        <f ca="1"/>
        <v>#NAME?</v>
      </c>
      <c r="V13" s="86" t="e">
        <f ca="1"/>
        <v>#NAME?</v>
      </c>
      <c r="W13" s="87" t="e">
        <f ca="1"/>
        <v>#NAME?</v>
      </c>
    </row>
    <row r="14" spans="1:23" ht="17.25" x14ac:dyDescent="0.25">
      <c r="I14" t="s">
        <v>487</v>
      </c>
    </row>
    <row r="15" spans="1:23" x14ac:dyDescent="0.25">
      <c r="I15" s="217" t="e">
        <f t="array" ref="I15:K17" ca="1">SQRT(I10:K12)</f>
        <v>#NAME?</v>
      </c>
      <c r="J15" s="218" t="e">
        <f ca="1"/>
        <v>#NAME?</v>
      </c>
      <c r="K15" s="219" t="e">
        <f ca="1"/>
        <v>#NAME?</v>
      </c>
    </row>
    <row r="16" spans="1:23" x14ac:dyDescent="0.25">
      <c r="I16" s="123" t="e">
        <f ca="1"/>
        <v>#NAME?</v>
      </c>
      <c r="J16" s="37" t="e">
        <f ca="1"/>
        <v>#NAME?</v>
      </c>
      <c r="K16" s="90" t="e">
        <f ca="1"/>
        <v>#NAME?</v>
      </c>
    </row>
    <row r="17" spans="9:15" x14ac:dyDescent="0.25">
      <c r="I17" s="91" t="e">
        <f ca="1"/>
        <v>#NAME?</v>
      </c>
      <c r="J17" s="92" t="e">
        <f ca="1"/>
        <v>#NAME?</v>
      </c>
      <c r="K17" s="93" t="e">
        <f ca="1"/>
        <v>#NAME?</v>
      </c>
    </row>
    <row r="19" spans="9:15" ht="17.25" x14ac:dyDescent="0.25">
      <c r="I19" t="s">
        <v>556</v>
      </c>
      <c r="M19" t="s">
        <v>557</v>
      </c>
    </row>
    <row r="20" spans="9:15" x14ac:dyDescent="0.25">
      <c r="I20" s="217" t="e">
        <f t="array" aca="1" ref="I20:K22" ca="1">TRANSPOSE(MMULT(E10:G12,I15:K17))</f>
        <v>#NAME?</v>
      </c>
      <c r="J20" s="218" t="e">
        <f ca="1"/>
        <v>#NAME?</v>
      </c>
      <c r="K20" s="219" t="e">
        <f ca="1"/>
        <v>#NAME?</v>
      </c>
      <c r="M20" s="217" t="e">
        <f t="array" aca="1" ref="M20:O22" ca="1">MMULT(TRANSPOSE(I20:K22),I20:K22)</f>
        <v>#NAME?</v>
      </c>
      <c r="N20" s="218" t="e">
        <f ca="1"/>
        <v>#NAME?</v>
      </c>
      <c r="O20" s="219" t="e">
        <f ca="1"/>
        <v>#NAME?</v>
      </c>
    </row>
    <row r="21" spans="9:15" x14ac:dyDescent="0.25">
      <c r="I21" s="123" t="e">
        <f ca="1"/>
        <v>#NAME?</v>
      </c>
      <c r="J21" s="37" t="e">
        <f ca="1"/>
        <v>#NAME?</v>
      </c>
      <c r="K21" s="90" t="e">
        <f ca="1"/>
        <v>#NAME?</v>
      </c>
      <c r="M21" s="123" t="e">
        <f ca="1"/>
        <v>#NAME?</v>
      </c>
      <c r="N21" s="37" t="e">
        <f ca="1"/>
        <v>#NAME?</v>
      </c>
      <c r="O21" s="90" t="e">
        <f ca="1"/>
        <v>#NAME?</v>
      </c>
    </row>
    <row r="22" spans="9:15" x14ac:dyDescent="0.25">
      <c r="I22" s="91" t="e">
        <f ca="1"/>
        <v>#NAME?</v>
      </c>
      <c r="J22" s="92" t="e">
        <f ca="1"/>
        <v>#NAME?</v>
      </c>
      <c r="K22" s="93" t="e">
        <f ca="1"/>
        <v>#NAME?</v>
      </c>
      <c r="M22" s="91" t="e">
        <f ca="1"/>
        <v>#NAME?</v>
      </c>
      <c r="N22" s="92" t="e">
        <f ca="1"/>
        <v>#NAME?</v>
      </c>
      <c r="O22" s="93" t="e">
        <f ca="1"/>
        <v>#NAME?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AA67"/>
  <sheetViews>
    <sheetView workbookViewId="0"/>
  </sheetViews>
  <sheetFormatPr defaultRowHeight="15" x14ac:dyDescent="0.25"/>
  <cols>
    <col min="9" max="9" width="9.140625" customWidth="1"/>
    <col min="12" max="12" width="9.140625" customWidth="1"/>
    <col min="24" max="24" width="9.140625" customWidth="1"/>
  </cols>
  <sheetData>
    <row r="1" spans="1:27" x14ac:dyDescent="0.25">
      <c r="A1" s="42" t="s">
        <v>559</v>
      </c>
    </row>
    <row r="3" spans="1:27" ht="17.25" x14ac:dyDescent="0.25">
      <c r="A3" t="s">
        <v>462</v>
      </c>
      <c r="E3" t="s">
        <v>560</v>
      </c>
      <c r="I3" t="s">
        <v>561</v>
      </c>
      <c r="O3" t="s">
        <v>562</v>
      </c>
      <c r="V3" t="s">
        <v>462</v>
      </c>
      <c r="Y3" s="47" t="s">
        <v>469</v>
      </c>
      <c r="AA3" s="47" t="s">
        <v>563</v>
      </c>
    </row>
    <row r="4" spans="1:27" x14ac:dyDescent="0.25">
      <c r="A4" s="217">
        <v>1</v>
      </c>
      <c r="B4" s="218">
        <v>2</v>
      </c>
      <c r="C4" s="219">
        <v>-4</v>
      </c>
      <c r="E4" s="217">
        <f t="array" ref="E4:G6">MMULT(TRANSPOSE(A4:C8),A4:C8)</f>
        <v>151</v>
      </c>
      <c r="F4" s="218">
        <v>56</v>
      </c>
      <c r="G4" s="219">
        <v>95</v>
      </c>
      <c r="I4" s="217">
        <f t="array" ref="I4:M8">MMULT(A4:C8,TRANSPOSE(A4:C8))</f>
        <v>21</v>
      </c>
      <c r="J4" s="218">
        <v>-14</v>
      </c>
      <c r="K4" s="218">
        <v>-1</v>
      </c>
      <c r="L4" s="218">
        <v>-9</v>
      </c>
      <c r="M4" s="219">
        <v>4</v>
      </c>
      <c r="O4" s="217" t="e">
        <f t="array" ref="O4:S8" ca="1">I18:M22</f>
        <v>#NAME?</v>
      </c>
      <c r="P4" s="218" t="e">
        <f ca="1"/>
        <v>#NAME?</v>
      </c>
      <c r="Q4" s="218" t="e">
        <f ca="1"/>
        <v>#NAME?</v>
      </c>
      <c r="R4" s="218" t="e">
        <f ca="1"/>
        <v>#NAME?</v>
      </c>
      <c r="S4" s="219" t="e">
        <f ca="1"/>
        <v>#NAME?</v>
      </c>
      <c r="V4" s="217">
        <f t="array" ref="V4:X8">A4:C8</f>
        <v>1</v>
      </c>
      <c r="W4" s="218">
        <v>2</v>
      </c>
      <c r="X4" s="219">
        <v>-4</v>
      </c>
      <c r="Y4" s="223">
        <v>12</v>
      </c>
      <c r="AA4" s="223" t="e">
        <f t="array" aca="1" ref="AA4:AA8" ca="1">MMULT(TRANSPOSE(O4:S8),Y4:Y8)</f>
        <v>#NAME?</v>
      </c>
    </row>
    <row r="5" spans="1:27" x14ac:dyDescent="0.25">
      <c r="A5" s="123">
        <v>8</v>
      </c>
      <c r="B5" s="37">
        <v>7</v>
      </c>
      <c r="C5" s="90">
        <v>9</v>
      </c>
      <c r="E5" s="123">
        <v>56</v>
      </c>
      <c r="F5" s="37">
        <v>120</v>
      </c>
      <c r="G5" s="90">
        <v>70</v>
      </c>
      <c r="I5" s="123">
        <v>-14</v>
      </c>
      <c r="J5" s="37">
        <v>194</v>
      </c>
      <c r="K5" s="37">
        <v>88</v>
      </c>
      <c r="L5" s="37">
        <v>-9</v>
      </c>
      <c r="M5" s="90">
        <v>87</v>
      </c>
      <c r="O5" s="123" t="e">
        <f ca="1"/>
        <v>#NAME?</v>
      </c>
      <c r="P5" s="37" t="e">
        <f ca="1"/>
        <v>#NAME?</v>
      </c>
      <c r="Q5" s="37" t="e">
        <f ca="1"/>
        <v>#NAME?</v>
      </c>
      <c r="R5" s="37" t="e">
        <f ca="1"/>
        <v>#NAME?</v>
      </c>
      <c r="S5" s="90" t="e">
        <f ca="1"/>
        <v>#NAME?</v>
      </c>
      <c r="V5" s="123">
        <v>8</v>
      </c>
      <c r="W5" s="37">
        <v>7</v>
      </c>
      <c r="X5" s="90">
        <v>9</v>
      </c>
      <c r="Y5" s="173">
        <v>4</v>
      </c>
      <c r="AA5" s="173" t="e">
        <f ca="1"/>
        <v>#NAME?</v>
      </c>
    </row>
    <row r="6" spans="1:27" x14ac:dyDescent="0.25">
      <c r="A6" s="123">
        <v>5</v>
      </c>
      <c r="B6" s="37">
        <v>3</v>
      </c>
      <c r="C6" s="90">
        <v>3</v>
      </c>
      <c r="E6" s="91">
        <v>95</v>
      </c>
      <c r="F6" s="92">
        <v>70</v>
      </c>
      <c r="G6" s="93">
        <v>110</v>
      </c>
      <c r="I6" s="123">
        <v>-1</v>
      </c>
      <c r="J6" s="37">
        <v>88</v>
      </c>
      <c r="K6" s="37">
        <v>43</v>
      </c>
      <c r="L6" s="37">
        <v>4</v>
      </c>
      <c r="M6" s="90">
        <v>45</v>
      </c>
      <c r="O6" s="123" t="e">
        <f ca="1"/>
        <v>#NAME?</v>
      </c>
      <c r="P6" s="37" t="e">
        <f ca="1"/>
        <v>#NAME?</v>
      </c>
      <c r="Q6" s="37" t="e">
        <f ca="1"/>
        <v>#NAME?</v>
      </c>
      <c r="R6" s="37" t="e">
        <f ca="1"/>
        <v>#NAME?</v>
      </c>
      <c r="S6" s="90" t="e">
        <f ca="1"/>
        <v>#NAME?</v>
      </c>
      <c r="V6" s="123">
        <v>5</v>
      </c>
      <c r="W6" s="37">
        <v>3</v>
      </c>
      <c r="X6" s="90">
        <v>3</v>
      </c>
      <c r="Y6" s="173">
        <v>-6</v>
      </c>
      <c r="AA6" s="173" t="e">
        <f ca="1"/>
        <v>#NAME?</v>
      </c>
    </row>
    <row r="7" spans="1:27" x14ac:dyDescent="0.25">
      <c r="A7" s="123">
        <v>5</v>
      </c>
      <c r="B7" s="60">
        <v>-7</v>
      </c>
      <c r="C7" s="90">
        <v>0</v>
      </c>
      <c r="I7" s="123">
        <v>-9</v>
      </c>
      <c r="J7" s="37">
        <v>-9</v>
      </c>
      <c r="K7" s="37">
        <v>4</v>
      </c>
      <c r="L7" s="37">
        <v>74</v>
      </c>
      <c r="M7" s="90">
        <v>9</v>
      </c>
      <c r="O7" s="123" t="e">
        <f ca="1"/>
        <v>#NAME?</v>
      </c>
      <c r="P7" s="37" t="e">
        <f ca="1"/>
        <v>#NAME?</v>
      </c>
      <c r="Q7" s="37" t="e">
        <f ca="1"/>
        <v>#NAME?</v>
      </c>
      <c r="R7" s="37" t="e">
        <f ca="1"/>
        <v>#NAME?</v>
      </c>
      <c r="S7" s="90" t="e">
        <f ca="1"/>
        <v>#NAME?</v>
      </c>
      <c r="V7" s="123">
        <v>5</v>
      </c>
      <c r="W7" s="60">
        <v>-7</v>
      </c>
      <c r="X7" s="90">
        <v>0</v>
      </c>
      <c r="Y7" s="166">
        <v>8</v>
      </c>
      <c r="AA7" s="173" t="e">
        <f ca="1"/>
        <v>#NAME?</v>
      </c>
    </row>
    <row r="8" spans="1:27" x14ac:dyDescent="0.25">
      <c r="A8" s="91">
        <v>6</v>
      </c>
      <c r="B8" s="92">
        <v>3</v>
      </c>
      <c r="C8" s="93">
        <v>2</v>
      </c>
      <c r="I8" s="91">
        <v>4</v>
      </c>
      <c r="J8" s="92">
        <v>87</v>
      </c>
      <c r="K8" s="92">
        <v>45</v>
      </c>
      <c r="L8" s="92">
        <v>9</v>
      </c>
      <c r="M8" s="93">
        <v>49</v>
      </c>
      <c r="O8" s="91" t="e">
        <f ca="1"/>
        <v>#NAME?</v>
      </c>
      <c r="P8" s="92" t="e">
        <f ca="1"/>
        <v>#NAME?</v>
      </c>
      <c r="Q8" s="92" t="e">
        <f ca="1"/>
        <v>#NAME?</v>
      </c>
      <c r="R8" s="92" t="e">
        <f ca="1"/>
        <v>#NAME?</v>
      </c>
      <c r="S8" s="93" t="e">
        <f ca="1"/>
        <v>#NAME?</v>
      </c>
      <c r="V8" s="91">
        <v>6</v>
      </c>
      <c r="W8" s="92">
        <v>3</v>
      </c>
      <c r="X8" s="93">
        <v>2</v>
      </c>
      <c r="Y8" s="171">
        <v>3</v>
      </c>
      <c r="AA8" s="174" t="e">
        <f ca="1"/>
        <v>#NAME?</v>
      </c>
    </row>
    <row r="9" spans="1:27" x14ac:dyDescent="0.25">
      <c r="E9" t="s">
        <v>202</v>
      </c>
      <c r="AA9" s="47" t="s">
        <v>564</v>
      </c>
    </row>
    <row r="10" spans="1:27" x14ac:dyDescent="0.25">
      <c r="E10" s="160" t="e">
        <f t="array" aca="1" ref="E10:G13" ca="1">eVECTORS(E4:G6)</f>
        <v>#NAME?</v>
      </c>
      <c r="F10" s="161" t="e">
        <f ca="1"/>
        <v>#NAME?</v>
      </c>
      <c r="G10" s="162" t="e">
        <f ca="1"/>
        <v>#NAME?</v>
      </c>
      <c r="I10" s="160" t="e">
        <f t="array" aca="1" ref="I10:M15" ca="1">eVECTORS(I4:M8)</f>
        <v>#NAME?</v>
      </c>
      <c r="J10" s="161" t="e">
        <f ca="1"/>
        <v>#NAME?</v>
      </c>
      <c r="K10" s="161" t="e">
        <f ca="1"/>
        <v>#NAME?</v>
      </c>
      <c r="L10" s="161" t="e">
        <f ca="1"/>
        <v>#NAME?</v>
      </c>
      <c r="M10" s="162" t="e">
        <f ca="1"/>
        <v>#NAME?</v>
      </c>
      <c r="O10" t="s">
        <v>470</v>
      </c>
      <c r="V10" s="217" t="e">
        <f t="array" aca="1" ref="V10:Y14" ca="1">ELIM(V4:Y8)</f>
        <v>#NAME?</v>
      </c>
      <c r="W10" s="218" t="e">
        <f ca="1"/>
        <v>#NAME?</v>
      </c>
      <c r="X10" s="218" t="e">
        <f ca="1"/>
        <v>#NAME?</v>
      </c>
      <c r="Y10" s="223" t="e">
        <f ca="1"/>
        <v>#NAME?</v>
      </c>
      <c r="AA10" s="223" t="e">
        <f t="array" aca="1" ref="AA10:AA12" ca="1">1/DIAG(O11:Q13)</f>
        <v>#NAME?</v>
      </c>
    </row>
    <row r="11" spans="1:27" x14ac:dyDescent="0.25">
      <c r="E11" s="123" t="e">
        <f ca="1"/>
        <v>#NAME?</v>
      </c>
      <c r="F11" s="37" t="e">
        <f ca="1"/>
        <v>#NAME?</v>
      </c>
      <c r="G11" s="90" t="e">
        <f ca="1"/>
        <v>#NAME?</v>
      </c>
      <c r="I11" s="123" t="e">
        <f ca="1"/>
        <v>#NAME?</v>
      </c>
      <c r="J11" s="37" t="e">
        <f ca="1"/>
        <v>#NAME?</v>
      </c>
      <c r="K11" s="37" t="e">
        <f ca="1"/>
        <v>#NAME?</v>
      </c>
      <c r="L11" s="37" t="e">
        <f ca="1"/>
        <v>#NAME?</v>
      </c>
      <c r="M11" s="90" t="e">
        <f ca="1"/>
        <v>#NAME?</v>
      </c>
      <c r="O11" s="217" t="e">
        <f t="array" aca="1" ref="O11:Q13" ca="1">DIAGONAL(E16:E18)</f>
        <v>#NAME?</v>
      </c>
      <c r="P11" s="218" t="e">
        <f ca="1"/>
        <v>#NAME?</v>
      </c>
      <c r="Q11" s="219" t="e">
        <f ca="1"/>
        <v>#NAME?</v>
      </c>
      <c r="V11" s="123" t="e">
        <f ca="1"/>
        <v>#NAME?</v>
      </c>
      <c r="W11" s="37" t="e">
        <f ca="1"/>
        <v>#NAME?</v>
      </c>
      <c r="X11" s="37" t="e">
        <f ca="1"/>
        <v>#NAME?</v>
      </c>
      <c r="Y11" s="173" t="e">
        <f ca="1"/>
        <v>#NAME?</v>
      </c>
      <c r="AA11" s="173" t="e">
        <f ca="1"/>
        <v>#NAME?</v>
      </c>
    </row>
    <row r="12" spans="1:27" x14ac:dyDescent="0.25">
      <c r="E12" s="123" t="e">
        <f ca="1"/>
        <v>#NAME?</v>
      </c>
      <c r="F12" s="37" t="e">
        <f ca="1"/>
        <v>#NAME?</v>
      </c>
      <c r="G12" s="90" t="e">
        <f ca="1"/>
        <v>#NAME?</v>
      </c>
      <c r="I12" s="123" t="e">
        <f ca="1"/>
        <v>#NAME?</v>
      </c>
      <c r="J12" s="37" t="e">
        <f ca="1"/>
        <v>#NAME?</v>
      </c>
      <c r="K12" s="37" t="e">
        <f ca="1"/>
        <v>#NAME?</v>
      </c>
      <c r="L12" s="37" t="e">
        <f ca="1"/>
        <v>#NAME?</v>
      </c>
      <c r="M12" s="90" t="e">
        <f ca="1"/>
        <v>#NAME?</v>
      </c>
      <c r="O12" s="123" t="e">
        <f ca="1"/>
        <v>#NAME?</v>
      </c>
      <c r="P12" s="37" t="e">
        <f ca="1"/>
        <v>#NAME?</v>
      </c>
      <c r="Q12" s="90" t="e">
        <f ca="1"/>
        <v>#NAME?</v>
      </c>
      <c r="V12" s="123" t="e">
        <f ca="1"/>
        <v>#NAME?</v>
      </c>
      <c r="W12" s="37" t="e">
        <f ca="1"/>
        <v>#NAME?</v>
      </c>
      <c r="X12" s="37" t="e">
        <f ca="1"/>
        <v>#NAME?</v>
      </c>
      <c r="Y12" s="173" t="e">
        <f ca="1"/>
        <v>#NAME?</v>
      </c>
      <c r="AA12" s="173" t="e">
        <f ca="1"/>
        <v>#NAME?</v>
      </c>
    </row>
    <row r="13" spans="1:27" x14ac:dyDescent="0.25">
      <c r="E13" s="91" t="e">
        <f ca="1"/>
        <v>#NAME?</v>
      </c>
      <c r="F13" s="92" t="e">
        <f ca="1"/>
        <v>#NAME?</v>
      </c>
      <c r="G13" s="93" t="e">
        <f ca="1"/>
        <v>#NAME?</v>
      </c>
      <c r="I13" s="123" t="e">
        <f ca="1"/>
        <v>#NAME?</v>
      </c>
      <c r="J13" s="37" t="e">
        <f ca="1"/>
        <v>#NAME?</v>
      </c>
      <c r="K13" s="37" t="e">
        <f ca="1"/>
        <v>#NAME?</v>
      </c>
      <c r="L13" s="37" t="e">
        <f ca="1"/>
        <v>#NAME?</v>
      </c>
      <c r="M13" s="90" t="e">
        <f ca="1"/>
        <v>#NAME?</v>
      </c>
      <c r="O13" s="123" t="e">
        <f ca="1"/>
        <v>#NAME?</v>
      </c>
      <c r="P13" s="37" t="e">
        <f ca="1"/>
        <v>#NAME?</v>
      </c>
      <c r="Q13" s="90" t="e">
        <f ca="1"/>
        <v>#NAME?</v>
      </c>
      <c r="V13" s="123" t="e">
        <f ca="1"/>
        <v>#NAME?</v>
      </c>
      <c r="W13" s="37" t="e">
        <f ca="1"/>
        <v>#NAME?</v>
      </c>
      <c r="X13" s="37" t="e">
        <f ca="1"/>
        <v>#NAME?</v>
      </c>
      <c r="Y13" s="173" t="e">
        <f ca="1"/>
        <v>#NAME?</v>
      </c>
      <c r="AA13" s="173">
        <v>0</v>
      </c>
    </row>
    <row r="14" spans="1:27" x14ac:dyDescent="0.25">
      <c r="I14" s="123" t="e">
        <f ca="1"/>
        <v>#NAME?</v>
      </c>
      <c r="J14" s="37" t="e">
        <f ca="1"/>
        <v>#NAME?</v>
      </c>
      <c r="K14" s="37" t="e">
        <f ca="1"/>
        <v>#NAME?</v>
      </c>
      <c r="L14" s="37" t="e">
        <f ca="1"/>
        <v>#NAME?</v>
      </c>
      <c r="M14" s="90" t="e">
        <f ca="1"/>
        <v>#NAME?</v>
      </c>
      <c r="O14" s="123">
        <v>0</v>
      </c>
      <c r="P14" s="37">
        <v>0</v>
      </c>
      <c r="Q14" s="90">
        <v>0</v>
      </c>
      <c r="V14" s="91" t="e">
        <f ca="1"/>
        <v>#NAME?</v>
      </c>
      <c r="W14" s="92" t="e">
        <f ca="1"/>
        <v>#NAME?</v>
      </c>
      <c r="X14" s="92" t="e">
        <f ca="1"/>
        <v>#NAME?</v>
      </c>
      <c r="Y14" s="174" t="e">
        <f ca="1"/>
        <v>#NAME?</v>
      </c>
      <c r="AA14" s="174">
        <v>0</v>
      </c>
    </row>
    <row r="15" spans="1:27" x14ac:dyDescent="0.25">
      <c r="I15" s="91" t="e">
        <f ca="1"/>
        <v>#NAME?</v>
      </c>
      <c r="J15" s="92" t="e">
        <f ca="1"/>
        <v>#NAME?</v>
      </c>
      <c r="K15" s="92" t="e">
        <f ca="1"/>
        <v>#NAME?</v>
      </c>
      <c r="L15" s="92" t="e">
        <f ca="1"/>
        <v>#NAME?</v>
      </c>
      <c r="M15" s="93" t="e">
        <f ca="1"/>
        <v>#NAME?</v>
      </c>
      <c r="O15" s="91">
        <v>0</v>
      </c>
      <c r="P15" s="92">
        <v>0</v>
      </c>
      <c r="Q15" s="93">
        <v>0</v>
      </c>
    </row>
    <row r="16" spans="1:27" x14ac:dyDescent="0.25">
      <c r="E16" s="223" t="e">
        <f t="array" aca="1" ref="E16:E18" ca="1">SQRT(TRANSPOSE(E10:G10))</f>
        <v>#NAME?</v>
      </c>
      <c r="U16" t="s">
        <v>565</v>
      </c>
      <c r="AA16" s="47" t="s">
        <v>390</v>
      </c>
    </row>
    <row r="17" spans="1:27" x14ac:dyDescent="0.25">
      <c r="E17" s="173" t="e">
        <f ca="1"/>
        <v>#NAME?</v>
      </c>
      <c r="I17" t="s">
        <v>562</v>
      </c>
      <c r="O17" t="s">
        <v>202</v>
      </c>
      <c r="U17" s="217" t="e">
        <f t="array" aca="1" ref="U17:Y21" ca="1">DIAGONAL(AA10:AA14)</f>
        <v>#NAME?</v>
      </c>
      <c r="V17" s="218" t="e">
        <f ca="1"/>
        <v>#NAME?</v>
      </c>
      <c r="W17" s="218" t="e">
        <f ca="1"/>
        <v>#NAME?</v>
      </c>
      <c r="X17" s="218" t="e">
        <f ca="1"/>
        <v>#NAME?</v>
      </c>
      <c r="Y17" s="219" t="e">
        <f ca="1"/>
        <v>#NAME?</v>
      </c>
      <c r="AA17" s="223" t="e">
        <f t="array" aca="1" ref="AA17:AA19" ca="1">MMULT(O18:Q20,MMULT(U17:Y19,AA4:AA8))</f>
        <v>#NAME?</v>
      </c>
    </row>
    <row r="18" spans="1:27" x14ac:dyDescent="0.25">
      <c r="E18" s="174" t="e">
        <f ca="1"/>
        <v>#NAME?</v>
      </c>
      <c r="I18" s="217" t="e">
        <f t="array" aca="1" ref="I18:K22" ca="1">1/SQRT(E10:G10)*MMULT(A4:C8,E11:G13)</f>
        <v>#NAME?</v>
      </c>
      <c r="J18" s="218" t="e">
        <f ca="1"/>
        <v>#NAME?</v>
      </c>
      <c r="K18" s="218" t="e">
        <f ca="1"/>
        <v>#NAME?</v>
      </c>
      <c r="L18" s="218" t="e">
        <f ca="1">L11</f>
        <v>#NAME?</v>
      </c>
      <c r="M18" s="219" t="e">
        <f ca="1">M11</f>
        <v>#NAME?</v>
      </c>
      <c r="O18" s="217" t="e">
        <f t="array" ref="O18:Q20" ca="1">E11:G13</f>
        <v>#NAME?</v>
      </c>
      <c r="P18" s="218" t="e">
        <f ca="1"/>
        <v>#NAME?</v>
      </c>
      <c r="Q18" s="219" t="e">
        <f ca="1"/>
        <v>#NAME?</v>
      </c>
      <c r="U18" s="123" t="e">
        <f ca="1"/>
        <v>#NAME?</v>
      </c>
      <c r="V18" s="37" t="e">
        <f ca="1"/>
        <v>#NAME?</v>
      </c>
      <c r="W18" s="37" t="e">
        <f ca="1"/>
        <v>#NAME?</v>
      </c>
      <c r="X18" s="37" t="e">
        <f ca="1"/>
        <v>#NAME?</v>
      </c>
      <c r="Y18" s="90" t="e">
        <f ca="1"/>
        <v>#NAME?</v>
      </c>
      <c r="AA18" s="173" t="e">
        <f ca="1"/>
        <v>#NAME?</v>
      </c>
    </row>
    <row r="19" spans="1:27" x14ac:dyDescent="0.25">
      <c r="I19" s="123" t="e">
        <f ca="1"/>
        <v>#NAME?</v>
      </c>
      <c r="J19" s="37" t="e">
        <f ca="1"/>
        <v>#NAME?</v>
      </c>
      <c r="K19" s="37" t="e">
        <f ca="1"/>
        <v>#NAME?</v>
      </c>
      <c r="L19" s="37" t="e">
        <f t="shared" ref="L19:M22" ca="1" si="0">L12</f>
        <v>#NAME?</v>
      </c>
      <c r="M19" s="90" t="e">
        <f t="shared" ca="1" si="0"/>
        <v>#NAME?</v>
      </c>
      <c r="O19" s="123" t="e">
        <f ca="1"/>
        <v>#NAME?</v>
      </c>
      <c r="P19" s="37" t="e">
        <f ca="1"/>
        <v>#NAME?</v>
      </c>
      <c r="Q19" s="90" t="e">
        <f ca="1"/>
        <v>#NAME?</v>
      </c>
      <c r="U19" s="91" t="e">
        <f ca="1"/>
        <v>#NAME?</v>
      </c>
      <c r="V19" s="92" t="e">
        <f ca="1"/>
        <v>#NAME?</v>
      </c>
      <c r="W19" s="92" t="e">
        <f ca="1"/>
        <v>#NAME?</v>
      </c>
      <c r="X19" s="92" t="e">
        <f ca="1"/>
        <v>#NAME?</v>
      </c>
      <c r="Y19" s="93" t="e">
        <f ca="1"/>
        <v>#NAME?</v>
      </c>
      <c r="AA19" s="174" t="e">
        <f ca="1"/>
        <v>#NAME?</v>
      </c>
    </row>
    <row r="20" spans="1:27" x14ac:dyDescent="0.25">
      <c r="I20" s="123" t="e">
        <f ca="1"/>
        <v>#NAME?</v>
      </c>
      <c r="J20" s="37" t="e">
        <f ca="1"/>
        <v>#NAME?</v>
      </c>
      <c r="K20" s="37" t="e">
        <f ca="1"/>
        <v>#NAME?</v>
      </c>
      <c r="L20" s="37" t="e">
        <f t="shared" ca="1" si="0"/>
        <v>#NAME?</v>
      </c>
      <c r="M20" s="90" t="e">
        <f t="shared" ca="1" si="0"/>
        <v>#NAME?</v>
      </c>
      <c r="O20" s="91" t="e">
        <f ca="1"/>
        <v>#NAME?</v>
      </c>
      <c r="P20" s="92" t="e">
        <f ca="1"/>
        <v>#NAME?</v>
      </c>
      <c r="Q20" s="93" t="e">
        <f ca="1"/>
        <v>#NAME?</v>
      </c>
      <c r="U20" t="e">
        <f ca="1"/>
        <v>#NAME?</v>
      </c>
      <c r="V20" t="e">
        <f ca="1"/>
        <v>#NAME?</v>
      </c>
      <c r="W20" t="e">
        <f ca="1"/>
        <v>#NAME?</v>
      </c>
      <c r="X20" t="e">
        <f ca="1"/>
        <v>#NAME?</v>
      </c>
      <c r="Y20" t="e">
        <f ca="1"/>
        <v>#NAME?</v>
      </c>
    </row>
    <row r="21" spans="1:27" x14ac:dyDescent="0.25">
      <c r="I21" s="123" t="e">
        <f ca="1"/>
        <v>#NAME?</v>
      </c>
      <c r="J21" s="37" t="e">
        <f ca="1"/>
        <v>#NAME?</v>
      </c>
      <c r="K21" s="37" t="e">
        <f ca="1"/>
        <v>#NAME?</v>
      </c>
      <c r="L21" s="37" t="e">
        <f t="shared" ca="1" si="0"/>
        <v>#NAME?</v>
      </c>
      <c r="M21" s="90" t="e">
        <f t="shared" ca="1" si="0"/>
        <v>#NAME?</v>
      </c>
      <c r="U21" t="e">
        <f ca="1"/>
        <v>#NAME?</v>
      </c>
      <c r="V21" t="e">
        <f ca="1"/>
        <v>#NAME?</v>
      </c>
      <c r="W21" t="e">
        <f ca="1"/>
        <v>#NAME?</v>
      </c>
      <c r="X21" t="e">
        <f ca="1"/>
        <v>#NAME?</v>
      </c>
      <c r="Y21" t="e">
        <f ca="1"/>
        <v>#NAME?</v>
      </c>
    </row>
    <row r="22" spans="1:27" ht="17.25" x14ac:dyDescent="0.25">
      <c r="I22" s="91" t="e">
        <f ca="1"/>
        <v>#NAME?</v>
      </c>
      <c r="J22" s="92" t="e">
        <f ca="1"/>
        <v>#NAME?</v>
      </c>
      <c r="K22" s="92" t="e">
        <f ca="1"/>
        <v>#NAME?</v>
      </c>
      <c r="L22" s="92" t="e">
        <f t="shared" ca="1" si="0"/>
        <v>#NAME?</v>
      </c>
      <c r="M22" s="93" t="e">
        <f t="shared" ca="1" si="0"/>
        <v>#NAME?</v>
      </c>
      <c r="O22" t="s">
        <v>566</v>
      </c>
    </row>
    <row r="23" spans="1:27" x14ac:dyDescent="0.25">
      <c r="O23" s="217" t="e">
        <f t="array" aca="1" ref="O23:Q27" ca="1">MMULT(O4:S8,MMULT(O11:Q15,TRANSPOSE(O18:Q20)))</f>
        <v>#NAME?</v>
      </c>
      <c r="P23" s="218" t="e">
        <f ca="1"/>
        <v>#NAME?</v>
      </c>
      <c r="Q23" s="219" t="e">
        <f ca="1"/>
        <v>#NAME?</v>
      </c>
    </row>
    <row r="24" spans="1:27" x14ac:dyDescent="0.25">
      <c r="O24" s="123" t="e">
        <f ca="1"/>
        <v>#NAME?</v>
      </c>
      <c r="P24" s="37" t="e">
        <f ca="1"/>
        <v>#NAME?</v>
      </c>
      <c r="Q24" s="90" t="e">
        <f ca="1"/>
        <v>#NAME?</v>
      </c>
    </row>
    <row r="25" spans="1:27" x14ac:dyDescent="0.25">
      <c r="O25" s="123" t="e">
        <f ca="1"/>
        <v>#NAME?</v>
      </c>
      <c r="P25" s="37" t="e">
        <f ca="1"/>
        <v>#NAME?</v>
      </c>
      <c r="Q25" s="90" t="e">
        <f ca="1"/>
        <v>#NAME?</v>
      </c>
    </row>
    <row r="26" spans="1:27" x14ac:dyDescent="0.25">
      <c r="O26" s="123" t="e">
        <f ca="1"/>
        <v>#NAME?</v>
      </c>
      <c r="P26" s="37" t="e">
        <f ca="1"/>
        <v>#NAME?</v>
      </c>
      <c r="Q26" s="90" t="e">
        <f ca="1"/>
        <v>#NAME?</v>
      </c>
    </row>
    <row r="27" spans="1:27" x14ac:dyDescent="0.25">
      <c r="O27" s="91" t="e">
        <f ca="1"/>
        <v>#NAME?</v>
      </c>
      <c r="P27" s="92" t="e">
        <f ca="1"/>
        <v>#NAME?</v>
      </c>
      <c r="Q27" s="93" t="e">
        <f ca="1"/>
        <v>#NAME?</v>
      </c>
    </row>
    <row r="29" spans="1:27" ht="17.25" x14ac:dyDescent="0.25">
      <c r="A29" t="s">
        <v>462</v>
      </c>
      <c r="D29" t="s">
        <v>560</v>
      </c>
      <c r="G29" t="s">
        <v>561</v>
      </c>
      <c r="K29" t="s">
        <v>562</v>
      </c>
      <c r="O29" t="s">
        <v>566</v>
      </c>
    </row>
    <row r="30" spans="1:27" x14ac:dyDescent="0.25">
      <c r="A30" s="217">
        <v>1</v>
      </c>
      <c r="B30" s="219">
        <v>-1</v>
      </c>
      <c r="D30" s="217">
        <f t="array" ref="D30:E31">MMULT(TRANSPOSE(A30:B32),A30:B32)</f>
        <v>5</v>
      </c>
      <c r="E30" s="219">
        <v>-2</v>
      </c>
      <c r="G30" s="217">
        <f t="array" ref="G30:I32">MMULT(A30:B32,TRANSPOSE(A30:B32))</f>
        <v>2</v>
      </c>
      <c r="H30" s="218">
        <v>2</v>
      </c>
      <c r="I30" s="219">
        <v>1.7320508075688772</v>
      </c>
      <c r="K30" s="217" t="e">
        <f t="array" ref="K30:M32" ca="1">G40:I42</f>
        <v>#NAME?</v>
      </c>
      <c r="L30" s="218" t="e">
        <f ca="1"/>
        <v>#NAME?</v>
      </c>
      <c r="M30" s="219" t="e">
        <f ca="1"/>
        <v>#NAME?</v>
      </c>
      <c r="O30" s="217" t="e">
        <f t="array" aca="1" ref="O30:P32" ca="1">MMULT(K30:M32,MMULT(K35:L37,TRANSPOSE(K40:L41)))</f>
        <v>#NAME?</v>
      </c>
      <c r="P30" s="219" t="e">
        <f ca="1"/>
        <v>#NAME?</v>
      </c>
    </row>
    <row r="31" spans="1:27" x14ac:dyDescent="0.25">
      <c r="A31" s="123">
        <v>1</v>
      </c>
      <c r="B31" s="90">
        <v>-1</v>
      </c>
      <c r="D31" s="91">
        <v>-2</v>
      </c>
      <c r="E31" s="93">
        <v>2</v>
      </c>
      <c r="G31" s="123">
        <v>2</v>
      </c>
      <c r="H31" s="37">
        <v>2</v>
      </c>
      <c r="I31" s="90">
        <v>1.7320508075688772</v>
      </c>
      <c r="K31" s="123" t="e">
        <f ca="1"/>
        <v>#NAME?</v>
      </c>
      <c r="L31" s="37" t="e">
        <f ca="1"/>
        <v>#NAME?</v>
      </c>
      <c r="M31" s="90" t="e">
        <f ca="1"/>
        <v>#NAME?</v>
      </c>
      <c r="O31" s="123" t="e">
        <f ca="1"/>
        <v>#NAME?</v>
      </c>
      <c r="P31" s="90" t="e">
        <f ca="1"/>
        <v>#NAME?</v>
      </c>
    </row>
    <row r="32" spans="1:27" x14ac:dyDescent="0.25">
      <c r="A32" s="91">
        <f>SQRT(3)</f>
        <v>1.7320508075688772</v>
      </c>
      <c r="B32" s="93">
        <v>0</v>
      </c>
      <c r="G32" s="91">
        <v>1.7320508075688772</v>
      </c>
      <c r="H32" s="92">
        <v>1.7320508075688772</v>
      </c>
      <c r="I32" s="93">
        <v>2.9999999999999996</v>
      </c>
      <c r="K32" s="91" t="e">
        <f ca="1"/>
        <v>#NAME?</v>
      </c>
      <c r="L32" s="92" t="e">
        <f ca="1"/>
        <v>#NAME?</v>
      </c>
      <c r="M32" s="93" t="e">
        <f ca="1"/>
        <v>#NAME?</v>
      </c>
      <c r="O32" s="91" t="e">
        <f ca="1"/>
        <v>#NAME?</v>
      </c>
      <c r="P32" s="93" t="e">
        <f ca="1"/>
        <v>#NAME?</v>
      </c>
    </row>
    <row r="33" spans="1:24" x14ac:dyDescent="0.25">
      <c r="D33" t="s">
        <v>202</v>
      </c>
    </row>
    <row r="34" spans="1:24" x14ac:dyDescent="0.25">
      <c r="D34" s="160" t="e">
        <f t="array" aca="1" ref="D34:E36" ca="1">eVECTORS(D30:E31)</f>
        <v>#NAME?</v>
      </c>
      <c r="E34" s="162" t="e">
        <f ca="1"/>
        <v>#NAME?</v>
      </c>
      <c r="G34" s="160" t="e">
        <f t="array" aca="1" ref="G34:I37" ca="1">eVECTORS(G30:I32)</f>
        <v>#NAME?</v>
      </c>
      <c r="H34" s="161" t="e">
        <f ca="1"/>
        <v>#NAME?</v>
      </c>
      <c r="I34" s="162" t="e">
        <f ca="1"/>
        <v>#NAME?</v>
      </c>
      <c r="K34" t="s">
        <v>470</v>
      </c>
    </row>
    <row r="35" spans="1:24" x14ac:dyDescent="0.25">
      <c r="D35" s="123" t="e">
        <f ca="1"/>
        <v>#NAME?</v>
      </c>
      <c r="E35" s="90" t="e">
        <f ca="1"/>
        <v>#NAME?</v>
      </c>
      <c r="G35" s="123" t="e">
        <f ca="1"/>
        <v>#NAME?</v>
      </c>
      <c r="H35" s="37" t="e">
        <f ca="1"/>
        <v>#NAME?</v>
      </c>
      <c r="I35" s="90" t="e">
        <f ca="1"/>
        <v>#NAME?</v>
      </c>
      <c r="K35" s="217" t="e">
        <f t="array" aca="1" ref="K35:L36" ca="1">DIAGONAL(D38:D39)</f>
        <v>#NAME?</v>
      </c>
      <c r="L35" s="219" t="e">
        <f ca="1"/>
        <v>#NAME?</v>
      </c>
    </row>
    <row r="36" spans="1:24" x14ac:dyDescent="0.25">
      <c r="D36" s="91" t="e">
        <f ca="1"/>
        <v>#NAME?</v>
      </c>
      <c r="E36" s="93" t="e">
        <f ca="1"/>
        <v>#NAME?</v>
      </c>
      <c r="G36" s="123" t="e">
        <f ca="1"/>
        <v>#NAME?</v>
      </c>
      <c r="H36" s="37" t="e">
        <f ca="1"/>
        <v>#NAME?</v>
      </c>
      <c r="I36" s="90" t="e">
        <f ca="1"/>
        <v>#NAME?</v>
      </c>
      <c r="K36" s="123" t="e">
        <f ca="1"/>
        <v>#NAME?</v>
      </c>
      <c r="L36" s="90" t="e">
        <f ca="1"/>
        <v>#NAME?</v>
      </c>
    </row>
    <row r="37" spans="1:24" x14ac:dyDescent="0.25">
      <c r="G37" s="91" t="e">
        <f ca="1"/>
        <v>#NAME?</v>
      </c>
      <c r="H37" s="92" t="e">
        <f ca="1"/>
        <v>#NAME?</v>
      </c>
      <c r="I37" s="93" t="e">
        <f ca="1"/>
        <v>#NAME?</v>
      </c>
      <c r="K37" s="91">
        <v>0</v>
      </c>
      <c r="L37" s="93">
        <v>0</v>
      </c>
    </row>
    <row r="38" spans="1:24" x14ac:dyDescent="0.25">
      <c r="D38" s="223" t="e">
        <f t="array" aca="1" ref="D38:D39" ca="1">SQRT(TRANSPOSE(D34:E34))</f>
        <v>#NAME?</v>
      </c>
    </row>
    <row r="39" spans="1:24" x14ac:dyDescent="0.25">
      <c r="D39" s="174" t="e">
        <f ca="1"/>
        <v>#NAME?</v>
      </c>
      <c r="G39" t="s">
        <v>562</v>
      </c>
      <c r="K39" t="s">
        <v>202</v>
      </c>
    </row>
    <row r="40" spans="1:24" x14ac:dyDescent="0.25">
      <c r="G40" s="217" t="e">
        <f t="array" aca="1" ref="G40:H42" ca="1">1/SQRT(D34:E34)*MMULT(A30:B32,D35:E36)</f>
        <v>#NAME?</v>
      </c>
      <c r="H40" s="218" t="e">
        <f ca="1"/>
        <v>#NAME?</v>
      </c>
      <c r="I40" s="219" t="e">
        <f t="array" ref="I40:I42" ca="1">I35:I37</f>
        <v>#NAME?</v>
      </c>
      <c r="K40" s="217" t="e">
        <f t="array" ref="K40:L41" ca="1">D35:E36</f>
        <v>#NAME?</v>
      </c>
      <c r="L40" s="219" t="e">
        <f ca="1"/>
        <v>#NAME?</v>
      </c>
    </row>
    <row r="41" spans="1:24" x14ac:dyDescent="0.25">
      <c r="G41" s="123" t="e">
        <f ca="1"/>
        <v>#NAME?</v>
      </c>
      <c r="H41" s="37" t="e">
        <f ca="1"/>
        <v>#NAME?</v>
      </c>
      <c r="I41" s="90" t="e">
        <f ca="1"/>
        <v>#NAME?</v>
      </c>
      <c r="K41" s="91" t="e">
        <f ca="1"/>
        <v>#NAME?</v>
      </c>
      <c r="L41" s="93" t="e">
        <f ca="1"/>
        <v>#NAME?</v>
      </c>
    </row>
    <row r="42" spans="1:24" x14ac:dyDescent="0.25">
      <c r="G42" s="91" t="e">
        <f ca="1"/>
        <v>#NAME?</v>
      </c>
      <c r="H42" s="92" t="e">
        <f ca="1"/>
        <v>#NAME?</v>
      </c>
      <c r="I42" s="93" t="e">
        <f ca="1"/>
        <v>#NAME?</v>
      </c>
    </row>
    <row r="46" spans="1:24" ht="17.25" x14ac:dyDescent="0.25">
      <c r="A46" s="406" t="s">
        <v>462</v>
      </c>
      <c r="B46" s="406"/>
      <c r="C46" s="406"/>
      <c r="E46" t="s">
        <v>560</v>
      </c>
      <c r="I46" t="s">
        <v>561</v>
      </c>
      <c r="N46" t="s">
        <v>562</v>
      </c>
      <c r="S46" s="406" t="s">
        <v>462</v>
      </c>
      <c r="T46" s="406"/>
      <c r="U46" s="406"/>
      <c r="V46" s="73" t="s">
        <v>469</v>
      </c>
      <c r="X46" s="47" t="s">
        <v>563</v>
      </c>
    </row>
    <row r="47" spans="1:24" x14ac:dyDescent="0.25">
      <c r="A47" s="217">
        <v>1</v>
      </c>
      <c r="B47" s="218">
        <v>2</v>
      </c>
      <c r="C47" s="219">
        <v>0</v>
      </c>
      <c r="E47" s="217">
        <f t="array" ref="E47:G49">MMULT(TRANSPOSE(A47:C50),A47:C50)</f>
        <v>3</v>
      </c>
      <c r="F47" s="218">
        <v>1</v>
      </c>
      <c r="G47" s="219">
        <v>2</v>
      </c>
      <c r="I47" s="217">
        <f t="array" ref="I47:L50">MMULT(A47:C50,TRANSPOSE(A47:C50))</f>
        <v>5</v>
      </c>
      <c r="J47" s="218">
        <v>3</v>
      </c>
      <c r="K47" s="218">
        <v>2</v>
      </c>
      <c r="L47" s="219">
        <v>3</v>
      </c>
      <c r="N47" s="217" t="e">
        <f t="array" ref="N47:Q50" ca="1">I59:L62</f>
        <v>#NAME?</v>
      </c>
      <c r="O47" s="218" t="e">
        <f ca="1"/>
        <v>#NAME?</v>
      </c>
      <c r="P47" s="218" t="e">
        <f ca="1"/>
        <v>#NAME?</v>
      </c>
      <c r="Q47" s="219" t="e">
        <f ca="1"/>
        <v>#NAME?</v>
      </c>
      <c r="S47" s="217">
        <v>1</v>
      </c>
      <c r="T47" s="218">
        <v>2</v>
      </c>
      <c r="U47" s="218">
        <v>0</v>
      </c>
      <c r="V47" s="223">
        <v>4</v>
      </c>
      <c r="X47" s="223" t="e">
        <f t="array" aca="1" ref="X47:X50" ca="1">MMULT(TRANSPOSE(N47:Q50),V47:V50)</f>
        <v>#NAME?</v>
      </c>
    </row>
    <row r="48" spans="1:24" x14ac:dyDescent="0.25">
      <c r="A48" s="123">
        <v>-1</v>
      </c>
      <c r="B48" s="37">
        <v>2</v>
      </c>
      <c r="C48" s="90">
        <v>1</v>
      </c>
      <c r="E48" s="123">
        <v>1</v>
      </c>
      <c r="F48" s="37">
        <v>10</v>
      </c>
      <c r="G48" s="90">
        <v>2</v>
      </c>
      <c r="I48" s="123">
        <v>3</v>
      </c>
      <c r="J48" s="37">
        <v>6</v>
      </c>
      <c r="K48" s="37">
        <v>-1</v>
      </c>
      <c r="L48" s="90">
        <v>4</v>
      </c>
      <c r="N48" s="123" t="e">
        <f ca="1"/>
        <v>#NAME?</v>
      </c>
      <c r="O48" s="37" t="e">
        <f ca="1"/>
        <v>#NAME?</v>
      </c>
      <c r="P48" s="37" t="e">
        <f ca="1"/>
        <v>#NAME?</v>
      </c>
      <c r="Q48" s="90" t="e">
        <f ca="1"/>
        <v>#NAME?</v>
      </c>
      <c r="S48" s="123">
        <v>-1</v>
      </c>
      <c r="T48" s="37">
        <v>2</v>
      </c>
      <c r="U48" s="37">
        <v>1</v>
      </c>
      <c r="V48" s="173">
        <v>3</v>
      </c>
      <c r="X48" s="173" t="e">
        <f ca="1"/>
        <v>#NAME?</v>
      </c>
    </row>
    <row r="49" spans="1:24" x14ac:dyDescent="0.25">
      <c r="A49" s="123">
        <v>0</v>
      </c>
      <c r="B49" s="37">
        <v>1</v>
      </c>
      <c r="C49" s="90">
        <v>-3</v>
      </c>
      <c r="E49" s="91">
        <v>2</v>
      </c>
      <c r="F49" s="92">
        <v>2</v>
      </c>
      <c r="G49" s="93">
        <v>19</v>
      </c>
      <c r="I49" s="123">
        <v>2</v>
      </c>
      <c r="J49" s="37">
        <v>-1</v>
      </c>
      <c r="K49" s="37">
        <v>10</v>
      </c>
      <c r="L49" s="90">
        <v>-8</v>
      </c>
      <c r="N49" s="123" t="e">
        <f ca="1"/>
        <v>#NAME?</v>
      </c>
      <c r="O49" s="37" t="e">
        <f ca="1"/>
        <v>#NAME?</v>
      </c>
      <c r="P49" s="37" t="e">
        <f ca="1"/>
        <v>#NAME?</v>
      </c>
      <c r="Q49" s="90" t="e">
        <f ca="1"/>
        <v>#NAME?</v>
      </c>
      <c r="S49" s="123">
        <v>0</v>
      </c>
      <c r="T49" s="37">
        <v>1</v>
      </c>
      <c r="U49" s="37">
        <v>-3</v>
      </c>
      <c r="V49" s="173">
        <v>5</v>
      </c>
      <c r="X49" s="173" t="e">
        <f ca="1"/>
        <v>#NAME?</v>
      </c>
    </row>
    <row r="50" spans="1:24" x14ac:dyDescent="0.25">
      <c r="A50" s="91">
        <v>1</v>
      </c>
      <c r="B50" s="92">
        <v>1</v>
      </c>
      <c r="C50" s="93">
        <v>3</v>
      </c>
      <c r="I50" s="91">
        <v>3</v>
      </c>
      <c r="J50" s="92">
        <v>4</v>
      </c>
      <c r="K50" s="92">
        <v>-8</v>
      </c>
      <c r="L50" s="93">
        <v>11</v>
      </c>
      <c r="N50" s="91" t="e">
        <f ca="1"/>
        <v>#NAME?</v>
      </c>
      <c r="O50" s="92" t="e">
        <f ca="1"/>
        <v>#NAME?</v>
      </c>
      <c r="P50" s="92" t="e">
        <f ca="1"/>
        <v>#NAME?</v>
      </c>
      <c r="Q50" s="93" t="e">
        <f ca="1"/>
        <v>#NAME?</v>
      </c>
      <c r="S50" s="91">
        <v>1</v>
      </c>
      <c r="T50" s="92">
        <v>1</v>
      </c>
      <c r="U50" s="92">
        <v>3</v>
      </c>
      <c r="V50" s="174">
        <v>-1</v>
      </c>
      <c r="X50" s="174" t="e">
        <f ca="1"/>
        <v>#NAME?</v>
      </c>
    </row>
    <row r="51" spans="1:24" x14ac:dyDescent="0.25">
      <c r="E51" t="s">
        <v>202</v>
      </c>
      <c r="X51" s="47" t="s">
        <v>564</v>
      </c>
    </row>
    <row r="52" spans="1:24" x14ac:dyDescent="0.25">
      <c r="E52" s="160" t="e">
        <f t="array" aca="1" ref="E52:G55" ca="1">eVECTORS(E47:G49)</f>
        <v>#NAME?</v>
      </c>
      <c r="F52" s="161" t="e">
        <f ca="1"/>
        <v>#NAME?</v>
      </c>
      <c r="G52" s="162" t="e">
        <f ca="1"/>
        <v>#NAME?</v>
      </c>
      <c r="I52" s="160" t="e">
        <f t="array" aca="1" ref="I52:L56" ca="1">eVECTORS(I47:L50)</f>
        <v>#NAME?</v>
      </c>
      <c r="J52" s="161" t="e">
        <f ca="1"/>
        <v>#NAME?</v>
      </c>
      <c r="K52" s="161" t="e">
        <f ca="1"/>
        <v>#NAME?</v>
      </c>
      <c r="L52" s="162" t="e">
        <f ca="1"/>
        <v>#NAME?</v>
      </c>
      <c r="N52" t="s">
        <v>470</v>
      </c>
      <c r="S52" s="217" t="e">
        <f t="array" aca="1" ref="S52:V55" ca="1">ELIM(S47:V50)</f>
        <v>#NAME?</v>
      </c>
      <c r="T52" s="218" t="e">
        <f ca="1"/>
        <v>#NAME?</v>
      </c>
      <c r="U52" s="218" t="e">
        <f ca="1"/>
        <v>#NAME?</v>
      </c>
      <c r="V52" s="219" t="e">
        <f ca="1"/>
        <v>#NAME?</v>
      </c>
      <c r="X52" s="223" t="e">
        <f t="array" ref="X52:X54" ca="1">1/E57:E59</f>
        <v>#NAME?</v>
      </c>
    </row>
    <row r="53" spans="1:24" x14ac:dyDescent="0.25">
      <c r="E53" s="123" t="e">
        <f ca="1"/>
        <v>#NAME?</v>
      </c>
      <c r="F53" s="37" t="e">
        <f ca="1"/>
        <v>#NAME?</v>
      </c>
      <c r="G53" s="90" t="e">
        <f ca="1"/>
        <v>#NAME?</v>
      </c>
      <c r="I53" s="123" t="e">
        <f ca="1"/>
        <v>#NAME?</v>
      </c>
      <c r="J53" s="37" t="e">
        <f ca="1"/>
        <v>#NAME?</v>
      </c>
      <c r="K53" s="37" t="e">
        <f ca="1"/>
        <v>#NAME?</v>
      </c>
      <c r="L53" s="90" t="e">
        <f ca="1"/>
        <v>#NAME?</v>
      </c>
      <c r="N53" s="217" t="e">
        <f t="array" aca="1" ref="N53:P55" ca="1">DIAGONAL(E57:E59)</f>
        <v>#NAME?</v>
      </c>
      <c r="O53" s="218" t="e">
        <f ca="1"/>
        <v>#NAME?</v>
      </c>
      <c r="P53" s="219" t="e">
        <f ca="1"/>
        <v>#NAME?</v>
      </c>
      <c r="S53" s="123" t="e">
        <f ca="1"/>
        <v>#NAME?</v>
      </c>
      <c r="T53" s="37" t="e">
        <f ca="1"/>
        <v>#NAME?</v>
      </c>
      <c r="U53" s="37" t="e">
        <f ca="1"/>
        <v>#NAME?</v>
      </c>
      <c r="V53" s="90" t="e">
        <f ca="1"/>
        <v>#NAME?</v>
      </c>
      <c r="X53" s="173" t="e">
        <f ca="1"/>
        <v>#NAME?</v>
      </c>
    </row>
    <row r="54" spans="1:24" x14ac:dyDescent="0.25">
      <c r="E54" s="123" t="e">
        <f ca="1"/>
        <v>#NAME?</v>
      </c>
      <c r="F54" s="37" t="e">
        <f ca="1"/>
        <v>#NAME?</v>
      </c>
      <c r="G54" s="90" t="e">
        <f ca="1"/>
        <v>#NAME?</v>
      </c>
      <c r="I54" s="123" t="e">
        <f ca="1"/>
        <v>#NAME?</v>
      </c>
      <c r="J54" s="37" t="e">
        <f ca="1"/>
        <v>#NAME?</v>
      </c>
      <c r="K54" s="37" t="e">
        <f ca="1"/>
        <v>#NAME?</v>
      </c>
      <c r="L54" s="90" t="e">
        <f ca="1"/>
        <v>#NAME?</v>
      </c>
      <c r="N54" s="123" t="e">
        <f ca="1"/>
        <v>#NAME?</v>
      </c>
      <c r="O54" s="37" t="e">
        <f ca="1"/>
        <v>#NAME?</v>
      </c>
      <c r="P54" s="90" t="e">
        <f ca="1"/>
        <v>#NAME?</v>
      </c>
      <c r="S54" s="123" t="e">
        <f ca="1"/>
        <v>#NAME?</v>
      </c>
      <c r="T54" s="37" t="e">
        <f ca="1"/>
        <v>#NAME?</v>
      </c>
      <c r="U54" s="37" t="e">
        <f ca="1"/>
        <v>#NAME?</v>
      </c>
      <c r="V54" s="90" t="e">
        <f ca="1"/>
        <v>#NAME?</v>
      </c>
      <c r="X54" s="173" t="e">
        <f ca="1"/>
        <v>#NAME?</v>
      </c>
    </row>
    <row r="55" spans="1:24" x14ac:dyDescent="0.25">
      <c r="E55" s="91" t="e">
        <f ca="1"/>
        <v>#NAME?</v>
      </c>
      <c r="F55" s="92" t="e">
        <f ca="1"/>
        <v>#NAME?</v>
      </c>
      <c r="G55" s="93" t="e">
        <f ca="1"/>
        <v>#NAME?</v>
      </c>
      <c r="I55" s="123" t="e">
        <f ca="1"/>
        <v>#NAME?</v>
      </c>
      <c r="J55" s="37" t="e">
        <f ca="1"/>
        <v>#NAME?</v>
      </c>
      <c r="K55" s="37" t="e">
        <f ca="1"/>
        <v>#NAME?</v>
      </c>
      <c r="L55" s="90" t="e">
        <f ca="1"/>
        <v>#NAME?</v>
      </c>
      <c r="N55" s="123" t="e">
        <f ca="1"/>
        <v>#NAME?</v>
      </c>
      <c r="O55" s="37" t="e">
        <f ca="1"/>
        <v>#NAME?</v>
      </c>
      <c r="P55" s="90" t="e">
        <f ca="1"/>
        <v>#NAME?</v>
      </c>
      <c r="S55" s="91" t="e">
        <f ca="1"/>
        <v>#NAME?</v>
      </c>
      <c r="T55" s="92" t="e">
        <f ca="1"/>
        <v>#NAME?</v>
      </c>
      <c r="U55" s="92" t="e">
        <f ca="1"/>
        <v>#NAME?</v>
      </c>
      <c r="V55" s="93" t="e">
        <f ca="1"/>
        <v>#NAME?</v>
      </c>
      <c r="X55" s="174">
        <v>0</v>
      </c>
    </row>
    <row r="56" spans="1:24" x14ac:dyDescent="0.25">
      <c r="I56" s="91" t="e">
        <f ca="1"/>
        <v>#NAME?</v>
      </c>
      <c r="J56" s="92" t="e">
        <f ca="1"/>
        <v>#NAME?</v>
      </c>
      <c r="K56" s="92" t="e">
        <f ca="1"/>
        <v>#NAME?</v>
      </c>
      <c r="L56" s="93" t="e">
        <f ca="1"/>
        <v>#NAME?</v>
      </c>
      <c r="N56" s="91">
        <v>0</v>
      </c>
      <c r="O56" s="92">
        <v>0</v>
      </c>
      <c r="P56" s="93">
        <v>0</v>
      </c>
    </row>
    <row r="57" spans="1:24" x14ac:dyDescent="0.25">
      <c r="E57" s="223" t="e">
        <f t="array" aca="1" ref="E57:E59" ca="1">SQRT(TRANSPOSE(E52:G52))</f>
        <v>#NAME?</v>
      </c>
      <c r="S57" t="s">
        <v>565</v>
      </c>
      <c r="X57" s="47" t="s">
        <v>390</v>
      </c>
    </row>
    <row r="58" spans="1:24" x14ac:dyDescent="0.25">
      <c r="E58" s="173" t="e">
        <f ca="1"/>
        <v>#NAME?</v>
      </c>
      <c r="I58" t="s">
        <v>562</v>
      </c>
      <c r="N58" t="s">
        <v>202</v>
      </c>
      <c r="S58" s="217" t="e">
        <f t="array" aca="1" ref="S58:V61" ca="1">DIAGONAL(X52:X55)</f>
        <v>#NAME?</v>
      </c>
      <c r="T58" s="218" t="e">
        <f ca="1"/>
        <v>#NAME?</v>
      </c>
      <c r="U58" s="218" t="e">
        <f ca="1"/>
        <v>#NAME?</v>
      </c>
      <c r="V58" s="219" t="e">
        <f ca="1"/>
        <v>#NAME?</v>
      </c>
      <c r="X58" s="223" t="e">
        <f t="array" aca="1" ref="X58:X60" ca="1">MMULT(N59:P61,MMULT(S58:V60,X47:X50))</f>
        <v>#NAME?</v>
      </c>
    </row>
    <row r="59" spans="1:24" x14ac:dyDescent="0.25">
      <c r="E59" s="174" t="e">
        <f ca="1"/>
        <v>#NAME?</v>
      </c>
      <c r="I59" s="217" t="e">
        <f t="array" aca="1" ref="I59:K62" ca="1">1/SQRT(E52:G52)*MMULT(A47:C50,E53:G55)</f>
        <v>#NAME?</v>
      </c>
      <c r="J59" s="218" t="e">
        <f ca="1"/>
        <v>#NAME?</v>
      </c>
      <c r="K59" s="218" t="e">
        <f ca="1"/>
        <v>#NAME?</v>
      </c>
      <c r="L59" s="219" t="e">
        <f t="array" ref="L59:L62" ca="1">L53:L56</f>
        <v>#NAME?</v>
      </c>
      <c r="N59" s="217" t="e">
        <f t="array" ref="N59:P61" ca="1">E53:G55</f>
        <v>#NAME?</v>
      </c>
      <c r="O59" s="218" t="e">
        <f ca="1"/>
        <v>#NAME?</v>
      </c>
      <c r="P59" s="219" t="e">
        <f ca="1"/>
        <v>#NAME?</v>
      </c>
      <c r="S59" s="123" t="e">
        <f ca="1"/>
        <v>#NAME?</v>
      </c>
      <c r="T59" s="37" t="e">
        <f ca="1"/>
        <v>#NAME?</v>
      </c>
      <c r="U59" s="37" t="e">
        <f ca="1"/>
        <v>#NAME?</v>
      </c>
      <c r="V59" s="90" t="e">
        <f ca="1"/>
        <v>#NAME?</v>
      </c>
      <c r="X59" s="173" t="e">
        <f ca="1"/>
        <v>#NAME?</v>
      </c>
    </row>
    <row r="60" spans="1:24" x14ac:dyDescent="0.25">
      <c r="I60" s="123" t="e">
        <f ca="1"/>
        <v>#NAME?</v>
      </c>
      <c r="J60" s="37" t="e">
        <f ca="1"/>
        <v>#NAME?</v>
      </c>
      <c r="K60" s="37" t="e">
        <f ca="1"/>
        <v>#NAME?</v>
      </c>
      <c r="L60" s="90" t="e">
        <f ca="1"/>
        <v>#NAME?</v>
      </c>
      <c r="N60" s="123" t="e">
        <f ca="1"/>
        <v>#NAME?</v>
      </c>
      <c r="O60" s="37" t="e">
        <f ca="1"/>
        <v>#NAME?</v>
      </c>
      <c r="P60" s="90" t="e">
        <f ca="1"/>
        <v>#NAME?</v>
      </c>
      <c r="S60" s="91" t="e">
        <f ca="1"/>
        <v>#NAME?</v>
      </c>
      <c r="T60" s="92" t="e">
        <f ca="1"/>
        <v>#NAME?</v>
      </c>
      <c r="U60" s="92" t="e">
        <f ca="1"/>
        <v>#NAME?</v>
      </c>
      <c r="V60" s="93" t="e">
        <f ca="1"/>
        <v>#NAME?</v>
      </c>
      <c r="X60" s="174" t="e">
        <f ca="1"/>
        <v>#NAME?</v>
      </c>
    </row>
    <row r="61" spans="1:24" x14ac:dyDescent="0.25">
      <c r="I61" s="123" t="e">
        <f ca="1"/>
        <v>#NAME?</v>
      </c>
      <c r="J61" s="37" t="e">
        <f ca="1"/>
        <v>#NAME?</v>
      </c>
      <c r="K61" s="37" t="e">
        <f ca="1"/>
        <v>#NAME?</v>
      </c>
      <c r="L61" s="90" t="e">
        <f ca="1"/>
        <v>#NAME?</v>
      </c>
      <c r="N61" s="91" t="e">
        <f ca="1"/>
        <v>#NAME?</v>
      </c>
      <c r="O61" s="92" t="e">
        <f ca="1"/>
        <v>#NAME?</v>
      </c>
      <c r="P61" s="93" t="e">
        <f ca="1"/>
        <v>#NAME?</v>
      </c>
      <c r="S61" t="e">
        <f ca="1"/>
        <v>#NAME?</v>
      </c>
      <c r="T61" t="e">
        <f ca="1"/>
        <v>#NAME?</v>
      </c>
      <c r="U61" t="e">
        <f ca="1"/>
        <v>#NAME?</v>
      </c>
      <c r="V61" t="e">
        <f ca="1"/>
        <v>#NAME?</v>
      </c>
    </row>
    <row r="62" spans="1:24" x14ac:dyDescent="0.25">
      <c r="I62" s="91" t="e">
        <f ca="1"/>
        <v>#NAME?</v>
      </c>
      <c r="J62" s="92" t="e">
        <f ca="1"/>
        <v>#NAME?</v>
      </c>
      <c r="K62" s="92" t="e">
        <f ca="1"/>
        <v>#NAME?</v>
      </c>
      <c r="L62" s="93" t="e">
        <f ca="1"/>
        <v>#NAME?</v>
      </c>
    </row>
    <row r="63" spans="1:24" ht="17.25" x14ac:dyDescent="0.25">
      <c r="N63" t="s">
        <v>566</v>
      </c>
    </row>
    <row r="64" spans="1:24" x14ac:dyDescent="0.25">
      <c r="N64" s="217" t="e">
        <f t="array" aca="1" ref="N64:P67" ca="1">MMULT(N47:Q50,MMULT(N53:P56,TRANSPOSE(N59:P61)))</f>
        <v>#NAME?</v>
      </c>
      <c r="O64" s="218" t="e">
        <f ca="1"/>
        <v>#NAME?</v>
      </c>
      <c r="P64" s="219" t="e">
        <f ca="1"/>
        <v>#NAME?</v>
      </c>
    </row>
    <row r="65" spans="14:16" x14ac:dyDescent="0.25">
      <c r="N65" s="123" t="e">
        <f ca="1"/>
        <v>#NAME?</v>
      </c>
      <c r="O65" s="37" t="e">
        <f ca="1"/>
        <v>#NAME?</v>
      </c>
      <c r="P65" s="90" t="e">
        <f ca="1"/>
        <v>#NAME?</v>
      </c>
    </row>
    <row r="66" spans="14:16" x14ac:dyDescent="0.25">
      <c r="N66" s="123" t="e">
        <f ca="1"/>
        <v>#NAME?</v>
      </c>
      <c r="O66" s="37" t="e">
        <f ca="1"/>
        <v>#NAME?</v>
      </c>
      <c r="P66" s="90" t="e">
        <f ca="1"/>
        <v>#NAME?</v>
      </c>
    </row>
    <row r="67" spans="14:16" x14ac:dyDescent="0.25">
      <c r="N67" s="91" t="e">
        <f ca="1"/>
        <v>#NAME?</v>
      </c>
      <c r="O67" s="92" t="e">
        <f ca="1"/>
        <v>#NAME?</v>
      </c>
      <c r="P67" s="93" t="e">
        <f ca="1"/>
        <v>#NAME?</v>
      </c>
    </row>
  </sheetData>
  <mergeCells count="2">
    <mergeCell ref="A46:C46"/>
    <mergeCell ref="S46:U4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C27"/>
  <sheetViews>
    <sheetView workbookViewId="0"/>
  </sheetViews>
  <sheetFormatPr defaultRowHeight="15" x14ac:dyDescent="0.25"/>
  <cols>
    <col min="6" max="6" width="9.140625" customWidth="1"/>
    <col min="7" max="9" width="9.28515625" bestFit="1" customWidth="1"/>
  </cols>
  <sheetData>
    <row r="1" spans="1:29" x14ac:dyDescent="0.25">
      <c r="A1" s="42" t="s">
        <v>709</v>
      </c>
      <c r="F1" t="s">
        <v>710</v>
      </c>
      <c r="K1" t="s">
        <v>712</v>
      </c>
      <c r="P1" t="s">
        <v>704</v>
      </c>
      <c r="U1" t="s">
        <v>714</v>
      </c>
      <c r="Z1" t="s">
        <v>716</v>
      </c>
    </row>
    <row r="3" spans="1:29" x14ac:dyDescent="0.25">
      <c r="A3" s="138">
        <v>1</v>
      </c>
      <c r="B3" s="268">
        <v>3</v>
      </c>
      <c r="C3" s="268">
        <v>2</v>
      </c>
      <c r="D3" s="269">
        <v>5</v>
      </c>
      <c r="F3" s="270" t="e">
        <f t="array" aca="1" ref="F3:I9" ca="1">eVECTORS(A3:D6)</f>
        <v>#NAME?</v>
      </c>
      <c r="G3" s="271" t="e">
        <f ca="1"/>
        <v>#NAME?</v>
      </c>
      <c r="H3" s="271" t="e">
        <f ca="1"/>
        <v>#NAME?</v>
      </c>
      <c r="I3" s="272" t="e">
        <f ca="1"/>
        <v>#NAME?</v>
      </c>
      <c r="K3" s="149" t="e">
        <f t="array" aca="1" ref="K3:N6" ca="1">MMULT(A3:D6,MINVERSE(K10:N13))</f>
        <v>#NAME?</v>
      </c>
      <c r="L3" s="267" t="e">
        <f ca="1"/>
        <v>#NAME?</v>
      </c>
      <c r="M3" s="267" t="e">
        <f ca="1"/>
        <v>#NAME?</v>
      </c>
      <c r="N3" s="82" t="e">
        <f ca="1"/>
        <v>#NAME?</v>
      </c>
      <c r="P3" s="149" t="e">
        <f t="array" aca="1" ref="P3:S6" ca="1">SPECTRAL(A3:D6)</f>
        <v>#NAME?</v>
      </c>
      <c r="Q3" s="267" t="e">
        <f ca="1"/>
        <v>#NAME?</v>
      </c>
      <c r="R3" s="267" t="e">
        <f ca="1"/>
        <v>#NAME?</v>
      </c>
      <c r="S3" s="82" t="e">
        <f ca="1"/>
        <v>#NAME?</v>
      </c>
      <c r="U3" s="149" t="e">
        <f t="array" aca="1" ref="U3:X6" ca="1">SVD_U(A3:D6)</f>
        <v>#NAME?</v>
      </c>
      <c r="V3" s="267" t="e">
        <f ca="1"/>
        <v>#NAME?</v>
      </c>
      <c r="W3" s="267" t="e">
        <f ca="1"/>
        <v>#NAME?</v>
      </c>
      <c r="X3" s="82" t="e">
        <f ca="1"/>
        <v>#NAME?</v>
      </c>
      <c r="Z3" s="149" t="e">
        <f t="array" aca="1" ref="Z3:AC6" ca="1">SCHURQ(A3:D6)</f>
        <v>#NAME?</v>
      </c>
      <c r="AA3" s="267" t="e">
        <f ca="1"/>
        <v>#NAME?</v>
      </c>
      <c r="AB3" s="267" t="e">
        <f ca="1"/>
        <v>#NAME?</v>
      </c>
      <c r="AC3" s="82" t="e">
        <f ca="1"/>
        <v>#NAME?</v>
      </c>
    </row>
    <row r="4" spans="1:29" x14ac:dyDescent="0.25">
      <c r="A4" s="36">
        <v>3</v>
      </c>
      <c r="B4" s="37">
        <v>4</v>
      </c>
      <c r="C4" s="37">
        <v>1</v>
      </c>
      <c r="D4" s="38">
        <v>3</v>
      </c>
      <c r="F4" s="149" t="e">
        <f ca="1"/>
        <v>#NAME?</v>
      </c>
      <c r="G4" s="267" t="e">
        <f ca="1"/>
        <v>#NAME?</v>
      </c>
      <c r="H4" s="267" t="e">
        <f ca="1"/>
        <v>#NAME?</v>
      </c>
      <c r="I4" s="82" t="e">
        <f ca="1"/>
        <v>#NAME?</v>
      </c>
      <c r="K4" s="83" t="e">
        <f ca="1"/>
        <v>#NAME?</v>
      </c>
      <c r="L4" s="37" t="e">
        <f ca="1"/>
        <v>#NAME?</v>
      </c>
      <c r="M4" s="37" t="e">
        <f ca="1"/>
        <v>#NAME?</v>
      </c>
      <c r="N4" s="84" t="e">
        <f ca="1"/>
        <v>#NAME?</v>
      </c>
      <c r="P4" s="83" t="e">
        <f ca="1"/>
        <v>#NAME?</v>
      </c>
      <c r="Q4" s="37" t="e">
        <f ca="1"/>
        <v>#NAME?</v>
      </c>
      <c r="R4" s="37" t="e">
        <f ca="1"/>
        <v>#NAME?</v>
      </c>
      <c r="S4" s="84" t="e">
        <f ca="1"/>
        <v>#NAME?</v>
      </c>
      <c r="U4" s="83" t="e">
        <f ca="1"/>
        <v>#NAME?</v>
      </c>
      <c r="V4" s="37" t="e">
        <f ca="1"/>
        <v>#NAME?</v>
      </c>
      <c r="W4" s="37" t="e">
        <f ca="1"/>
        <v>#NAME?</v>
      </c>
      <c r="X4" s="84" t="e">
        <f ca="1"/>
        <v>#NAME?</v>
      </c>
      <c r="Z4" s="83" t="e">
        <f ca="1"/>
        <v>#NAME?</v>
      </c>
      <c r="AA4" s="37" t="e">
        <f ca="1"/>
        <v>#NAME?</v>
      </c>
      <c r="AB4" s="37" t="e">
        <f ca="1"/>
        <v>#NAME?</v>
      </c>
      <c r="AC4" s="84" t="e">
        <f ca="1"/>
        <v>#NAME?</v>
      </c>
    </row>
    <row r="5" spans="1:29" x14ac:dyDescent="0.25">
      <c r="A5" s="36">
        <v>2</v>
      </c>
      <c r="B5" s="37">
        <v>1</v>
      </c>
      <c r="C5" s="37">
        <v>3</v>
      </c>
      <c r="D5" s="38">
        <v>2</v>
      </c>
      <c r="F5" s="83" t="e">
        <f ca="1"/>
        <v>#NAME?</v>
      </c>
      <c r="G5" s="37" t="e">
        <f ca="1"/>
        <v>#NAME?</v>
      </c>
      <c r="H5" s="37" t="e">
        <f ca="1"/>
        <v>#NAME?</v>
      </c>
      <c r="I5" s="84" t="e">
        <f ca="1"/>
        <v>#NAME?</v>
      </c>
      <c r="K5" s="83" t="e">
        <f ca="1"/>
        <v>#NAME?</v>
      </c>
      <c r="L5" s="37" t="e">
        <f ca="1"/>
        <v>#NAME?</v>
      </c>
      <c r="M5" s="37" t="e">
        <f ca="1"/>
        <v>#NAME?</v>
      </c>
      <c r="N5" s="84" t="e">
        <f ca="1"/>
        <v>#NAME?</v>
      </c>
      <c r="P5" s="83" t="e">
        <f ca="1"/>
        <v>#NAME?</v>
      </c>
      <c r="Q5" s="37" t="e">
        <f ca="1"/>
        <v>#NAME?</v>
      </c>
      <c r="R5" s="37" t="e">
        <f ca="1"/>
        <v>#NAME?</v>
      </c>
      <c r="S5" s="84" t="e">
        <f ca="1"/>
        <v>#NAME?</v>
      </c>
      <c r="U5" s="83" t="e">
        <f ca="1"/>
        <v>#NAME?</v>
      </c>
      <c r="V5" s="37" t="e">
        <f ca="1"/>
        <v>#NAME?</v>
      </c>
      <c r="W5" s="37" t="e">
        <f ca="1"/>
        <v>#NAME?</v>
      </c>
      <c r="X5" s="84" t="e">
        <f ca="1"/>
        <v>#NAME?</v>
      </c>
      <c r="Z5" s="83" t="e">
        <f ca="1"/>
        <v>#NAME?</v>
      </c>
      <c r="AA5" s="37" t="e">
        <f ca="1"/>
        <v>#NAME?</v>
      </c>
      <c r="AB5" s="37" t="e">
        <f ca="1"/>
        <v>#NAME?</v>
      </c>
      <c r="AC5" s="84" t="e">
        <f ca="1"/>
        <v>#NAME?</v>
      </c>
    </row>
    <row r="6" spans="1:29" x14ac:dyDescent="0.25">
      <c r="A6" s="39">
        <v>5</v>
      </c>
      <c r="B6" s="40">
        <v>3</v>
      </c>
      <c r="C6" s="40">
        <v>2</v>
      </c>
      <c r="D6" s="41">
        <v>3</v>
      </c>
      <c r="F6" s="83" t="e">
        <f ca="1"/>
        <v>#NAME?</v>
      </c>
      <c r="G6" s="37" t="e">
        <f ca="1"/>
        <v>#NAME?</v>
      </c>
      <c r="H6" s="37" t="e">
        <f ca="1"/>
        <v>#NAME?</v>
      </c>
      <c r="I6" s="84" t="e">
        <f ca="1"/>
        <v>#NAME?</v>
      </c>
      <c r="K6" s="85" t="e">
        <f ca="1"/>
        <v>#NAME?</v>
      </c>
      <c r="L6" s="86" t="e">
        <f ca="1"/>
        <v>#NAME?</v>
      </c>
      <c r="M6" s="86" t="e">
        <f ca="1"/>
        <v>#NAME?</v>
      </c>
      <c r="N6" s="87" t="e">
        <f ca="1"/>
        <v>#NAME?</v>
      </c>
      <c r="P6" s="85" t="e">
        <f ca="1"/>
        <v>#NAME?</v>
      </c>
      <c r="Q6" s="86" t="e">
        <f ca="1"/>
        <v>#NAME?</v>
      </c>
      <c r="R6" s="86" t="e">
        <f ca="1"/>
        <v>#NAME?</v>
      </c>
      <c r="S6" s="87" t="e">
        <f ca="1"/>
        <v>#NAME?</v>
      </c>
      <c r="U6" s="85" t="e">
        <f ca="1"/>
        <v>#NAME?</v>
      </c>
      <c r="V6" s="86" t="e">
        <f ca="1"/>
        <v>#NAME?</v>
      </c>
      <c r="W6" s="86" t="e">
        <f ca="1"/>
        <v>#NAME?</v>
      </c>
      <c r="X6" s="87" t="e">
        <f ca="1"/>
        <v>#NAME?</v>
      </c>
      <c r="Z6" s="85" t="e">
        <f ca="1"/>
        <v>#NAME?</v>
      </c>
      <c r="AA6" s="86" t="e">
        <f ca="1"/>
        <v>#NAME?</v>
      </c>
      <c r="AB6" s="86" t="e">
        <f ca="1"/>
        <v>#NAME?</v>
      </c>
      <c r="AC6" s="87" t="e">
        <f ca="1"/>
        <v>#NAME?</v>
      </c>
    </row>
    <row r="7" spans="1:29" x14ac:dyDescent="0.25">
      <c r="F7" s="85" t="e">
        <f ca="1"/>
        <v>#NAME?</v>
      </c>
      <c r="G7" s="86" t="e">
        <f ca="1"/>
        <v>#NAME?</v>
      </c>
      <c r="H7" s="86" t="e">
        <f ca="1"/>
        <v>#NAME?</v>
      </c>
      <c r="I7" s="87" t="e">
        <f ca="1"/>
        <v>#NAME?</v>
      </c>
    </row>
    <row r="8" spans="1:29" x14ac:dyDescent="0.25">
      <c r="F8" s="83" t="e">
        <f ca="1"/>
        <v>#NAME?</v>
      </c>
      <c r="G8" s="37" t="e">
        <f ca="1"/>
        <v>#NAME?</v>
      </c>
      <c r="H8" s="37" t="e">
        <f ca="1"/>
        <v>#NAME?</v>
      </c>
      <c r="I8" s="84" t="e">
        <f ca="1"/>
        <v>#NAME?</v>
      </c>
      <c r="K8" t="s">
        <v>713</v>
      </c>
      <c r="P8" t="s">
        <v>705</v>
      </c>
      <c r="U8" t="s">
        <v>715</v>
      </c>
      <c r="Z8" t="s">
        <v>717</v>
      </c>
    </row>
    <row r="9" spans="1:29" x14ac:dyDescent="0.25">
      <c r="F9" s="85" t="e">
        <f ca="1"/>
        <v>#NAME?</v>
      </c>
      <c r="G9" s="86" t="e">
        <f ca="1"/>
        <v>#NAME?</v>
      </c>
      <c r="H9" s="86" t="e">
        <f ca="1"/>
        <v>#NAME?</v>
      </c>
      <c r="I9" s="87" t="e">
        <f ca="1"/>
        <v>#NAME?</v>
      </c>
    </row>
    <row r="10" spans="1:29" x14ac:dyDescent="0.25">
      <c r="K10" s="149" t="e">
        <f t="array" aca="1" ref="K10:N13" ca="1">QRFactorR(A3:D6)</f>
        <v>#NAME?</v>
      </c>
      <c r="L10" s="267" t="e">
        <f ca="1"/>
        <v>#NAME?</v>
      </c>
      <c r="M10" s="267" t="e">
        <f ca="1"/>
        <v>#NAME?</v>
      </c>
      <c r="N10" s="82" t="e">
        <f ca="1"/>
        <v>#NAME?</v>
      </c>
      <c r="P10" s="149" t="e">
        <f t="array" aca="1" ref="P10:S13" ca="1">DIAGONAL(SUBMATRIX(eVALUES(A3:D6),1,1,1))</f>
        <v>#NAME?</v>
      </c>
      <c r="Q10" s="267" t="e">
        <f ca="1"/>
        <v>#NAME?</v>
      </c>
      <c r="R10" s="267" t="e">
        <f ca="1"/>
        <v>#NAME?</v>
      </c>
      <c r="S10" s="82" t="e">
        <f ca="1"/>
        <v>#NAME?</v>
      </c>
      <c r="U10" s="149" t="e">
        <f t="array" aca="1" ref="U10:X13" ca="1">SVD_D(A3:D6)</f>
        <v>#NAME?</v>
      </c>
      <c r="V10" s="267" t="e">
        <f ca="1"/>
        <v>#NAME?</v>
      </c>
      <c r="W10" s="267" t="e">
        <f ca="1"/>
        <v>#NAME?</v>
      </c>
      <c r="X10" s="82" t="e">
        <f ca="1"/>
        <v>#NAME?</v>
      </c>
      <c r="Z10" s="149" t="e">
        <f t="array" aca="1" ref="Z10:AC13" ca="1">MMULT(TRANSPOSE(Z3:AC6),MMULT(A3:D6,Z3:AC6))</f>
        <v>#NAME?</v>
      </c>
      <c r="AA10" s="267" t="e">
        <f ca="1"/>
        <v>#NAME?</v>
      </c>
      <c r="AB10" s="267" t="e">
        <f ca="1"/>
        <v>#NAME?</v>
      </c>
      <c r="AC10" s="82" t="e">
        <f ca="1"/>
        <v>#NAME?</v>
      </c>
    </row>
    <row r="11" spans="1:29" x14ac:dyDescent="0.25">
      <c r="F11" t="s">
        <v>711</v>
      </c>
      <c r="K11" s="83" t="e">
        <f ca="1"/>
        <v>#NAME?</v>
      </c>
      <c r="L11" s="37" t="e">
        <f ca="1"/>
        <v>#NAME?</v>
      </c>
      <c r="M11" s="37" t="e">
        <f ca="1"/>
        <v>#NAME?</v>
      </c>
      <c r="N11" s="84" t="e">
        <f ca="1"/>
        <v>#NAME?</v>
      </c>
      <c r="P11" s="83" t="e">
        <f ca="1"/>
        <v>#NAME?</v>
      </c>
      <c r="Q11" s="37" t="e">
        <f ca="1"/>
        <v>#NAME?</v>
      </c>
      <c r="R11" s="37" t="e">
        <f ca="1"/>
        <v>#NAME?</v>
      </c>
      <c r="S11" s="84" t="e">
        <f ca="1"/>
        <v>#NAME?</v>
      </c>
      <c r="U11" s="83" t="e">
        <f ca="1"/>
        <v>#NAME?</v>
      </c>
      <c r="V11" s="37" t="e">
        <f ca="1"/>
        <v>#NAME?</v>
      </c>
      <c r="W11" s="37" t="e">
        <f ca="1"/>
        <v>#NAME?</v>
      </c>
      <c r="X11" s="84" t="e">
        <f ca="1"/>
        <v>#NAME?</v>
      </c>
      <c r="Z11" s="83" t="e">
        <f ca="1"/>
        <v>#NAME?</v>
      </c>
      <c r="AA11" s="37" t="e">
        <f ca="1"/>
        <v>#NAME?</v>
      </c>
      <c r="AB11" s="37" t="e">
        <f ca="1"/>
        <v>#NAME?</v>
      </c>
      <c r="AC11" s="84" t="e">
        <f ca="1"/>
        <v>#NAME?</v>
      </c>
    </row>
    <row r="12" spans="1:29" x14ac:dyDescent="0.25">
      <c r="K12" s="83" t="e">
        <f ca="1"/>
        <v>#NAME?</v>
      </c>
      <c r="L12" s="37" t="e">
        <f ca="1"/>
        <v>#NAME?</v>
      </c>
      <c r="M12" s="37" t="e">
        <f ca="1"/>
        <v>#NAME?</v>
      </c>
      <c r="N12" s="84" t="e">
        <f ca="1"/>
        <v>#NAME?</v>
      </c>
      <c r="P12" s="83" t="e">
        <f ca="1"/>
        <v>#NAME?</v>
      </c>
      <c r="Q12" s="37" t="e">
        <f ca="1"/>
        <v>#NAME?</v>
      </c>
      <c r="R12" s="37" t="e">
        <f ca="1"/>
        <v>#NAME?</v>
      </c>
      <c r="S12" s="84" t="e">
        <f ca="1"/>
        <v>#NAME?</v>
      </c>
      <c r="U12" s="83" t="e">
        <f ca="1"/>
        <v>#NAME?</v>
      </c>
      <c r="V12" s="37" t="e">
        <f ca="1"/>
        <v>#NAME?</v>
      </c>
      <c r="W12" s="37" t="e">
        <f ca="1"/>
        <v>#NAME?</v>
      </c>
      <c r="X12" s="84" t="e">
        <f ca="1"/>
        <v>#NAME?</v>
      </c>
      <c r="Z12" s="83" t="e">
        <f ca="1"/>
        <v>#NAME?</v>
      </c>
      <c r="AA12" s="37" t="e">
        <f ca="1"/>
        <v>#NAME?</v>
      </c>
      <c r="AB12" s="37" t="e">
        <f ca="1"/>
        <v>#NAME?</v>
      </c>
      <c r="AC12" s="84" t="e">
        <f ca="1"/>
        <v>#NAME?</v>
      </c>
    </row>
    <row r="13" spans="1:29" x14ac:dyDescent="0.25">
      <c r="F13" s="270" t="e">
        <f t="array" aca="1" ref="F13:I19" ca="1">eVECT(A3:D6)</f>
        <v>#NAME?</v>
      </c>
      <c r="G13" s="271" t="e">
        <f ca="1"/>
        <v>#NAME?</v>
      </c>
      <c r="H13" s="271" t="e">
        <f ca="1"/>
        <v>#NAME?</v>
      </c>
      <c r="I13" s="272" t="e">
        <f ca="1"/>
        <v>#NAME?</v>
      </c>
      <c r="K13" s="85" t="e">
        <f ca="1"/>
        <v>#NAME?</v>
      </c>
      <c r="L13" s="86" t="e">
        <f ca="1"/>
        <v>#NAME?</v>
      </c>
      <c r="M13" s="86" t="e">
        <f ca="1"/>
        <v>#NAME?</v>
      </c>
      <c r="N13" s="87" t="e">
        <f ca="1"/>
        <v>#NAME?</v>
      </c>
      <c r="P13" s="85" t="e">
        <f ca="1"/>
        <v>#NAME?</v>
      </c>
      <c r="Q13" s="86" t="e">
        <f ca="1"/>
        <v>#NAME?</v>
      </c>
      <c r="R13" s="86" t="e">
        <f ca="1"/>
        <v>#NAME?</v>
      </c>
      <c r="S13" s="87" t="e">
        <f ca="1"/>
        <v>#NAME?</v>
      </c>
      <c r="U13" s="85" t="e">
        <f ca="1"/>
        <v>#NAME?</v>
      </c>
      <c r="V13" s="86" t="e">
        <f ca="1"/>
        <v>#NAME?</v>
      </c>
      <c r="W13" s="86" t="e">
        <f ca="1"/>
        <v>#NAME?</v>
      </c>
      <c r="X13" s="87" t="e">
        <f ca="1"/>
        <v>#NAME?</v>
      </c>
      <c r="Z13" s="85" t="e">
        <f ca="1"/>
        <v>#NAME?</v>
      </c>
      <c r="AA13" s="86" t="e">
        <f ca="1"/>
        <v>#NAME?</v>
      </c>
      <c r="AB13" s="86" t="e">
        <f ca="1"/>
        <v>#NAME?</v>
      </c>
      <c r="AC13" s="87" t="e">
        <f ca="1"/>
        <v>#NAME?</v>
      </c>
    </row>
    <row r="14" spans="1:29" x14ac:dyDescent="0.25">
      <c r="F14" s="149" t="e">
        <f ca="1"/>
        <v>#NAME?</v>
      </c>
      <c r="G14" s="267" t="e">
        <f ca="1"/>
        <v>#NAME?</v>
      </c>
      <c r="H14" s="267" t="e">
        <f ca="1"/>
        <v>#NAME?</v>
      </c>
      <c r="I14" s="82" t="e">
        <f ca="1"/>
        <v>#NAME?</v>
      </c>
    </row>
    <row r="15" spans="1:29" x14ac:dyDescent="0.25">
      <c r="F15" s="83" t="e">
        <f ca="1"/>
        <v>#NAME?</v>
      </c>
      <c r="G15" s="37" t="e">
        <f ca="1"/>
        <v>#NAME?</v>
      </c>
      <c r="H15" s="37" t="e">
        <f ca="1"/>
        <v>#NAME?</v>
      </c>
      <c r="I15" s="84" t="e">
        <f ca="1"/>
        <v>#NAME?</v>
      </c>
      <c r="U15" t="s">
        <v>718</v>
      </c>
    </row>
    <row r="16" spans="1:29" x14ac:dyDescent="0.25">
      <c r="F16" s="83" t="e">
        <f ca="1"/>
        <v>#NAME?</v>
      </c>
      <c r="G16" s="37" t="e">
        <f ca="1"/>
        <v>#NAME?</v>
      </c>
      <c r="H16" s="37" t="e">
        <f ca="1"/>
        <v>#NAME?</v>
      </c>
      <c r="I16" s="84" t="e">
        <f ca="1"/>
        <v>#NAME?</v>
      </c>
    </row>
    <row r="17" spans="6:29" x14ac:dyDescent="0.25">
      <c r="F17" s="85" t="e">
        <f ca="1"/>
        <v>#NAME?</v>
      </c>
      <c r="G17" s="86" t="e">
        <f ca="1"/>
        <v>#NAME?</v>
      </c>
      <c r="H17" s="86" t="e">
        <f ca="1"/>
        <v>#NAME?</v>
      </c>
      <c r="I17" s="87" t="e">
        <f ca="1"/>
        <v>#NAME?</v>
      </c>
      <c r="U17" s="149" t="e">
        <f t="array" aca="1" ref="U17:X20" ca="1">SVD_V(A3:D6)</f>
        <v>#NAME?</v>
      </c>
      <c r="V17" s="267" t="e">
        <f ca="1"/>
        <v>#NAME?</v>
      </c>
      <c r="W17" s="267" t="e">
        <f ca="1"/>
        <v>#NAME?</v>
      </c>
      <c r="X17" s="82" t="e">
        <f ca="1"/>
        <v>#NAME?</v>
      </c>
    </row>
    <row r="18" spans="6:29" x14ac:dyDescent="0.25">
      <c r="F18" s="83" t="e">
        <f ca="1"/>
        <v>#NAME?</v>
      </c>
      <c r="G18" s="37" t="e">
        <f ca="1"/>
        <v>#NAME?</v>
      </c>
      <c r="H18" s="37" t="e">
        <f ca="1"/>
        <v>#NAME?</v>
      </c>
      <c r="I18" s="84" t="e">
        <f ca="1"/>
        <v>#NAME?</v>
      </c>
      <c r="U18" s="83" t="e">
        <f ca="1"/>
        <v>#NAME?</v>
      </c>
      <c r="V18" s="37" t="e">
        <f ca="1"/>
        <v>#NAME?</v>
      </c>
      <c r="W18" s="37" t="e">
        <f ca="1"/>
        <v>#NAME?</v>
      </c>
      <c r="X18" s="84" t="e">
        <f ca="1"/>
        <v>#NAME?</v>
      </c>
    </row>
    <row r="19" spans="6:29" x14ac:dyDescent="0.25">
      <c r="F19" s="85" t="e">
        <f ca="1"/>
        <v>#NAME?</v>
      </c>
      <c r="G19" s="86" t="e">
        <f ca="1"/>
        <v>#NAME?</v>
      </c>
      <c r="H19" s="86" t="e">
        <f ca="1"/>
        <v>#NAME?</v>
      </c>
      <c r="I19" s="87" t="e">
        <f ca="1"/>
        <v>#NAME?</v>
      </c>
      <c r="U19" s="83" t="e">
        <f ca="1"/>
        <v>#NAME?</v>
      </c>
      <c r="V19" s="37" t="e">
        <f ca="1"/>
        <v>#NAME?</v>
      </c>
      <c r="W19" s="37" t="e">
        <f ca="1"/>
        <v>#NAME?</v>
      </c>
      <c r="X19" s="84" t="e">
        <f ca="1"/>
        <v>#NAME?</v>
      </c>
    </row>
    <row r="20" spans="6:29" x14ac:dyDescent="0.25">
      <c r="U20" s="85" t="e">
        <f ca="1"/>
        <v>#NAME?</v>
      </c>
      <c r="V20" s="86" t="e">
        <f ca="1"/>
        <v>#NAME?</v>
      </c>
      <c r="W20" s="86" t="e">
        <f ca="1"/>
        <v>#NAME?</v>
      </c>
      <c r="X20" s="87" t="e">
        <f ca="1"/>
        <v>#NAME?</v>
      </c>
    </row>
    <row r="23" spans="6:29" ht="15" customHeight="1" x14ac:dyDescent="0.25">
      <c r="K23" t="s">
        <v>492</v>
      </c>
      <c r="P23" t="s">
        <v>719</v>
      </c>
      <c r="U23" t="s">
        <v>566</v>
      </c>
      <c r="Z23" t="s">
        <v>698</v>
      </c>
    </row>
    <row r="24" spans="6:29" x14ac:dyDescent="0.25">
      <c r="K24" s="149" t="e">
        <f t="array" aca="1" ref="K24:N27" ca="1">MMULT(K3:N6,K10:N13)</f>
        <v>#NAME?</v>
      </c>
      <c r="L24" s="267" t="e">
        <f ca="1"/>
        <v>#NAME?</v>
      </c>
      <c r="M24" s="267" t="e">
        <f ca="1"/>
        <v>#NAME?</v>
      </c>
      <c r="N24" s="82" t="e">
        <f ca="1"/>
        <v>#NAME?</v>
      </c>
      <c r="P24" s="149" t="e">
        <f t="array" aca="1" ref="P24:S27" ca="1">MMULT(P3:S6,MMULT(P10:S13,TRANSPOSE(P3:S6)))</f>
        <v>#NAME?</v>
      </c>
      <c r="Q24" s="267" t="e">
        <f ca="1"/>
        <v>#NAME?</v>
      </c>
      <c r="R24" s="267" t="e">
        <f ca="1"/>
        <v>#NAME?</v>
      </c>
      <c r="S24" s="82" t="e">
        <f ca="1"/>
        <v>#NAME?</v>
      </c>
      <c r="U24" s="149" t="e">
        <f t="array" aca="1" ref="U24:X27" ca="1">MMULT(U3:X6,MMULT(U10:X13,TRANSPOSE(U17:X20)))</f>
        <v>#NAME?</v>
      </c>
      <c r="V24" s="267" t="e">
        <f ca="1"/>
        <v>#NAME?</v>
      </c>
      <c r="W24" s="267" t="e">
        <f ca="1"/>
        <v>#NAME?</v>
      </c>
      <c r="X24" s="82" t="e">
        <f ca="1"/>
        <v>#NAME?</v>
      </c>
      <c r="Z24" s="149" t="e">
        <f t="array" aca="1" ref="Z24:AC27" ca="1">MMULT(Z3:AC6,MMULT(Z10:AC13,TRANSPOSE(Z3:AC6)))</f>
        <v>#NAME?</v>
      </c>
      <c r="AA24" s="267" t="e">
        <f ca="1"/>
        <v>#NAME?</v>
      </c>
      <c r="AB24" s="267" t="e">
        <f ca="1"/>
        <v>#NAME?</v>
      </c>
      <c r="AC24" s="82" t="e">
        <f ca="1"/>
        <v>#NAME?</v>
      </c>
    </row>
    <row r="25" spans="6:29" x14ac:dyDescent="0.25">
      <c r="K25" s="83" t="e">
        <f ca="1"/>
        <v>#NAME?</v>
      </c>
      <c r="L25" s="37" t="e">
        <f ca="1"/>
        <v>#NAME?</v>
      </c>
      <c r="M25" s="37" t="e">
        <f ca="1"/>
        <v>#NAME?</v>
      </c>
      <c r="N25" s="84" t="e">
        <f ca="1"/>
        <v>#NAME?</v>
      </c>
      <c r="P25" s="83" t="e">
        <f ca="1"/>
        <v>#NAME?</v>
      </c>
      <c r="Q25" s="37" t="e">
        <f ca="1"/>
        <v>#NAME?</v>
      </c>
      <c r="R25" s="37" t="e">
        <f ca="1"/>
        <v>#NAME?</v>
      </c>
      <c r="S25" s="84" t="e">
        <f ca="1"/>
        <v>#NAME?</v>
      </c>
      <c r="U25" s="83" t="e">
        <f ca="1"/>
        <v>#NAME?</v>
      </c>
      <c r="V25" s="37" t="e">
        <f ca="1"/>
        <v>#NAME?</v>
      </c>
      <c r="W25" s="37" t="e">
        <f ca="1"/>
        <v>#NAME?</v>
      </c>
      <c r="X25" s="84" t="e">
        <f ca="1"/>
        <v>#NAME?</v>
      </c>
      <c r="Z25" s="83" t="e">
        <f ca="1"/>
        <v>#NAME?</v>
      </c>
      <c r="AA25" s="37" t="e">
        <f ca="1"/>
        <v>#NAME?</v>
      </c>
      <c r="AB25" s="37" t="e">
        <f ca="1"/>
        <v>#NAME?</v>
      </c>
      <c r="AC25" s="84" t="e">
        <f ca="1"/>
        <v>#NAME?</v>
      </c>
    </row>
    <row r="26" spans="6:29" x14ac:dyDescent="0.25">
      <c r="K26" s="83" t="e">
        <f ca="1"/>
        <v>#NAME?</v>
      </c>
      <c r="L26" s="37" t="e">
        <f ca="1"/>
        <v>#NAME?</v>
      </c>
      <c r="M26" s="37" t="e">
        <f ca="1"/>
        <v>#NAME?</v>
      </c>
      <c r="N26" s="84" t="e">
        <f ca="1"/>
        <v>#NAME?</v>
      </c>
      <c r="P26" s="83" t="e">
        <f ca="1"/>
        <v>#NAME?</v>
      </c>
      <c r="Q26" s="37" t="e">
        <f ca="1"/>
        <v>#NAME?</v>
      </c>
      <c r="R26" s="37" t="e">
        <f ca="1"/>
        <v>#NAME?</v>
      </c>
      <c r="S26" s="84" t="e">
        <f ca="1"/>
        <v>#NAME?</v>
      </c>
      <c r="U26" s="83" t="e">
        <f ca="1"/>
        <v>#NAME?</v>
      </c>
      <c r="V26" s="37" t="e">
        <f ca="1"/>
        <v>#NAME?</v>
      </c>
      <c r="W26" s="37" t="e">
        <f ca="1"/>
        <v>#NAME?</v>
      </c>
      <c r="X26" s="84" t="e">
        <f ca="1"/>
        <v>#NAME?</v>
      </c>
      <c r="Z26" s="83" t="e">
        <f ca="1"/>
        <v>#NAME?</v>
      </c>
      <c r="AA26" s="37" t="e">
        <f ca="1"/>
        <v>#NAME?</v>
      </c>
      <c r="AB26" s="37" t="e">
        <f ca="1"/>
        <v>#NAME?</v>
      </c>
      <c r="AC26" s="84" t="e">
        <f ca="1"/>
        <v>#NAME?</v>
      </c>
    </row>
    <row r="27" spans="6:29" x14ac:dyDescent="0.25">
      <c r="K27" s="85" t="e">
        <f ca="1"/>
        <v>#NAME?</v>
      </c>
      <c r="L27" s="86" t="e">
        <f ca="1"/>
        <v>#NAME?</v>
      </c>
      <c r="M27" s="86" t="e">
        <f ca="1"/>
        <v>#NAME?</v>
      </c>
      <c r="N27" s="87" t="e">
        <f ca="1"/>
        <v>#NAME?</v>
      </c>
      <c r="P27" s="85" t="e">
        <f ca="1"/>
        <v>#NAME?</v>
      </c>
      <c r="Q27" s="86" t="e">
        <f ca="1"/>
        <v>#NAME?</v>
      </c>
      <c r="R27" s="86" t="e">
        <f ca="1"/>
        <v>#NAME?</v>
      </c>
      <c r="S27" s="87" t="e">
        <f ca="1"/>
        <v>#NAME?</v>
      </c>
      <c r="U27" s="85" t="e">
        <f ca="1"/>
        <v>#NAME?</v>
      </c>
      <c r="V27" s="86" t="e">
        <f ca="1"/>
        <v>#NAME?</v>
      </c>
      <c r="W27" s="86" t="e">
        <f ca="1"/>
        <v>#NAME?</v>
      </c>
      <c r="X27" s="87" t="e">
        <f ca="1"/>
        <v>#NAME?</v>
      </c>
      <c r="Z27" s="85" t="e">
        <f ca="1"/>
        <v>#NAME?</v>
      </c>
      <c r="AA27" s="86" t="e">
        <f ca="1"/>
        <v>#NAME?</v>
      </c>
      <c r="AB27" s="86" t="e">
        <f ca="1"/>
        <v>#NAME?</v>
      </c>
      <c r="AC27" s="87" t="e">
        <f ca="1"/>
        <v>#NAME?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S27"/>
  <sheetViews>
    <sheetView workbookViewId="0">
      <selection activeCell="K10" sqref="K10:N13"/>
    </sheetView>
  </sheetViews>
  <sheetFormatPr defaultRowHeight="15" x14ac:dyDescent="0.25"/>
  <cols>
    <col min="6" max="6" width="9.140625" customWidth="1"/>
    <col min="7" max="9" width="9.28515625" bestFit="1" customWidth="1"/>
  </cols>
  <sheetData>
    <row r="1" spans="1:19" x14ac:dyDescent="0.25">
      <c r="A1" s="42" t="s">
        <v>709</v>
      </c>
      <c r="F1" t="s">
        <v>710</v>
      </c>
      <c r="K1" t="s">
        <v>714</v>
      </c>
      <c r="P1" t="s">
        <v>716</v>
      </c>
    </row>
    <row r="3" spans="1:19" x14ac:dyDescent="0.25">
      <c r="A3" s="138">
        <v>1</v>
      </c>
      <c r="B3" s="268">
        <v>3</v>
      </c>
      <c r="C3" s="268">
        <v>2</v>
      </c>
      <c r="D3" s="269">
        <v>6</v>
      </c>
      <c r="F3" s="270" t="e">
        <f t="array" aca="1" ref="F3:I9" ca="1">eVECTORS(A3:D6)</f>
        <v>#NAME?</v>
      </c>
      <c r="G3" s="271" t="e">
        <f ca="1"/>
        <v>#NAME?</v>
      </c>
      <c r="H3" s="271" t="e">
        <f ca="1"/>
        <v>#NAME?</v>
      </c>
      <c r="I3" s="272" t="e">
        <f ca="1"/>
        <v>#NAME?</v>
      </c>
      <c r="K3" s="149" t="e">
        <f t="array" aca="1" ref="K3:N6" ca="1">SVD_U(A3:D6)</f>
        <v>#NAME?</v>
      </c>
      <c r="L3" s="267" t="e">
        <f ca="1"/>
        <v>#NAME?</v>
      </c>
      <c r="M3" s="267" t="e">
        <f ca="1"/>
        <v>#NAME?</v>
      </c>
      <c r="N3" s="82" t="e">
        <f ca="1"/>
        <v>#NAME?</v>
      </c>
      <c r="P3" s="149" t="e">
        <f t="array" aca="1" ref="P3:S6" ca="1">SCHURQ(A3:D6)</f>
        <v>#NAME?</v>
      </c>
      <c r="Q3" s="267" t="e">
        <f ca="1"/>
        <v>#NAME?</v>
      </c>
      <c r="R3" s="267" t="e">
        <f ca="1"/>
        <v>#NAME?</v>
      </c>
      <c r="S3" s="82" t="e">
        <f ca="1"/>
        <v>#NAME?</v>
      </c>
    </row>
    <row r="4" spans="1:19" x14ac:dyDescent="0.25">
      <c r="A4" s="36">
        <v>3</v>
      </c>
      <c r="B4" s="37">
        <v>4</v>
      </c>
      <c r="C4" s="37">
        <v>1</v>
      </c>
      <c r="D4" s="38">
        <v>3</v>
      </c>
      <c r="F4" s="149" t="e">
        <f ca="1"/>
        <v>#NAME?</v>
      </c>
      <c r="G4" s="267" t="e">
        <f ca="1"/>
        <v>#NAME?</v>
      </c>
      <c r="H4" s="267" t="e">
        <f ca="1"/>
        <v>#NAME?</v>
      </c>
      <c r="I4" s="82" t="e">
        <f ca="1"/>
        <v>#NAME?</v>
      </c>
      <c r="K4" s="83" t="e">
        <f ca="1"/>
        <v>#NAME?</v>
      </c>
      <c r="L4" s="37" t="e">
        <f ca="1"/>
        <v>#NAME?</v>
      </c>
      <c r="M4" s="37" t="e">
        <f ca="1"/>
        <v>#NAME?</v>
      </c>
      <c r="N4" s="84" t="e">
        <f ca="1"/>
        <v>#NAME?</v>
      </c>
      <c r="P4" s="83" t="e">
        <f ca="1"/>
        <v>#NAME?</v>
      </c>
      <c r="Q4" s="37" t="e">
        <f ca="1"/>
        <v>#NAME?</v>
      </c>
      <c r="R4" s="37" t="e">
        <f ca="1"/>
        <v>#NAME?</v>
      </c>
      <c r="S4" s="84" t="e">
        <f ca="1"/>
        <v>#NAME?</v>
      </c>
    </row>
    <row r="5" spans="1:19" x14ac:dyDescent="0.25">
      <c r="A5" s="36">
        <v>2</v>
      </c>
      <c r="B5" s="37">
        <v>1</v>
      </c>
      <c r="C5" s="37">
        <v>3</v>
      </c>
      <c r="D5" s="38">
        <v>2</v>
      </c>
      <c r="F5" s="83" t="e">
        <f ca="1"/>
        <v>#NAME?</v>
      </c>
      <c r="G5" s="37" t="e">
        <f ca="1"/>
        <v>#NAME?</v>
      </c>
      <c r="H5" s="37" t="e">
        <f ca="1"/>
        <v>#NAME?</v>
      </c>
      <c r="I5" s="84" t="e">
        <f ca="1"/>
        <v>#NAME?</v>
      </c>
      <c r="K5" s="83" t="e">
        <f ca="1"/>
        <v>#NAME?</v>
      </c>
      <c r="L5" s="37" t="e">
        <f ca="1"/>
        <v>#NAME?</v>
      </c>
      <c r="M5" s="37" t="e">
        <f ca="1"/>
        <v>#NAME?</v>
      </c>
      <c r="N5" s="84" t="e">
        <f ca="1"/>
        <v>#NAME?</v>
      </c>
      <c r="P5" s="83" t="e">
        <f ca="1"/>
        <v>#NAME?</v>
      </c>
      <c r="Q5" s="37" t="e">
        <f ca="1"/>
        <v>#NAME?</v>
      </c>
      <c r="R5" s="37" t="e">
        <f ca="1"/>
        <v>#NAME?</v>
      </c>
      <c r="S5" s="84" t="e">
        <f ca="1"/>
        <v>#NAME?</v>
      </c>
    </row>
    <row r="6" spans="1:19" x14ac:dyDescent="0.25">
      <c r="A6" s="39">
        <v>5</v>
      </c>
      <c r="B6" s="40">
        <v>3</v>
      </c>
      <c r="C6" s="40">
        <v>2</v>
      </c>
      <c r="D6" s="41">
        <v>3</v>
      </c>
      <c r="F6" s="83" t="e">
        <f ca="1"/>
        <v>#NAME?</v>
      </c>
      <c r="G6" s="37" t="e">
        <f ca="1"/>
        <v>#NAME?</v>
      </c>
      <c r="H6" s="37" t="e">
        <f ca="1"/>
        <v>#NAME?</v>
      </c>
      <c r="I6" s="84" t="e">
        <f ca="1"/>
        <v>#NAME?</v>
      </c>
      <c r="K6" s="85" t="e">
        <f ca="1"/>
        <v>#NAME?</v>
      </c>
      <c r="L6" s="86" t="e">
        <f ca="1"/>
        <v>#NAME?</v>
      </c>
      <c r="M6" s="86" t="e">
        <f ca="1"/>
        <v>#NAME?</v>
      </c>
      <c r="N6" s="87" t="e">
        <f ca="1"/>
        <v>#NAME?</v>
      </c>
      <c r="P6" s="85" t="e">
        <f ca="1"/>
        <v>#NAME?</v>
      </c>
      <c r="Q6" s="86" t="e">
        <f ca="1"/>
        <v>#NAME?</v>
      </c>
      <c r="R6" s="86" t="e">
        <f ca="1"/>
        <v>#NAME?</v>
      </c>
      <c r="S6" s="87" t="e">
        <f ca="1"/>
        <v>#NAME?</v>
      </c>
    </row>
    <row r="7" spans="1:19" x14ac:dyDescent="0.25">
      <c r="F7" s="85" t="e">
        <f ca="1"/>
        <v>#NAME?</v>
      </c>
      <c r="G7" s="86" t="e">
        <f ca="1"/>
        <v>#NAME?</v>
      </c>
      <c r="H7" s="86" t="e">
        <f ca="1"/>
        <v>#NAME?</v>
      </c>
      <c r="I7" s="87" t="e">
        <f ca="1"/>
        <v>#NAME?</v>
      </c>
    </row>
    <row r="8" spans="1:19" x14ac:dyDescent="0.25">
      <c r="F8" s="83" t="e">
        <f ca="1"/>
        <v>#NAME?</v>
      </c>
      <c r="G8" s="37" t="e">
        <f ca="1"/>
        <v>#NAME?</v>
      </c>
      <c r="H8" s="37" t="e">
        <f ca="1"/>
        <v>#NAME?</v>
      </c>
      <c r="I8" s="84" t="e">
        <f ca="1"/>
        <v>#NAME?</v>
      </c>
      <c r="K8" t="s">
        <v>715</v>
      </c>
      <c r="P8" t="s">
        <v>717</v>
      </c>
    </row>
    <row r="9" spans="1:19" x14ac:dyDescent="0.25">
      <c r="F9" s="85" t="e">
        <f ca="1"/>
        <v>#NAME?</v>
      </c>
      <c r="G9" s="86" t="e">
        <f ca="1"/>
        <v>#NAME?</v>
      </c>
      <c r="H9" s="86" t="e">
        <f ca="1"/>
        <v>#NAME?</v>
      </c>
      <c r="I9" s="87" t="e">
        <f ca="1"/>
        <v>#NAME?</v>
      </c>
    </row>
    <row r="10" spans="1:19" x14ac:dyDescent="0.25">
      <c r="K10" s="149" t="e">
        <f t="array" aca="1" ref="K10:N13" ca="1">SVD_D(A3:D6)</f>
        <v>#NAME?</v>
      </c>
      <c r="L10" s="267" t="e">
        <f ca="1"/>
        <v>#NAME?</v>
      </c>
      <c r="M10" s="267" t="e">
        <f ca="1"/>
        <v>#NAME?</v>
      </c>
      <c r="N10" s="82" t="e">
        <f ca="1"/>
        <v>#NAME?</v>
      </c>
      <c r="P10" s="149" t="e">
        <f t="array" aca="1" ref="P10:S13" ca="1">MMULT(TRANSPOSE(P3:S6),MMULT(A3:D6,P3:S6))</f>
        <v>#NAME?</v>
      </c>
      <c r="Q10" s="267" t="e">
        <f ca="1"/>
        <v>#NAME?</v>
      </c>
      <c r="R10" s="267" t="e">
        <f ca="1"/>
        <v>#NAME?</v>
      </c>
      <c r="S10" s="82" t="e">
        <f ca="1"/>
        <v>#NAME?</v>
      </c>
    </row>
    <row r="11" spans="1:19" x14ac:dyDescent="0.25">
      <c r="F11" t="s">
        <v>711</v>
      </c>
      <c r="K11" s="83" t="e">
        <f ca="1"/>
        <v>#NAME?</v>
      </c>
      <c r="L11" s="37" t="e">
        <f ca="1"/>
        <v>#NAME?</v>
      </c>
      <c r="M11" s="37" t="e">
        <f ca="1"/>
        <v>#NAME?</v>
      </c>
      <c r="N11" s="84" t="e">
        <f ca="1"/>
        <v>#NAME?</v>
      </c>
      <c r="P11" s="83" t="e">
        <f ca="1"/>
        <v>#NAME?</v>
      </c>
      <c r="Q11" s="37" t="e">
        <f ca="1"/>
        <v>#NAME?</v>
      </c>
      <c r="R11" s="37" t="e">
        <f ca="1"/>
        <v>#NAME?</v>
      </c>
      <c r="S11" s="84" t="e">
        <f ca="1"/>
        <v>#NAME?</v>
      </c>
    </row>
    <row r="12" spans="1:19" x14ac:dyDescent="0.25">
      <c r="K12" s="83" t="e">
        <f ca="1"/>
        <v>#NAME?</v>
      </c>
      <c r="L12" s="37" t="e">
        <f ca="1"/>
        <v>#NAME?</v>
      </c>
      <c r="M12" s="37" t="e">
        <f ca="1"/>
        <v>#NAME?</v>
      </c>
      <c r="N12" s="84" t="e">
        <f ca="1"/>
        <v>#NAME?</v>
      </c>
      <c r="P12" s="83" t="e">
        <f ca="1"/>
        <v>#NAME?</v>
      </c>
      <c r="Q12" s="37" t="e">
        <f ca="1"/>
        <v>#NAME?</v>
      </c>
      <c r="R12" s="37" t="e">
        <f ca="1"/>
        <v>#NAME?</v>
      </c>
      <c r="S12" s="84" t="e">
        <f ca="1"/>
        <v>#NAME?</v>
      </c>
    </row>
    <row r="13" spans="1:19" x14ac:dyDescent="0.25">
      <c r="F13" s="270" t="e">
        <f t="array" aca="1" ref="F13:I19" ca="1">eVECT(A3:D6)</f>
        <v>#NAME?</v>
      </c>
      <c r="G13" s="271" t="e">
        <f ca="1"/>
        <v>#NAME?</v>
      </c>
      <c r="H13" s="271" t="e">
        <f ca="1"/>
        <v>#NAME?</v>
      </c>
      <c r="I13" s="272" t="e">
        <f ca="1"/>
        <v>#NAME?</v>
      </c>
      <c r="K13" s="85" t="e">
        <f ca="1"/>
        <v>#NAME?</v>
      </c>
      <c r="L13" s="86" t="e">
        <f ca="1"/>
        <v>#NAME?</v>
      </c>
      <c r="M13" s="86" t="e">
        <f ca="1"/>
        <v>#NAME?</v>
      </c>
      <c r="N13" s="87" t="e">
        <f ca="1"/>
        <v>#NAME?</v>
      </c>
      <c r="P13" s="85" t="e">
        <f ca="1"/>
        <v>#NAME?</v>
      </c>
      <c r="Q13" s="86" t="e">
        <f ca="1"/>
        <v>#NAME?</v>
      </c>
      <c r="R13" s="86" t="e">
        <f ca="1"/>
        <v>#NAME?</v>
      </c>
      <c r="S13" s="87" t="e">
        <f ca="1"/>
        <v>#NAME?</v>
      </c>
    </row>
    <row r="14" spans="1:19" x14ac:dyDescent="0.25">
      <c r="F14" s="149" t="e">
        <f ca="1"/>
        <v>#NAME?</v>
      </c>
      <c r="G14" s="267" t="e">
        <f ca="1"/>
        <v>#NAME?</v>
      </c>
      <c r="H14" s="267" t="e">
        <f ca="1"/>
        <v>#NAME?</v>
      </c>
      <c r="I14" s="82" t="e">
        <f ca="1"/>
        <v>#NAME?</v>
      </c>
    </row>
    <row r="15" spans="1:19" x14ac:dyDescent="0.25">
      <c r="F15" s="83" t="e">
        <f ca="1"/>
        <v>#NAME?</v>
      </c>
      <c r="G15" s="37" t="e">
        <f ca="1"/>
        <v>#NAME?</v>
      </c>
      <c r="H15" s="37" t="e">
        <f ca="1"/>
        <v>#NAME?</v>
      </c>
      <c r="I15" s="84" t="e">
        <f ca="1"/>
        <v>#NAME?</v>
      </c>
      <c r="K15" t="s">
        <v>718</v>
      </c>
    </row>
    <row r="16" spans="1:19" x14ac:dyDescent="0.25">
      <c r="F16" s="83" t="e">
        <f ca="1"/>
        <v>#NAME?</v>
      </c>
      <c r="G16" s="37" t="e">
        <f ca="1"/>
        <v>#NAME?</v>
      </c>
      <c r="H16" s="37" t="e">
        <f ca="1"/>
        <v>#NAME?</v>
      </c>
      <c r="I16" s="84" t="e">
        <f ca="1"/>
        <v>#NAME?</v>
      </c>
    </row>
    <row r="17" spans="6:19" x14ac:dyDescent="0.25">
      <c r="F17" s="85" t="e">
        <f ca="1"/>
        <v>#NAME?</v>
      </c>
      <c r="G17" s="86" t="e">
        <f ca="1"/>
        <v>#NAME?</v>
      </c>
      <c r="H17" s="86" t="e">
        <f ca="1"/>
        <v>#NAME?</v>
      </c>
      <c r="I17" s="87" t="e">
        <f ca="1"/>
        <v>#NAME?</v>
      </c>
      <c r="K17" s="149" t="e">
        <f t="array" aca="1" ref="K17:N20" ca="1">SVD_V(A3:D6)</f>
        <v>#NAME?</v>
      </c>
      <c r="L17" s="267" t="e">
        <f ca="1"/>
        <v>#NAME?</v>
      </c>
      <c r="M17" s="267" t="e">
        <f ca="1"/>
        <v>#NAME?</v>
      </c>
      <c r="N17" s="82" t="e">
        <f ca="1"/>
        <v>#NAME?</v>
      </c>
    </row>
    <row r="18" spans="6:19" x14ac:dyDescent="0.25">
      <c r="F18" s="83" t="e">
        <f ca="1"/>
        <v>#NAME?</v>
      </c>
      <c r="G18" s="37" t="e">
        <f ca="1"/>
        <v>#NAME?</v>
      </c>
      <c r="H18" s="37" t="e">
        <f ca="1"/>
        <v>#NAME?</v>
      </c>
      <c r="I18" s="84" t="e">
        <f ca="1"/>
        <v>#NAME?</v>
      </c>
      <c r="K18" s="83" t="e">
        <f ca="1"/>
        <v>#NAME?</v>
      </c>
      <c r="L18" s="37" t="e">
        <f ca="1"/>
        <v>#NAME?</v>
      </c>
      <c r="M18" s="37" t="e">
        <f ca="1"/>
        <v>#NAME?</v>
      </c>
      <c r="N18" s="84" t="e">
        <f ca="1"/>
        <v>#NAME?</v>
      </c>
    </row>
    <row r="19" spans="6:19" x14ac:dyDescent="0.25">
      <c r="F19" s="85" t="e">
        <f ca="1"/>
        <v>#NAME?</v>
      </c>
      <c r="G19" s="86" t="e">
        <f ca="1"/>
        <v>#NAME?</v>
      </c>
      <c r="H19" s="86" t="e">
        <f ca="1"/>
        <v>#NAME?</v>
      </c>
      <c r="I19" s="87" t="e">
        <f ca="1"/>
        <v>#NAME?</v>
      </c>
      <c r="K19" s="83" t="e">
        <f ca="1"/>
        <v>#NAME?</v>
      </c>
      <c r="L19" s="37" t="e">
        <f ca="1"/>
        <v>#NAME?</v>
      </c>
      <c r="M19" s="37" t="e">
        <f ca="1"/>
        <v>#NAME?</v>
      </c>
      <c r="N19" s="84" t="e">
        <f ca="1"/>
        <v>#NAME?</v>
      </c>
    </row>
    <row r="20" spans="6:19" x14ac:dyDescent="0.25">
      <c r="K20" s="85" t="e">
        <f ca="1"/>
        <v>#NAME?</v>
      </c>
      <c r="L20" s="86" t="e">
        <f ca="1"/>
        <v>#NAME?</v>
      </c>
      <c r="M20" s="86" t="e">
        <f ca="1"/>
        <v>#NAME?</v>
      </c>
      <c r="N20" s="87" t="e">
        <f ca="1"/>
        <v>#NAME?</v>
      </c>
    </row>
    <row r="23" spans="6:19" ht="15" customHeight="1" x14ac:dyDescent="0.25">
      <c r="K23" t="s">
        <v>566</v>
      </c>
      <c r="P23" t="s">
        <v>698</v>
      </c>
    </row>
    <row r="24" spans="6:19" x14ac:dyDescent="0.25">
      <c r="K24" s="149" t="e">
        <f t="array" aca="1" ref="K24:N27" ca="1">MMULT(K3:N6,MMULT(K10:N13,TRANSPOSE(K17:N20)))</f>
        <v>#NAME?</v>
      </c>
      <c r="L24" s="267" t="e">
        <f ca="1"/>
        <v>#NAME?</v>
      </c>
      <c r="M24" s="267" t="e">
        <f ca="1"/>
        <v>#NAME?</v>
      </c>
      <c r="N24" s="82" t="e">
        <f ca="1"/>
        <v>#NAME?</v>
      </c>
      <c r="P24" s="149" t="e">
        <f t="array" aca="1" ref="P24:S27" ca="1">MMULT(P3:S6,MMULT(P10:S13,TRANSPOSE(P3:S6)))</f>
        <v>#NAME?</v>
      </c>
      <c r="Q24" s="267" t="e">
        <f ca="1"/>
        <v>#NAME?</v>
      </c>
      <c r="R24" s="267" t="e">
        <f ca="1"/>
        <v>#NAME?</v>
      </c>
      <c r="S24" s="82" t="e">
        <f ca="1"/>
        <v>#NAME?</v>
      </c>
    </row>
    <row r="25" spans="6:19" x14ac:dyDescent="0.25">
      <c r="K25" s="83" t="e">
        <f ca="1"/>
        <v>#NAME?</v>
      </c>
      <c r="L25" s="37" t="e">
        <f ca="1"/>
        <v>#NAME?</v>
      </c>
      <c r="M25" s="37" t="e">
        <f ca="1"/>
        <v>#NAME?</v>
      </c>
      <c r="N25" s="84" t="e">
        <f ca="1"/>
        <v>#NAME?</v>
      </c>
      <c r="P25" s="83" t="e">
        <f ca="1"/>
        <v>#NAME?</v>
      </c>
      <c r="Q25" s="37" t="e">
        <f ca="1"/>
        <v>#NAME?</v>
      </c>
      <c r="R25" s="37" t="e">
        <f ca="1"/>
        <v>#NAME?</v>
      </c>
      <c r="S25" s="84" t="e">
        <f ca="1"/>
        <v>#NAME?</v>
      </c>
    </row>
    <row r="26" spans="6:19" x14ac:dyDescent="0.25">
      <c r="K26" s="83" t="e">
        <f ca="1"/>
        <v>#NAME?</v>
      </c>
      <c r="L26" s="37" t="e">
        <f ca="1"/>
        <v>#NAME?</v>
      </c>
      <c r="M26" s="37" t="e">
        <f ca="1"/>
        <v>#NAME?</v>
      </c>
      <c r="N26" s="84" t="e">
        <f ca="1"/>
        <v>#NAME?</v>
      </c>
      <c r="P26" s="83" t="e">
        <f ca="1"/>
        <v>#NAME?</v>
      </c>
      <c r="Q26" s="37" t="e">
        <f ca="1"/>
        <v>#NAME?</v>
      </c>
      <c r="R26" s="37" t="e">
        <f ca="1"/>
        <v>#NAME?</v>
      </c>
      <c r="S26" s="84" t="e">
        <f ca="1"/>
        <v>#NAME?</v>
      </c>
    </row>
    <row r="27" spans="6:19" x14ac:dyDescent="0.25">
      <c r="K27" s="85" t="e">
        <f ca="1"/>
        <v>#NAME?</v>
      </c>
      <c r="L27" s="86" t="e">
        <f ca="1"/>
        <v>#NAME?</v>
      </c>
      <c r="M27" s="86" t="e">
        <f ca="1"/>
        <v>#NAME?</v>
      </c>
      <c r="N27" s="87" t="e">
        <f ca="1"/>
        <v>#NAME?</v>
      </c>
      <c r="P27" s="85" t="e">
        <f ca="1"/>
        <v>#NAME?</v>
      </c>
      <c r="Q27" s="86" t="e">
        <f ca="1"/>
        <v>#NAME?</v>
      </c>
      <c r="R27" s="86" t="e">
        <f ca="1"/>
        <v>#NAME?</v>
      </c>
      <c r="S27" s="87" t="e">
        <f ca="1"/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F22"/>
  <sheetViews>
    <sheetView workbookViewId="0"/>
  </sheetViews>
  <sheetFormatPr defaultRowHeight="15" x14ac:dyDescent="0.25"/>
  <cols>
    <col min="1" max="1" width="6.7109375" customWidth="1"/>
    <col min="5" max="5" width="5.28515625" customWidth="1"/>
  </cols>
  <sheetData>
    <row r="1" spans="1:6" x14ac:dyDescent="0.25">
      <c r="A1" s="42" t="s">
        <v>475</v>
      </c>
    </row>
    <row r="2" spans="1:6" x14ac:dyDescent="0.25">
      <c r="A2" s="42"/>
    </row>
    <row r="3" spans="1:6" x14ac:dyDescent="0.25">
      <c r="A3" s="46" t="s">
        <v>479</v>
      </c>
    </row>
    <row r="4" spans="1:6" x14ac:dyDescent="0.25">
      <c r="A4" s="42"/>
    </row>
    <row r="5" spans="1:6" x14ac:dyDescent="0.25">
      <c r="B5" s="47" t="s">
        <v>480</v>
      </c>
      <c r="C5" s="47" t="s">
        <v>278</v>
      </c>
      <c r="D5" s="47" t="s">
        <v>481</v>
      </c>
    </row>
    <row r="6" spans="1:6" x14ac:dyDescent="0.25">
      <c r="A6" s="47" t="s">
        <v>480</v>
      </c>
      <c r="B6" s="156">
        <v>1</v>
      </c>
      <c r="C6" s="157">
        <v>-0.112</v>
      </c>
      <c r="D6" s="158">
        <v>0.56399999999999995</v>
      </c>
    </row>
    <row r="7" spans="1:6" x14ac:dyDescent="0.25">
      <c r="A7" s="47" t="s">
        <v>278</v>
      </c>
      <c r="B7" s="123">
        <f>C6</f>
        <v>-0.112</v>
      </c>
      <c r="C7" s="37">
        <v>1</v>
      </c>
      <c r="D7" s="90">
        <v>-0.38100000000000001</v>
      </c>
    </row>
    <row r="8" spans="1:6" x14ac:dyDescent="0.25">
      <c r="A8" s="47" t="s">
        <v>481</v>
      </c>
      <c r="B8" s="91">
        <f>D6</f>
        <v>0.56399999999999995</v>
      </c>
      <c r="C8" s="92">
        <f>D7</f>
        <v>-0.38100000000000001</v>
      </c>
      <c r="D8" s="93">
        <v>1</v>
      </c>
    </row>
    <row r="9" spans="1:6" x14ac:dyDescent="0.25">
      <c r="A9" s="47"/>
      <c r="B9" s="37"/>
      <c r="C9" s="37"/>
      <c r="D9" s="37"/>
    </row>
    <row r="10" spans="1:6" ht="17.25" x14ac:dyDescent="0.25">
      <c r="A10" s="70" t="s">
        <v>482</v>
      </c>
      <c r="B10" s="37"/>
      <c r="C10" s="37"/>
      <c r="D10" s="37"/>
    </row>
    <row r="11" spans="1:6" x14ac:dyDescent="0.25">
      <c r="A11" s="47"/>
      <c r="B11" s="37"/>
      <c r="C11" s="37"/>
      <c r="D11" s="37"/>
    </row>
    <row r="12" spans="1:6" x14ac:dyDescent="0.25">
      <c r="B12" s="47" t="s">
        <v>480</v>
      </c>
      <c r="C12" s="47" t="s">
        <v>278</v>
      </c>
      <c r="D12" s="47" t="s">
        <v>481</v>
      </c>
      <c r="F12" s="47" t="s">
        <v>483</v>
      </c>
    </row>
    <row r="13" spans="1:6" x14ac:dyDescent="0.25">
      <c r="A13" s="47" t="s">
        <v>480</v>
      </c>
      <c r="B13" s="156">
        <f t="array" ref="B13:D15">MINVERSE(B6:D8)</f>
        <v>1.4936042061218426</v>
      </c>
      <c r="C13" s="157">
        <v>-0.17976247590790731</v>
      </c>
      <c r="D13" s="158">
        <v>-0.91088227557363177</v>
      </c>
      <c r="F13" s="172" t="e">
        <f t="array" aca="1" ref="F13:F15" ca="1">SQRT(DIAG(B13:D15))</f>
        <v>#NAME?</v>
      </c>
    </row>
    <row r="14" spans="1:6" x14ac:dyDescent="0.25">
      <c r="A14" s="47" t="s">
        <v>278</v>
      </c>
      <c r="B14" s="123">
        <v>-0.17976247590790739</v>
      </c>
      <c r="C14" s="37">
        <v>1.1914462051582921</v>
      </c>
      <c r="D14" s="90">
        <v>0.55532704057736892</v>
      </c>
      <c r="F14" s="173" t="e">
        <f ca="1"/>
        <v>#NAME?</v>
      </c>
    </row>
    <row r="15" spans="1:6" x14ac:dyDescent="0.25">
      <c r="A15" s="47" t="s">
        <v>481</v>
      </c>
      <c r="B15" s="91">
        <v>-0.91088227557363199</v>
      </c>
      <c r="C15" s="92">
        <v>0.55532704057736892</v>
      </c>
      <c r="D15" s="93">
        <v>1.7253172058835058</v>
      </c>
      <c r="F15" s="174" t="e">
        <f ca="1"/>
        <v>#NAME?</v>
      </c>
    </row>
    <row r="16" spans="1:6" x14ac:dyDescent="0.25">
      <c r="A16" s="47"/>
      <c r="B16" s="37"/>
      <c r="C16" s="37"/>
      <c r="D16" s="37"/>
      <c r="F16" s="37"/>
    </row>
    <row r="17" spans="1:6" x14ac:dyDescent="0.25">
      <c r="A17" s="70" t="s">
        <v>475</v>
      </c>
      <c r="B17" s="37"/>
      <c r="C17" s="37"/>
      <c r="D17" s="37"/>
      <c r="F17" s="37"/>
    </row>
    <row r="18" spans="1:6" x14ac:dyDescent="0.25">
      <c r="B18" s="37"/>
      <c r="C18" s="37"/>
      <c r="D18" s="37"/>
      <c r="F18" s="37"/>
    </row>
    <row r="19" spans="1:6" x14ac:dyDescent="0.25">
      <c r="B19" s="47" t="s">
        <v>480</v>
      </c>
      <c r="C19" s="47" t="s">
        <v>278</v>
      </c>
      <c r="D19" s="47" t="s">
        <v>481</v>
      </c>
    </row>
    <row r="20" spans="1:6" x14ac:dyDescent="0.25">
      <c r="A20" s="47" t="s">
        <v>480</v>
      </c>
      <c r="B20" s="156" t="e">
        <f t="array" aca="1" ref="B20:D22" ca="1">-B13:D15/MMULT(F13:F15,TRANSPOSE(F13:F15))+2*IDENTITY()</f>
        <v>#NAME?</v>
      </c>
      <c r="C20" s="157" t="e">
        <f ca="1"/>
        <v>#NAME?</v>
      </c>
      <c r="D20" s="158" t="e">
        <f ca="1"/>
        <v>#NAME?</v>
      </c>
    </row>
    <row r="21" spans="1:6" x14ac:dyDescent="0.25">
      <c r="A21" s="47" t="s">
        <v>278</v>
      </c>
      <c r="B21" s="123" t="e">
        <f ca="1"/>
        <v>#NAME?</v>
      </c>
      <c r="C21" s="37" t="e">
        <f ca="1"/>
        <v>#NAME?</v>
      </c>
      <c r="D21" s="90" t="e">
        <f ca="1"/>
        <v>#NAME?</v>
      </c>
    </row>
    <row r="22" spans="1:6" x14ac:dyDescent="0.25">
      <c r="A22" s="47" t="s">
        <v>481</v>
      </c>
      <c r="B22" s="91" t="e">
        <f ca="1"/>
        <v>#NAME?</v>
      </c>
      <c r="C22" s="92" t="e">
        <f ca="1"/>
        <v>#NAME?</v>
      </c>
      <c r="D22" s="93" t="e">
        <f ca="1"/>
        <v>#NAME?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16"/>
  <sheetViews>
    <sheetView workbookViewId="0"/>
  </sheetViews>
  <sheetFormatPr defaultRowHeight="15" x14ac:dyDescent="0.25"/>
  <sheetData>
    <row r="1" spans="1:11" x14ac:dyDescent="0.25">
      <c r="A1" s="42" t="s">
        <v>484</v>
      </c>
    </row>
    <row r="2" spans="1:11" x14ac:dyDescent="0.25">
      <c r="A2" s="42"/>
    </row>
    <row r="3" spans="1:11" ht="17.25" x14ac:dyDescent="0.25">
      <c r="A3" t="s">
        <v>462</v>
      </c>
      <c r="E3" t="s">
        <v>469</v>
      </c>
      <c r="I3" t="s">
        <v>485</v>
      </c>
    </row>
    <row r="4" spans="1:11" x14ac:dyDescent="0.25">
      <c r="A4" s="156">
        <v>18</v>
      </c>
      <c r="B4" s="157">
        <v>-6</v>
      </c>
      <c r="C4" s="158">
        <v>11</v>
      </c>
      <c r="E4" s="156" t="e">
        <f t="array" ref="E4:G6" ca="1">A10:C12</f>
        <v>#NAME?</v>
      </c>
      <c r="F4" s="157" t="e">
        <f ca="1"/>
        <v>#NAME?</v>
      </c>
      <c r="G4" s="158" t="e">
        <f ca="1"/>
        <v>#NAME?</v>
      </c>
      <c r="I4" s="156" t="e">
        <f t="array" aca="1" ref="I4:K6" ca="1">MMULT(E4:G6,MMULT(E9:G11,E14:G16))</f>
        <v>#NAME?</v>
      </c>
      <c r="J4" s="157" t="e">
        <f ca="1"/>
        <v>#NAME?</v>
      </c>
      <c r="K4" s="158" t="e">
        <f ca="1"/>
        <v>#NAME?</v>
      </c>
    </row>
    <row r="5" spans="1:11" x14ac:dyDescent="0.25">
      <c r="A5" s="123">
        <v>-6</v>
      </c>
      <c r="B5" s="37">
        <v>14</v>
      </c>
      <c r="C5" s="90">
        <v>-2</v>
      </c>
      <c r="E5" s="123" t="e">
        <f ca="1"/>
        <v>#NAME?</v>
      </c>
      <c r="F5" s="37" t="e">
        <f ca="1"/>
        <v>#NAME?</v>
      </c>
      <c r="G5" s="90" t="e">
        <f ca="1"/>
        <v>#NAME?</v>
      </c>
      <c r="I5" s="123" t="e">
        <f ca="1"/>
        <v>#NAME?</v>
      </c>
      <c r="J5" s="37" t="e">
        <f ca="1"/>
        <v>#NAME?</v>
      </c>
      <c r="K5" s="90" t="e">
        <f ca="1"/>
        <v>#NAME?</v>
      </c>
    </row>
    <row r="6" spans="1:11" x14ac:dyDescent="0.25">
      <c r="A6" s="91">
        <v>11</v>
      </c>
      <c r="B6" s="92">
        <v>-2</v>
      </c>
      <c r="C6" s="93">
        <v>12</v>
      </c>
      <c r="E6" s="91" t="e">
        <f ca="1"/>
        <v>#NAME?</v>
      </c>
      <c r="F6" s="92" t="e">
        <f ca="1"/>
        <v>#NAME?</v>
      </c>
      <c r="G6" s="93" t="e">
        <f ca="1"/>
        <v>#NAME?</v>
      </c>
      <c r="I6" s="91" t="e">
        <f ca="1"/>
        <v>#NAME?</v>
      </c>
      <c r="J6" s="92" t="e">
        <f ca="1"/>
        <v>#NAME?</v>
      </c>
      <c r="K6" s="93" t="e">
        <f ca="1"/>
        <v>#NAME?</v>
      </c>
    </row>
    <row r="8" spans="1:11" ht="17.25" x14ac:dyDescent="0.25">
      <c r="A8" t="s">
        <v>486</v>
      </c>
      <c r="E8" t="s">
        <v>487</v>
      </c>
      <c r="I8" t="s">
        <v>788</v>
      </c>
    </row>
    <row r="9" spans="1:11" x14ac:dyDescent="0.25">
      <c r="A9" s="160" t="e">
        <f t="array" aca="1" ref="A9:C12" ca="1">eVECTORS(A4:C6)</f>
        <v>#NAME?</v>
      </c>
      <c r="B9" s="161" t="e">
        <f ca="1"/>
        <v>#NAME?</v>
      </c>
      <c r="C9" s="162" t="e">
        <f ca="1"/>
        <v>#NAME?</v>
      </c>
      <c r="E9" s="156" t="e">
        <f t="array" aca="1" ref="E9:G11" ca="1">SQRT(DIAGONAL(A9:C9))</f>
        <v>#NAME?</v>
      </c>
      <c r="F9" s="157" t="e">
        <f ca="1"/>
        <v>#NAME?</v>
      </c>
      <c r="G9" s="158" t="e">
        <f ca="1"/>
        <v>#NAME?</v>
      </c>
      <c r="I9" s="156" t="e">
        <f t="array" aca="1" ref="I9:K11" ca="1">MSQRT(A4:C6)</f>
        <v>#NAME?</v>
      </c>
      <c r="J9" s="157" t="e">
        <f ca="1"/>
        <v>#NAME?</v>
      </c>
      <c r="K9" s="158" t="e">
        <f ca="1"/>
        <v>#NAME?</v>
      </c>
    </row>
    <row r="10" spans="1:11" x14ac:dyDescent="0.25">
      <c r="A10" s="123" t="e">
        <f ca="1"/>
        <v>#NAME?</v>
      </c>
      <c r="B10" s="37" t="e">
        <f ca="1"/>
        <v>#NAME?</v>
      </c>
      <c r="C10" s="90" t="e">
        <f ca="1"/>
        <v>#NAME?</v>
      </c>
      <c r="E10" s="123" t="e">
        <f ca="1"/>
        <v>#NAME?</v>
      </c>
      <c r="F10" s="37" t="e">
        <f ca="1"/>
        <v>#NAME?</v>
      </c>
      <c r="G10" s="90" t="e">
        <f ca="1"/>
        <v>#NAME?</v>
      </c>
      <c r="I10" s="123" t="e">
        <f ca="1"/>
        <v>#NAME?</v>
      </c>
      <c r="J10" s="37" t="e">
        <f ca="1"/>
        <v>#NAME?</v>
      </c>
      <c r="K10" s="90" t="e">
        <f ca="1"/>
        <v>#NAME?</v>
      </c>
    </row>
    <row r="11" spans="1:11" x14ac:dyDescent="0.25">
      <c r="A11" s="123" t="e">
        <f ca="1"/>
        <v>#NAME?</v>
      </c>
      <c r="B11" s="37" t="e">
        <f ca="1"/>
        <v>#NAME?</v>
      </c>
      <c r="C11" s="90" t="e">
        <f ca="1"/>
        <v>#NAME?</v>
      </c>
      <c r="E11" s="91" t="e">
        <f ca="1"/>
        <v>#NAME?</v>
      </c>
      <c r="F11" s="92" t="e">
        <f ca="1"/>
        <v>#NAME?</v>
      </c>
      <c r="G11" s="93" t="e">
        <f ca="1"/>
        <v>#NAME?</v>
      </c>
      <c r="I11" s="91" t="e">
        <f ca="1"/>
        <v>#NAME?</v>
      </c>
      <c r="J11" s="92" t="e">
        <f ca="1"/>
        <v>#NAME?</v>
      </c>
      <c r="K11" s="93" t="e">
        <f ca="1"/>
        <v>#NAME?</v>
      </c>
    </row>
    <row r="12" spans="1:11" x14ac:dyDescent="0.25">
      <c r="A12" s="91" t="e">
        <f ca="1"/>
        <v>#NAME?</v>
      </c>
      <c r="B12" s="92" t="e">
        <f ca="1"/>
        <v>#NAME?</v>
      </c>
      <c r="C12" s="93" t="e">
        <f ca="1"/>
        <v>#NAME?</v>
      </c>
    </row>
    <row r="13" spans="1:11" ht="17.25" x14ac:dyDescent="0.25">
      <c r="E13" t="s">
        <v>488</v>
      </c>
      <c r="I13" t="s">
        <v>489</v>
      </c>
    </row>
    <row r="14" spans="1:11" x14ac:dyDescent="0.25">
      <c r="E14" s="156" t="e">
        <f t="array" aca="1" ref="E14:G16" ca="1">TRANSPOSE(E4:G6)</f>
        <v>#NAME?</v>
      </c>
      <c r="F14" s="157" t="e">
        <f ca="1"/>
        <v>#NAME?</v>
      </c>
      <c r="G14" s="158" t="e">
        <f ca="1"/>
        <v>#NAME?</v>
      </c>
      <c r="I14" s="156" t="e">
        <f t="array" aca="1" ref="I14:K16" ca="1">MMULT(E4:G6,MMULT(DIAGONAL(A9:C9),E14:G16))</f>
        <v>#NAME?</v>
      </c>
      <c r="J14" s="157" t="e">
        <f ca="1"/>
        <v>#NAME?</v>
      </c>
      <c r="K14" s="158" t="e">
        <f ca="1"/>
        <v>#NAME?</v>
      </c>
    </row>
    <row r="15" spans="1:11" x14ac:dyDescent="0.25">
      <c r="E15" s="123" t="e">
        <f ca="1"/>
        <v>#NAME?</v>
      </c>
      <c r="F15" s="37" t="e">
        <f ca="1"/>
        <v>#NAME?</v>
      </c>
      <c r="G15" s="90" t="e">
        <f ca="1"/>
        <v>#NAME?</v>
      </c>
      <c r="I15" s="123" t="e">
        <f ca="1"/>
        <v>#NAME?</v>
      </c>
      <c r="J15" s="37" t="e">
        <f ca="1"/>
        <v>#NAME?</v>
      </c>
      <c r="K15" s="90" t="e">
        <f ca="1"/>
        <v>#NAME?</v>
      </c>
    </row>
    <row r="16" spans="1:11" x14ac:dyDescent="0.25">
      <c r="E16" s="91" t="e">
        <f ca="1"/>
        <v>#NAME?</v>
      </c>
      <c r="F16" s="92" t="e">
        <f ca="1"/>
        <v>#NAME?</v>
      </c>
      <c r="G16" s="93" t="e">
        <f ca="1"/>
        <v>#NAME?</v>
      </c>
      <c r="I16" s="91" t="e">
        <f ca="1"/>
        <v>#NAME?</v>
      </c>
      <c r="J16" s="92" t="e">
        <f ca="1"/>
        <v>#NAME?</v>
      </c>
      <c r="K16" s="93" t="e">
        <f ca="1"/>
        <v>#NAME?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W193"/>
  <sheetViews>
    <sheetView zoomScaleNormal="100" workbookViewId="0"/>
  </sheetViews>
  <sheetFormatPr defaultRowHeight="15" x14ac:dyDescent="0.25"/>
  <cols>
    <col min="12" max="12" width="9.42578125" customWidth="1"/>
  </cols>
  <sheetData>
    <row r="1" spans="1:21" x14ac:dyDescent="0.25">
      <c r="A1" s="42" t="s">
        <v>516</v>
      </c>
      <c r="L1" t="s">
        <v>495</v>
      </c>
    </row>
    <row r="3" spans="1:21" x14ac:dyDescent="0.25">
      <c r="A3" s="47"/>
      <c r="B3" s="47" t="s">
        <v>371</v>
      </c>
      <c r="C3" s="47" t="s">
        <v>372</v>
      </c>
      <c r="D3" s="47" t="s">
        <v>373</v>
      </c>
      <c r="E3" s="47" t="s">
        <v>374</v>
      </c>
      <c r="F3" s="47" t="s">
        <v>375</v>
      </c>
      <c r="G3" s="47" t="s">
        <v>376</v>
      </c>
      <c r="H3" s="47" t="s">
        <v>377</v>
      </c>
      <c r="I3" s="47" t="s">
        <v>378</v>
      </c>
      <c r="J3" s="47" t="s">
        <v>379</v>
      </c>
      <c r="L3" t="s">
        <v>496</v>
      </c>
    </row>
    <row r="4" spans="1:21" x14ac:dyDescent="0.25">
      <c r="A4">
        <v>1</v>
      </c>
      <c r="B4" s="156">
        <v>2</v>
      </c>
      <c r="C4" s="157">
        <v>8</v>
      </c>
      <c r="D4" s="157">
        <v>1</v>
      </c>
      <c r="E4" s="157">
        <v>4</v>
      </c>
      <c r="F4" s="157">
        <v>7</v>
      </c>
      <c r="G4" s="157">
        <v>5</v>
      </c>
      <c r="H4" s="157">
        <v>4</v>
      </c>
      <c r="I4" s="157">
        <v>4</v>
      </c>
      <c r="J4" s="158">
        <v>8</v>
      </c>
    </row>
    <row r="5" spans="1:21" x14ac:dyDescent="0.25">
      <c r="A5">
        <v>2</v>
      </c>
      <c r="B5" s="123">
        <v>4</v>
      </c>
      <c r="C5" s="37">
        <v>8</v>
      </c>
      <c r="D5" s="37">
        <v>5</v>
      </c>
      <c r="E5" s="37">
        <v>3</v>
      </c>
      <c r="F5" s="37">
        <v>7</v>
      </c>
      <c r="G5" s="37">
        <v>7</v>
      </c>
      <c r="H5" s="37">
        <v>7</v>
      </c>
      <c r="I5" s="37">
        <v>6</v>
      </c>
      <c r="J5" s="90">
        <v>6</v>
      </c>
      <c r="M5" t="str">
        <f t="array" ref="M5:U5">B3:J3</f>
        <v>Expect</v>
      </c>
      <c r="N5" t="str">
        <v>Entertain</v>
      </c>
      <c r="O5" t="str">
        <v>Comm</v>
      </c>
      <c r="P5" t="str">
        <v>Expert</v>
      </c>
      <c r="Q5" t="str">
        <v>Motivate</v>
      </c>
      <c r="R5" t="str">
        <v>Caring</v>
      </c>
      <c r="S5" t="str">
        <v>Charisma</v>
      </c>
      <c r="T5" t="str">
        <v>Passion</v>
      </c>
      <c r="U5" t="str">
        <v>Friendly</v>
      </c>
    </row>
    <row r="6" spans="1:21" x14ac:dyDescent="0.25">
      <c r="A6">
        <v>3</v>
      </c>
      <c r="B6" s="123">
        <v>2</v>
      </c>
      <c r="C6" s="37">
        <v>8</v>
      </c>
      <c r="D6" s="37">
        <v>2</v>
      </c>
      <c r="E6" s="37">
        <v>3</v>
      </c>
      <c r="F6" s="37">
        <v>6</v>
      </c>
      <c r="G6" s="37">
        <v>7</v>
      </c>
      <c r="H6" s="37">
        <v>1</v>
      </c>
      <c r="I6" s="37">
        <v>3</v>
      </c>
      <c r="J6" s="90">
        <v>7</v>
      </c>
      <c r="L6" t="s">
        <v>34</v>
      </c>
      <c r="M6" s="203">
        <f>AVERAGE(B4:B123)</f>
        <v>3.7083333333333335</v>
      </c>
      <c r="N6" s="204">
        <f t="shared" ref="N6:U6" si="0">AVERAGE(C4:C123)</f>
        <v>8.1666666666666661</v>
      </c>
      <c r="O6" s="204">
        <f t="shared" si="0"/>
        <v>3.45</v>
      </c>
      <c r="P6" s="204">
        <f t="shared" si="0"/>
        <v>3.3833333333333333</v>
      </c>
      <c r="Q6" s="204">
        <f t="shared" si="0"/>
        <v>6.708333333333333</v>
      </c>
      <c r="R6" s="204">
        <f t="shared" si="0"/>
        <v>6.0083333333333337</v>
      </c>
      <c r="S6" s="204">
        <f t="shared" si="0"/>
        <v>4.8416666666666668</v>
      </c>
      <c r="T6" s="204">
        <f t="shared" si="0"/>
        <v>4.7249999999999996</v>
      </c>
      <c r="U6" s="205">
        <f t="shared" si="0"/>
        <v>7.3</v>
      </c>
    </row>
    <row r="7" spans="1:21" x14ac:dyDescent="0.25">
      <c r="A7">
        <v>4</v>
      </c>
      <c r="B7" s="123">
        <v>4</v>
      </c>
      <c r="C7" s="37">
        <v>8</v>
      </c>
      <c r="D7" s="37">
        <v>4</v>
      </c>
      <c r="E7" s="37">
        <v>2</v>
      </c>
      <c r="F7" s="37">
        <v>8</v>
      </c>
      <c r="G7" s="37">
        <v>7</v>
      </c>
      <c r="H7" s="37">
        <v>7</v>
      </c>
      <c r="I7" s="37">
        <v>5</v>
      </c>
      <c r="J7" s="90">
        <v>7</v>
      </c>
      <c r="L7" t="s">
        <v>497</v>
      </c>
      <c r="M7" s="83">
        <f>STDEV(B4:B123)</f>
        <v>1.2662114027786242</v>
      </c>
      <c r="N7" s="37">
        <f t="shared" ref="N7:U7" si="1">STDEV(C4:C123)</f>
        <v>0.57002629061192933</v>
      </c>
      <c r="O7" s="37">
        <f t="shared" si="1"/>
        <v>1.6492932023224043</v>
      </c>
      <c r="P7" s="37">
        <f t="shared" si="1"/>
        <v>1.0140469991704575</v>
      </c>
      <c r="Q7" s="37">
        <f t="shared" si="1"/>
        <v>0.95614626824273719</v>
      </c>
      <c r="R7" s="37">
        <f t="shared" si="1"/>
        <v>1.3688972027952755</v>
      </c>
      <c r="S7" s="37">
        <f t="shared" si="1"/>
        <v>2.5895583262266895</v>
      </c>
      <c r="T7" s="37">
        <f t="shared" si="1"/>
        <v>0.95233018071950515</v>
      </c>
      <c r="U7" s="84">
        <f t="shared" si="1"/>
        <v>0.58840333734179207</v>
      </c>
    </row>
    <row r="8" spans="1:21" x14ac:dyDescent="0.25">
      <c r="A8">
        <v>5</v>
      </c>
      <c r="B8" s="123">
        <v>3</v>
      </c>
      <c r="C8" s="37">
        <v>8</v>
      </c>
      <c r="D8" s="37">
        <v>5</v>
      </c>
      <c r="E8" s="37">
        <v>4</v>
      </c>
      <c r="F8" s="37">
        <v>8</v>
      </c>
      <c r="G8" s="37">
        <v>8</v>
      </c>
      <c r="H8" s="37">
        <v>7</v>
      </c>
      <c r="I8" s="37">
        <v>6</v>
      </c>
      <c r="J8" s="90">
        <v>7</v>
      </c>
      <c r="L8" t="s">
        <v>268</v>
      </c>
      <c r="M8" s="83">
        <f>SKEW(B4:B123)</f>
        <v>0.13857831473517168</v>
      </c>
      <c r="N8" s="37">
        <f t="shared" ref="N8:U8" si="2">SKEW(C4:C123)</f>
        <v>0.55879383518869019</v>
      </c>
      <c r="O8" s="37">
        <f t="shared" si="2"/>
        <v>0.60968237468969244</v>
      </c>
      <c r="P8" s="37">
        <f t="shared" si="2"/>
        <v>0.25011903407769448</v>
      </c>
      <c r="Q8" s="37">
        <f t="shared" si="2"/>
        <v>3.0992568092345463E-2</v>
      </c>
      <c r="R8" s="37">
        <f t="shared" si="2"/>
        <v>-0.23512012357640227</v>
      </c>
      <c r="S8" s="37">
        <f t="shared" si="2"/>
        <v>4.7501040439116834E-2</v>
      </c>
      <c r="T8" s="37">
        <f t="shared" si="2"/>
        <v>-7.3874092896665661E-2</v>
      </c>
      <c r="U8" s="84">
        <f t="shared" si="2"/>
        <v>0.32217223907072601</v>
      </c>
    </row>
    <row r="9" spans="1:21" x14ac:dyDescent="0.25">
      <c r="A9">
        <v>6</v>
      </c>
      <c r="B9" s="123">
        <v>4</v>
      </c>
      <c r="C9" s="37">
        <v>7</v>
      </c>
      <c r="D9" s="37">
        <v>3</v>
      </c>
      <c r="E9" s="37">
        <v>3</v>
      </c>
      <c r="F9" s="37">
        <v>6</v>
      </c>
      <c r="G9" s="37">
        <v>6</v>
      </c>
      <c r="H9" s="37">
        <v>1</v>
      </c>
      <c r="I9" s="37">
        <v>4</v>
      </c>
      <c r="J9" s="90">
        <v>7</v>
      </c>
      <c r="L9" t="s">
        <v>267</v>
      </c>
      <c r="M9" s="85">
        <f>KURT(B4:B123)</f>
        <v>-7.5087531931202989E-2</v>
      </c>
      <c r="N9" s="86">
        <f t="shared" ref="N9:U9" si="3">KURT(C4:C123)</f>
        <v>1.2245729768528379</v>
      </c>
      <c r="O9" s="86">
        <f t="shared" si="3"/>
        <v>-0.37097323594953835</v>
      </c>
      <c r="P9" s="86">
        <f t="shared" si="3"/>
        <v>0.79048099823017459</v>
      </c>
      <c r="Q9" s="86">
        <f t="shared" si="3"/>
        <v>-9.1985537444213339E-2</v>
      </c>
      <c r="R9" s="86">
        <f t="shared" si="3"/>
        <v>-0.42617618904263521</v>
      </c>
      <c r="S9" s="86">
        <f t="shared" si="3"/>
        <v>-0.92188768731537785</v>
      </c>
      <c r="T9" s="86">
        <f t="shared" si="3"/>
        <v>-0.24984145123189316</v>
      </c>
      <c r="U9" s="87">
        <f t="shared" si="3"/>
        <v>0.13488543363239947</v>
      </c>
    </row>
    <row r="10" spans="1:21" x14ac:dyDescent="0.25">
      <c r="A10">
        <v>7</v>
      </c>
      <c r="B10" s="123">
        <v>4</v>
      </c>
      <c r="C10" s="37">
        <v>8</v>
      </c>
      <c r="D10" s="37">
        <v>4</v>
      </c>
      <c r="E10" s="37">
        <v>2</v>
      </c>
      <c r="F10" s="37">
        <v>6</v>
      </c>
      <c r="G10" s="37">
        <v>4</v>
      </c>
      <c r="H10" s="37">
        <v>5</v>
      </c>
      <c r="I10" s="37">
        <v>4</v>
      </c>
      <c r="J10" s="90">
        <v>7</v>
      </c>
    </row>
    <row r="11" spans="1:21" x14ac:dyDescent="0.25">
      <c r="A11">
        <v>8</v>
      </c>
      <c r="B11" s="123">
        <v>4</v>
      </c>
      <c r="C11" s="37">
        <v>8</v>
      </c>
      <c r="D11" s="37">
        <v>3</v>
      </c>
      <c r="E11" s="37">
        <v>3</v>
      </c>
      <c r="F11" s="37">
        <v>7</v>
      </c>
      <c r="G11" s="37">
        <v>5</v>
      </c>
      <c r="H11" s="37">
        <v>4</v>
      </c>
      <c r="I11" s="37">
        <v>4</v>
      </c>
      <c r="J11" s="90">
        <v>7</v>
      </c>
      <c r="L11" t="s">
        <v>39</v>
      </c>
    </row>
    <row r="12" spans="1:21" x14ac:dyDescent="0.25">
      <c r="A12">
        <v>9</v>
      </c>
      <c r="B12" s="123">
        <v>2</v>
      </c>
      <c r="C12" s="37">
        <v>8</v>
      </c>
      <c r="D12" s="37">
        <v>2</v>
      </c>
      <c r="E12" s="37">
        <v>2</v>
      </c>
      <c r="F12" s="37">
        <v>7</v>
      </c>
      <c r="G12" s="37">
        <v>6</v>
      </c>
      <c r="H12" s="37">
        <v>1</v>
      </c>
      <c r="I12" s="37">
        <v>4</v>
      </c>
      <c r="J12" s="90">
        <v>7</v>
      </c>
    </row>
    <row r="13" spans="1:21" x14ac:dyDescent="0.25">
      <c r="A13">
        <v>10</v>
      </c>
      <c r="B13" s="123">
        <v>4</v>
      </c>
      <c r="C13" s="37">
        <v>8</v>
      </c>
      <c r="D13" s="37">
        <v>3</v>
      </c>
      <c r="E13" s="37">
        <v>4</v>
      </c>
      <c r="F13" s="37">
        <v>8</v>
      </c>
      <c r="G13" s="37">
        <v>7</v>
      </c>
      <c r="H13" s="37">
        <v>4</v>
      </c>
      <c r="I13" s="37">
        <v>4</v>
      </c>
      <c r="J13" s="90">
        <v>8</v>
      </c>
      <c r="M13" t="str">
        <f t="array" ref="M13:U13">B3:J3</f>
        <v>Expect</v>
      </c>
      <c r="N13" t="str">
        <v>Entertain</v>
      </c>
      <c r="O13" t="str">
        <v>Comm</v>
      </c>
      <c r="P13" t="str">
        <v>Expert</v>
      </c>
      <c r="Q13" t="str">
        <v>Motivate</v>
      </c>
      <c r="R13" t="str">
        <v>Caring</v>
      </c>
      <c r="S13" t="str">
        <v>Charisma</v>
      </c>
      <c r="T13" t="str">
        <v>Passion</v>
      </c>
      <c r="U13" t="str">
        <v>Friendly</v>
      </c>
    </row>
    <row r="14" spans="1:21" x14ac:dyDescent="0.25">
      <c r="A14">
        <v>11</v>
      </c>
      <c r="B14" s="123">
        <v>3</v>
      </c>
      <c r="C14" s="37">
        <v>10</v>
      </c>
      <c r="D14" s="37">
        <v>5</v>
      </c>
      <c r="E14" s="37">
        <v>4</v>
      </c>
      <c r="F14" s="37">
        <v>7</v>
      </c>
      <c r="G14" s="37">
        <v>8</v>
      </c>
      <c r="H14" s="37">
        <v>7</v>
      </c>
      <c r="I14" s="37">
        <v>6</v>
      </c>
      <c r="J14" s="90">
        <v>8</v>
      </c>
      <c r="L14" t="str">
        <f t="array" ref="L14:L22">TRANSPOSE(B3:J3)</f>
        <v>Expect</v>
      </c>
      <c r="M14" s="203" t="e">
        <f t="array" aca="1" ref="M14:U22" ca="1">CORR(B4:J123)</f>
        <v>#NAME?</v>
      </c>
      <c r="N14" s="204" t="e">
        <f ca="1"/>
        <v>#NAME?</v>
      </c>
      <c r="O14" s="204" t="e">
        <f ca="1"/>
        <v>#NAME?</v>
      </c>
      <c r="P14" s="204" t="e">
        <f ca="1"/>
        <v>#NAME?</v>
      </c>
      <c r="Q14" s="204" t="e">
        <f ca="1"/>
        <v>#NAME?</v>
      </c>
      <c r="R14" s="204" t="e">
        <f ca="1"/>
        <v>#NAME?</v>
      </c>
      <c r="S14" s="204" t="e">
        <f ca="1"/>
        <v>#NAME?</v>
      </c>
      <c r="T14" s="204" t="e">
        <f ca="1"/>
        <v>#NAME?</v>
      </c>
      <c r="U14" s="205" t="e">
        <f ca="1"/>
        <v>#NAME?</v>
      </c>
    </row>
    <row r="15" spans="1:21" x14ac:dyDescent="0.25">
      <c r="A15">
        <v>12</v>
      </c>
      <c r="B15" s="123">
        <v>1</v>
      </c>
      <c r="C15" s="37">
        <v>9</v>
      </c>
      <c r="D15" s="37">
        <v>2</v>
      </c>
      <c r="E15" s="37">
        <v>5</v>
      </c>
      <c r="F15" s="37">
        <v>9</v>
      </c>
      <c r="G15" s="37">
        <v>7</v>
      </c>
      <c r="H15" s="37">
        <v>5</v>
      </c>
      <c r="I15" s="37">
        <v>6</v>
      </c>
      <c r="J15" s="90">
        <v>9</v>
      </c>
      <c r="L15" t="str">
        <v>Entertain</v>
      </c>
      <c r="M15" s="83" t="e">
        <f ca="1"/>
        <v>#NAME?</v>
      </c>
      <c r="N15" s="37" t="e">
        <f ca="1"/>
        <v>#NAME?</v>
      </c>
      <c r="O15" s="37" t="e">
        <f ca="1"/>
        <v>#NAME?</v>
      </c>
      <c r="P15" s="37" t="e">
        <f ca="1"/>
        <v>#NAME?</v>
      </c>
      <c r="Q15" s="37" t="e">
        <f ca="1"/>
        <v>#NAME?</v>
      </c>
      <c r="R15" s="37" t="e">
        <f ca="1"/>
        <v>#NAME?</v>
      </c>
      <c r="S15" s="37" t="e">
        <f ca="1"/>
        <v>#NAME?</v>
      </c>
      <c r="T15" s="37" t="e">
        <f ca="1"/>
        <v>#NAME?</v>
      </c>
      <c r="U15" s="84" t="e">
        <f ca="1"/>
        <v>#NAME?</v>
      </c>
    </row>
    <row r="16" spans="1:21" x14ac:dyDescent="0.25">
      <c r="A16">
        <v>13</v>
      </c>
      <c r="B16" s="123">
        <v>5</v>
      </c>
      <c r="C16" s="37">
        <v>7</v>
      </c>
      <c r="D16" s="37">
        <v>2</v>
      </c>
      <c r="E16" s="37">
        <v>3</v>
      </c>
      <c r="F16" s="37">
        <v>6</v>
      </c>
      <c r="G16" s="37">
        <v>4</v>
      </c>
      <c r="H16" s="37">
        <v>2</v>
      </c>
      <c r="I16" s="37">
        <v>3</v>
      </c>
      <c r="J16" s="90">
        <v>6</v>
      </c>
      <c r="L16" t="str">
        <v>Comm</v>
      </c>
      <c r="M16" s="83" t="e">
        <f ca="1"/>
        <v>#NAME?</v>
      </c>
      <c r="N16" s="37" t="e">
        <f ca="1"/>
        <v>#NAME?</v>
      </c>
      <c r="O16" s="37" t="e">
        <f ca="1"/>
        <v>#NAME?</v>
      </c>
      <c r="P16" s="37" t="e">
        <f ca="1"/>
        <v>#NAME?</v>
      </c>
      <c r="Q16" s="37" t="e">
        <f ca="1"/>
        <v>#NAME?</v>
      </c>
      <c r="R16" s="37" t="e">
        <f ca="1"/>
        <v>#NAME?</v>
      </c>
      <c r="S16" s="37" t="e">
        <f ca="1"/>
        <v>#NAME?</v>
      </c>
      <c r="T16" s="37" t="e">
        <f ca="1"/>
        <v>#NAME?</v>
      </c>
      <c r="U16" s="84" t="e">
        <f ca="1"/>
        <v>#NAME?</v>
      </c>
    </row>
    <row r="17" spans="1:23" x14ac:dyDescent="0.25">
      <c r="A17">
        <v>14</v>
      </c>
      <c r="B17" s="123">
        <v>3</v>
      </c>
      <c r="C17" s="37">
        <v>7</v>
      </c>
      <c r="D17" s="37">
        <v>3</v>
      </c>
      <c r="E17" s="37">
        <v>4</v>
      </c>
      <c r="F17" s="37">
        <v>6</v>
      </c>
      <c r="G17" s="37">
        <v>7</v>
      </c>
      <c r="H17" s="37">
        <v>1</v>
      </c>
      <c r="I17" s="37">
        <v>3</v>
      </c>
      <c r="J17" s="90">
        <v>7</v>
      </c>
      <c r="L17" t="str">
        <v>Expert</v>
      </c>
      <c r="M17" s="83" t="e">
        <f ca="1"/>
        <v>#NAME?</v>
      </c>
      <c r="N17" s="37" t="e">
        <f ca="1"/>
        <v>#NAME?</v>
      </c>
      <c r="O17" s="37" t="e">
        <f ca="1"/>
        <v>#NAME?</v>
      </c>
      <c r="P17" s="37" t="e">
        <f ca="1"/>
        <v>#NAME?</v>
      </c>
      <c r="Q17" s="37" t="e">
        <f ca="1"/>
        <v>#NAME?</v>
      </c>
      <c r="R17" s="37" t="e">
        <f ca="1"/>
        <v>#NAME?</v>
      </c>
      <c r="S17" s="37" t="e">
        <f ca="1"/>
        <v>#NAME?</v>
      </c>
      <c r="T17" s="37" t="e">
        <f ca="1"/>
        <v>#NAME?</v>
      </c>
      <c r="U17" s="84" t="e">
        <f ca="1"/>
        <v>#NAME?</v>
      </c>
    </row>
    <row r="18" spans="1:23" x14ac:dyDescent="0.25">
      <c r="A18">
        <v>15</v>
      </c>
      <c r="B18" s="123">
        <v>2</v>
      </c>
      <c r="C18" s="37">
        <v>9</v>
      </c>
      <c r="D18" s="37">
        <v>6</v>
      </c>
      <c r="E18" s="37">
        <v>4</v>
      </c>
      <c r="F18" s="37">
        <v>6</v>
      </c>
      <c r="G18" s="37">
        <v>3</v>
      </c>
      <c r="H18" s="37">
        <v>8</v>
      </c>
      <c r="I18" s="37">
        <v>5</v>
      </c>
      <c r="J18" s="90">
        <v>7</v>
      </c>
      <c r="L18" t="str">
        <v>Motivate</v>
      </c>
      <c r="M18" s="83" t="e">
        <f ca="1"/>
        <v>#NAME?</v>
      </c>
      <c r="N18" s="37" t="e">
        <f ca="1"/>
        <v>#NAME?</v>
      </c>
      <c r="O18" s="37" t="e">
        <f ca="1"/>
        <v>#NAME?</v>
      </c>
      <c r="P18" s="37" t="e">
        <f ca="1"/>
        <v>#NAME?</v>
      </c>
      <c r="Q18" s="37" t="e">
        <f ca="1"/>
        <v>#NAME?</v>
      </c>
      <c r="R18" s="37" t="e">
        <f ca="1"/>
        <v>#NAME?</v>
      </c>
      <c r="S18" s="37" t="e">
        <f ca="1"/>
        <v>#NAME?</v>
      </c>
      <c r="T18" s="37" t="e">
        <f ca="1"/>
        <v>#NAME?</v>
      </c>
      <c r="U18" s="84" t="e">
        <f ca="1"/>
        <v>#NAME?</v>
      </c>
    </row>
    <row r="19" spans="1:23" x14ac:dyDescent="0.25">
      <c r="A19">
        <v>16</v>
      </c>
      <c r="B19" s="123">
        <v>7</v>
      </c>
      <c r="C19" s="37">
        <v>7</v>
      </c>
      <c r="D19" s="37">
        <v>2</v>
      </c>
      <c r="E19" s="37">
        <v>7</v>
      </c>
      <c r="F19" s="37">
        <v>6</v>
      </c>
      <c r="G19" s="37">
        <v>5</v>
      </c>
      <c r="H19" s="37">
        <v>1</v>
      </c>
      <c r="I19" s="37">
        <v>4</v>
      </c>
      <c r="J19" s="90">
        <v>7</v>
      </c>
      <c r="L19" t="str">
        <v>Caring</v>
      </c>
      <c r="M19" s="83" t="e">
        <f ca="1"/>
        <v>#NAME?</v>
      </c>
      <c r="N19" s="37" t="e">
        <f ca="1"/>
        <v>#NAME?</v>
      </c>
      <c r="O19" s="37" t="e">
        <f ca="1"/>
        <v>#NAME?</v>
      </c>
      <c r="P19" s="37" t="e">
        <f ca="1"/>
        <v>#NAME?</v>
      </c>
      <c r="Q19" s="37" t="e">
        <f ca="1"/>
        <v>#NAME?</v>
      </c>
      <c r="R19" s="37" t="e">
        <f ca="1"/>
        <v>#NAME?</v>
      </c>
      <c r="S19" s="37" t="e">
        <f ca="1"/>
        <v>#NAME?</v>
      </c>
      <c r="T19" s="37" t="e">
        <f ca="1"/>
        <v>#NAME?</v>
      </c>
      <c r="U19" s="84" t="e">
        <f ca="1"/>
        <v>#NAME?</v>
      </c>
    </row>
    <row r="20" spans="1:23" x14ac:dyDescent="0.25">
      <c r="A20">
        <v>17</v>
      </c>
      <c r="B20" s="123">
        <v>2</v>
      </c>
      <c r="C20" s="37">
        <v>8</v>
      </c>
      <c r="D20" s="37">
        <v>3</v>
      </c>
      <c r="E20" s="37">
        <v>2</v>
      </c>
      <c r="F20" s="37">
        <v>6</v>
      </c>
      <c r="G20" s="37">
        <v>7</v>
      </c>
      <c r="H20" s="37">
        <v>4</v>
      </c>
      <c r="I20" s="37">
        <v>5</v>
      </c>
      <c r="J20" s="90">
        <v>7</v>
      </c>
      <c r="L20" t="str">
        <v>Charisma</v>
      </c>
      <c r="M20" s="83" t="e">
        <f ca="1"/>
        <v>#NAME?</v>
      </c>
      <c r="N20" s="37" t="e">
        <f ca="1"/>
        <v>#NAME?</v>
      </c>
      <c r="O20" s="37" t="e">
        <f ca="1"/>
        <v>#NAME?</v>
      </c>
      <c r="P20" s="37" t="e">
        <f ca="1"/>
        <v>#NAME?</v>
      </c>
      <c r="Q20" s="37" t="e">
        <f ca="1"/>
        <v>#NAME?</v>
      </c>
      <c r="R20" s="37" t="e">
        <f ca="1"/>
        <v>#NAME?</v>
      </c>
      <c r="S20" s="37" t="e">
        <f ca="1"/>
        <v>#NAME?</v>
      </c>
      <c r="T20" s="37" t="e">
        <f ca="1"/>
        <v>#NAME?</v>
      </c>
      <c r="U20" s="84" t="e">
        <f ca="1"/>
        <v>#NAME?</v>
      </c>
    </row>
    <row r="21" spans="1:23" x14ac:dyDescent="0.25">
      <c r="A21">
        <v>18</v>
      </c>
      <c r="B21" s="123">
        <v>4</v>
      </c>
      <c r="C21" s="37">
        <v>8</v>
      </c>
      <c r="D21" s="37">
        <v>4</v>
      </c>
      <c r="E21" s="37">
        <v>2</v>
      </c>
      <c r="F21" s="37">
        <v>7</v>
      </c>
      <c r="G21" s="37">
        <v>8</v>
      </c>
      <c r="H21" s="37">
        <v>4</v>
      </c>
      <c r="I21" s="37">
        <v>5</v>
      </c>
      <c r="J21" s="90">
        <v>7</v>
      </c>
      <c r="L21" t="str">
        <v>Passion</v>
      </c>
      <c r="M21" s="83" t="e">
        <f ca="1"/>
        <v>#NAME?</v>
      </c>
      <c r="N21" s="37" t="e">
        <f ca="1"/>
        <v>#NAME?</v>
      </c>
      <c r="O21" s="37" t="e">
        <f ca="1"/>
        <v>#NAME?</v>
      </c>
      <c r="P21" s="37" t="e">
        <f ca="1"/>
        <v>#NAME?</v>
      </c>
      <c r="Q21" s="37" t="e">
        <f ca="1"/>
        <v>#NAME?</v>
      </c>
      <c r="R21" s="37" t="e">
        <f ca="1"/>
        <v>#NAME?</v>
      </c>
      <c r="S21" s="37" t="e">
        <f ca="1"/>
        <v>#NAME?</v>
      </c>
      <c r="T21" s="37" t="e">
        <f ca="1"/>
        <v>#NAME?</v>
      </c>
      <c r="U21" s="84" t="e">
        <f ca="1"/>
        <v>#NAME?</v>
      </c>
    </row>
    <row r="22" spans="1:23" x14ac:dyDescent="0.25">
      <c r="A22">
        <v>19</v>
      </c>
      <c r="B22" s="123">
        <v>2</v>
      </c>
      <c r="C22" s="37">
        <v>8</v>
      </c>
      <c r="D22" s="37">
        <v>2</v>
      </c>
      <c r="E22" s="37">
        <v>3</v>
      </c>
      <c r="F22" s="37">
        <v>5</v>
      </c>
      <c r="G22" s="37">
        <v>4</v>
      </c>
      <c r="H22" s="37">
        <v>6</v>
      </c>
      <c r="I22" s="37">
        <v>4</v>
      </c>
      <c r="J22" s="90">
        <v>9</v>
      </c>
      <c r="L22" t="str">
        <v>Friendly</v>
      </c>
      <c r="M22" s="85" t="e">
        <f ca="1"/>
        <v>#NAME?</v>
      </c>
      <c r="N22" s="86" t="e">
        <f ca="1"/>
        <v>#NAME?</v>
      </c>
      <c r="O22" s="86" t="e">
        <f ca="1"/>
        <v>#NAME?</v>
      </c>
      <c r="P22" s="86" t="e">
        <f ca="1"/>
        <v>#NAME?</v>
      </c>
      <c r="Q22" s="86" t="e">
        <f ca="1"/>
        <v>#NAME?</v>
      </c>
      <c r="R22" s="86" t="e">
        <f ca="1"/>
        <v>#NAME?</v>
      </c>
      <c r="S22" s="86" t="e">
        <f ca="1"/>
        <v>#NAME?</v>
      </c>
      <c r="T22" s="86" t="e">
        <f ca="1"/>
        <v>#NAME?</v>
      </c>
      <c r="U22" s="87" t="e">
        <f ca="1"/>
        <v>#NAME?</v>
      </c>
    </row>
    <row r="23" spans="1:23" x14ac:dyDescent="0.25">
      <c r="A23">
        <v>20</v>
      </c>
      <c r="B23" s="123">
        <v>3</v>
      </c>
      <c r="C23" s="37">
        <v>8</v>
      </c>
      <c r="D23" s="37">
        <v>6</v>
      </c>
      <c r="E23" s="37">
        <v>4</v>
      </c>
      <c r="F23" s="37">
        <v>9</v>
      </c>
      <c r="G23" s="37">
        <v>9</v>
      </c>
      <c r="H23" s="37">
        <v>8</v>
      </c>
      <c r="I23" s="37">
        <v>5</v>
      </c>
      <c r="J23" s="90">
        <v>7</v>
      </c>
      <c r="M23" t="e">
        <f ca="1">SUMSQ(M14:M22)-1</f>
        <v>#NAME?</v>
      </c>
      <c r="N23" t="e">
        <f t="shared" ref="N23:U23" ca="1" si="4">SUMSQ(N14:N22)-1</f>
        <v>#NAME?</v>
      </c>
      <c r="O23" t="e">
        <f t="shared" ca="1" si="4"/>
        <v>#NAME?</v>
      </c>
      <c r="P23" t="e">
        <f t="shared" ca="1" si="4"/>
        <v>#NAME?</v>
      </c>
      <c r="Q23" t="e">
        <f t="shared" ca="1" si="4"/>
        <v>#NAME?</v>
      </c>
      <c r="R23" t="e">
        <f t="shared" ca="1" si="4"/>
        <v>#NAME?</v>
      </c>
      <c r="S23" t="e">
        <f t="shared" ca="1" si="4"/>
        <v>#NAME?</v>
      </c>
      <c r="T23" t="e">
        <f t="shared" ca="1" si="4"/>
        <v>#NAME?</v>
      </c>
      <c r="U23" t="e">
        <f t="shared" ca="1" si="4"/>
        <v>#NAME?</v>
      </c>
      <c r="V23" t="e">
        <f ca="1">SUM(M23:U23)</f>
        <v>#NAME?</v>
      </c>
    </row>
    <row r="24" spans="1:23" x14ac:dyDescent="0.25">
      <c r="A24">
        <v>21</v>
      </c>
      <c r="B24" s="123">
        <v>5</v>
      </c>
      <c r="C24" s="37">
        <v>9</v>
      </c>
      <c r="D24" s="37">
        <v>3</v>
      </c>
      <c r="E24" s="37">
        <v>5</v>
      </c>
      <c r="F24" s="37">
        <v>6</v>
      </c>
      <c r="G24" s="37">
        <v>3</v>
      </c>
      <c r="H24" s="37">
        <v>3</v>
      </c>
      <c r="I24" s="37">
        <v>6</v>
      </c>
      <c r="J24" s="90">
        <v>8</v>
      </c>
    </row>
    <row r="25" spans="1:23" x14ac:dyDescent="0.25">
      <c r="A25">
        <v>22</v>
      </c>
      <c r="B25" s="123">
        <v>5</v>
      </c>
      <c r="C25" s="37">
        <v>8</v>
      </c>
      <c r="D25" s="37">
        <v>5</v>
      </c>
      <c r="E25" s="37">
        <v>3</v>
      </c>
      <c r="F25" s="37">
        <v>6</v>
      </c>
      <c r="G25" s="37">
        <v>4</v>
      </c>
      <c r="H25" s="37">
        <v>4</v>
      </c>
      <c r="I25" s="37">
        <v>3</v>
      </c>
      <c r="J25" s="90">
        <v>7</v>
      </c>
      <c r="L25" t="s">
        <v>498</v>
      </c>
    </row>
    <row r="26" spans="1:23" x14ac:dyDescent="0.25">
      <c r="A26">
        <v>23</v>
      </c>
      <c r="B26" s="123">
        <v>4</v>
      </c>
      <c r="C26" s="37">
        <v>9</v>
      </c>
      <c r="D26" s="37">
        <v>4</v>
      </c>
      <c r="E26" s="37">
        <v>3</v>
      </c>
      <c r="F26" s="37">
        <v>7</v>
      </c>
      <c r="G26" s="37">
        <v>7</v>
      </c>
      <c r="H26" s="37">
        <v>7</v>
      </c>
      <c r="I26" s="37">
        <v>5</v>
      </c>
      <c r="J26" s="90">
        <v>7</v>
      </c>
    </row>
    <row r="27" spans="1:23" x14ac:dyDescent="0.25">
      <c r="A27">
        <v>24</v>
      </c>
      <c r="B27" s="123">
        <v>4</v>
      </c>
      <c r="C27" s="37">
        <v>8</v>
      </c>
      <c r="D27" s="37">
        <v>3</v>
      </c>
      <c r="E27" s="37">
        <v>4</v>
      </c>
      <c r="F27" s="37">
        <v>6</v>
      </c>
      <c r="G27" s="37">
        <v>5</v>
      </c>
      <c r="H27" s="37">
        <v>7</v>
      </c>
      <c r="I27" s="37">
        <v>4</v>
      </c>
      <c r="J27" s="90">
        <v>8</v>
      </c>
      <c r="M27" t="str">
        <f t="array" ref="M27:U27">B3:J3</f>
        <v>Expect</v>
      </c>
      <c r="N27" t="str">
        <v>Entertain</v>
      </c>
      <c r="O27" t="str">
        <v>Comm</v>
      </c>
      <c r="P27" t="str">
        <v>Expert</v>
      </c>
      <c r="Q27" t="str">
        <v>Motivate</v>
      </c>
      <c r="R27" t="str">
        <v>Caring</v>
      </c>
      <c r="S27" t="str">
        <v>Charisma</v>
      </c>
      <c r="T27" t="str">
        <v>Passion</v>
      </c>
      <c r="U27" t="str">
        <v>Friendly</v>
      </c>
      <c r="W27" t="s">
        <v>499</v>
      </c>
    </row>
    <row r="28" spans="1:23" x14ac:dyDescent="0.25">
      <c r="A28">
        <v>25</v>
      </c>
      <c r="B28" s="123">
        <v>2</v>
      </c>
      <c r="C28" s="37">
        <v>8</v>
      </c>
      <c r="D28" s="37">
        <v>2</v>
      </c>
      <c r="E28" s="37">
        <v>5</v>
      </c>
      <c r="F28" s="37">
        <v>6</v>
      </c>
      <c r="G28" s="37">
        <v>8</v>
      </c>
      <c r="H28" s="37">
        <v>4</v>
      </c>
      <c r="I28" s="37">
        <v>5</v>
      </c>
      <c r="J28" s="90">
        <v>8</v>
      </c>
      <c r="L28" t="str">
        <f t="array" ref="L28:L36">TRANSPOSE(B3:J3)</f>
        <v>Expect</v>
      </c>
      <c r="M28" s="203" t="e">
        <f t="array" aca="1" ref="M28:U36" ca="1">MINVERSE(M14:U22)</f>
        <v>#NAME?</v>
      </c>
      <c r="N28" s="204" t="e">
        <f ca="1"/>
        <v>#NAME?</v>
      </c>
      <c r="O28" s="204" t="e">
        <f ca="1"/>
        <v>#NAME?</v>
      </c>
      <c r="P28" s="204" t="e">
        <f ca="1"/>
        <v>#NAME?</v>
      </c>
      <c r="Q28" s="204" t="e">
        <f ca="1"/>
        <v>#NAME?</v>
      </c>
      <c r="R28" s="204" t="e">
        <f ca="1"/>
        <v>#NAME?</v>
      </c>
      <c r="S28" s="204" t="e">
        <f ca="1"/>
        <v>#NAME?</v>
      </c>
      <c r="T28" s="204" t="e">
        <f ca="1"/>
        <v>#NAME?</v>
      </c>
      <c r="U28" s="205" t="e">
        <f ca="1"/>
        <v>#NAME?</v>
      </c>
      <c r="W28" s="206" t="e">
        <f t="array" aca="1" ref="W28:W36" ca="1">SQRT(DIAG(M28:U36))</f>
        <v>#NAME?</v>
      </c>
    </row>
    <row r="29" spans="1:23" x14ac:dyDescent="0.25">
      <c r="A29">
        <v>26</v>
      </c>
      <c r="B29" s="123">
        <v>4</v>
      </c>
      <c r="C29" s="37">
        <v>8</v>
      </c>
      <c r="D29" s="37">
        <v>6</v>
      </c>
      <c r="E29" s="37">
        <v>5</v>
      </c>
      <c r="F29" s="37">
        <v>8</v>
      </c>
      <c r="G29" s="37">
        <v>7</v>
      </c>
      <c r="H29" s="37">
        <v>9</v>
      </c>
      <c r="I29" s="37">
        <v>6</v>
      </c>
      <c r="J29" s="90">
        <v>7</v>
      </c>
      <c r="L29" t="str">
        <v>Entertain</v>
      </c>
      <c r="M29" s="83" t="e">
        <f ca="1"/>
        <v>#NAME?</v>
      </c>
      <c r="N29" s="37" t="e">
        <f ca="1"/>
        <v>#NAME?</v>
      </c>
      <c r="O29" s="37" t="e">
        <f ca="1"/>
        <v>#NAME?</v>
      </c>
      <c r="P29" s="37" t="e">
        <f ca="1"/>
        <v>#NAME?</v>
      </c>
      <c r="Q29" s="37" t="e">
        <f ca="1"/>
        <v>#NAME?</v>
      </c>
      <c r="R29" s="37" t="e">
        <f ca="1"/>
        <v>#NAME?</v>
      </c>
      <c r="S29" s="37" t="e">
        <f ca="1"/>
        <v>#NAME?</v>
      </c>
      <c r="T29" s="37" t="e">
        <f ca="1"/>
        <v>#NAME?</v>
      </c>
      <c r="U29" s="84" t="e">
        <f ca="1"/>
        <v>#NAME?</v>
      </c>
      <c r="W29" s="98" t="e">
        <f ca="1"/>
        <v>#NAME?</v>
      </c>
    </row>
    <row r="30" spans="1:23" x14ac:dyDescent="0.25">
      <c r="A30">
        <v>27</v>
      </c>
      <c r="B30" s="123">
        <v>2</v>
      </c>
      <c r="C30" s="37">
        <v>8</v>
      </c>
      <c r="D30" s="37">
        <v>3</v>
      </c>
      <c r="E30" s="37">
        <v>3</v>
      </c>
      <c r="F30" s="37">
        <v>7</v>
      </c>
      <c r="G30" s="37">
        <v>5</v>
      </c>
      <c r="H30" s="37">
        <v>5</v>
      </c>
      <c r="I30" s="37">
        <v>5</v>
      </c>
      <c r="J30" s="90">
        <v>7</v>
      </c>
      <c r="L30" t="str">
        <v>Comm</v>
      </c>
      <c r="M30" s="83" t="e">
        <f ca="1"/>
        <v>#NAME?</v>
      </c>
      <c r="N30" s="37" t="e">
        <f ca="1"/>
        <v>#NAME?</v>
      </c>
      <c r="O30" s="37" t="e">
        <f ca="1"/>
        <v>#NAME?</v>
      </c>
      <c r="P30" s="37" t="e">
        <f ca="1"/>
        <v>#NAME?</v>
      </c>
      <c r="Q30" s="37" t="e">
        <f ca="1"/>
        <v>#NAME?</v>
      </c>
      <c r="R30" s="37" t="e">
        <f ca="1"/>
        <v>#NAME?</v>
      </c>
      <c r="S30" s="37" t="e">
        <f ca="1"/>
        <v>#NAME?</v>
      </c>
      <c r="T30" s="37" t="e">
        <f ca="1"/>
        <v>#NAME?</v>
      </c>
      <c r="U30" s="84" t="e">
        <f ca="1"/>
        <v>#NAME?</v>
      </c>
      <c r="W30" s="98" t="e">
        <f ca="1"/>
        <v>#NAME?</v>
      </c>
    </row>
    <row r="31" spans="1:23" x14ac:dyDescent="0.25">
      <c r="A31">
        <v>28</v>
      </c>
      <c r="B31" s="123">
        <v>2</v>
      </c>
      <c r="C31" s="37">
        <v>8</v>
      </c>
      <c r="D31" s="37">
        <v>1</v>
      </c>
      <c r="E31" s="37">
        <v>5</v>
      </c>
      <c r="F31" s="37">
        <v>6</v>
      </c>
      <c r="G31" s="37">
        <v>8</v>
      </c>
      <c r="H31" s="37">
        <v>7</v>
      </c>
      <c r="I31" s="37">
        <v>4</v>
      </c>
      <c r="J31" s="90">
        <v>8</v>
      </c>
      <c r="L31" t="str">
        <v>Expert</v>
      </c>
      <c r="M31" s="83" t="e">
        <f ca="1"/>
        <v>#NAME?</v>
      </c>
      <c r="N31" s="37" t="e">
        <f ca="1"/>
        <v>#NAME?</v>
      </c>
      <c r="O31" s="37" t="e">
        <f ca="1"/>
        <v>#NAME?</v>
      </c>
      <c r="P31" s="37" t="e">
        <f ca="1"/>
        <v>#NAME?</v>
      </c>
      <c r="Q31" s="37" t="e">
        <f ca="1"/>
        <v>#NAME?</v>
      </c>
      <c r="R31" s="37" t="e">
        <f ca="1"/>
        <v>#NAME?</v>
      </c>
      <c r="S31" s="37" t="e">
        <f ca="1"/>
        <v>#NAME?</v>
      </c>
      <c r="T31" s="37" t="e">
        <f ca="1"/>
        <v>#NAME?</v>
      </c>
      <c r="U31" s="84" t="e">
        <f ca="1"/>
        <v>#NAME?</v>
      </c>
      <c r="W31" s="98" t="e">
        <f ca="1"/>
        <v>#NAME?</v>
      </c>
    </row>
    <row r="32" spans="1:23" x14ac:dyDescent="0.25">
      <c r="A32">
        <v>29</v>
      </c>
      <c r="B32" s="123">
        <v>5</v>
      </c>
      <c r="C32" s="37">
        <v>8</v>
      </c>
      <c r="D32" s="37">
        <v>3</v>
      </c>
      <c r="E32" s="37">
        <v>4</v>
      </c>
      <c r="F32" s="37">
        <v>7</v>
      </c>
      <c r="G32" s="37">
        <v>7</v>
      </c>
      <c r="H32" s="37">
        <v>1</v>
      </c>
      <c r="I32" s="37">
        <v>5</v>
      </c>
      <c r="J32" s="90">
        <v>7</v>
      </c>
      <c r="L32" t="str">
        <v>Motivate</v>
      </c>
      <c r="M32" s="83" t="e">
        <f ca="1"/>
        <v>#NAME?</v>
      </c>
      <c r="N32" s="37" t="e">
        <f ca="1"/>
        <v>#NAME?</v>
      </c>
      <c r="O32" s="37" t="e">
        <f ca="1"/>
        <v>#NAME?</v>
      </c>
      <c r="P32" s="37" t="e">
        <f ca="1"/>
        <v>#NAME?</v>
      </c>
      <c r="Q32" s="37" t="e">
        <f ca="1"/>
        <v>#NAME?</v>
      </c>
      <c r="R32" s="37" t="e">
        <f ca="1"/>
        <v>#NAME?</v>
      </c>
      <c r="S32" s="37" t="e">
        <f ca="1"/>
        <v>#NAME?</v>
      </c>
      <c r="T32" s="37" t="e">
        <f ca="1"/>
        <v>#NAME?</v>
      </c>
      <c r="U32" s="84" t="e">
        <f ca="1"/>
        <v>#NAME?</v>
      </c>
      <c r="W32" s="98" t="e">
        <f ca="1"/>
        <v>#NAME?</v>
      </c>
    </row>
    <row r="33" spans="1:23" x14ac:dyDescent="0.25">
      <c r="A33">
        <v>30</v>
      </c>
      <c r="B33" s="123">
        <v>2</v>
      </c>
      <c r="C33" s="37">
        <v>8</v>
      </c>
      <c r="D33" s="37">
        <v>2</v>
      </c>
      <c r="E33" s="37">
        <v>4</v>
      </c>
      <c r="F33" s="37">
        <v>6</v>
      </c>
      <c r="G33" s="37">
        <v>5</v>
      </c>
      <c r="H33" s="37">
        <v>5</v>
      </c>
      <c r="I33" s="37">
        <v>5</v>
      </c>
      <c r="J33" s="90">
        <v>8</v>
      </c>
      <c r="L33" t="str">
        <v>Caring</v>
      </c>
      <c r="M33" s="83" t="e">
        <f ca="1"/>
        <v>#NAME?</v>
      </c>
      <c r="N33" s="37" t="e">
        <f ca="1"/>
        <v>#NAME?</v>
      </c>
      <c r="O33" s="37" t="e">
        <f ca="1"/>
        <v>#NAME?</v>
      </c>
      <c r="P33" s="37" t="e">
        <f ca="1"/>
        <v>#NAME?</v>
      </c>
      <c r="Q33" s="37" t="e">
        <f ca="1"/>
        <v>#NAME?</v>
      </c>
      <c r="R33" s="37" t="e">
        <f ca="1"/>
        <v>#NAME?</v>
      </c>
      <c r="S33" s="37" t="e">
        <f ca="1"/>
        <v>#NAME?</v>
      </c>
      <c r="T33" s="37" t="e">
        <f ca="1"/>
        <v>#NAME?</v>
      </c>
      <c r="U33" s="84" t="e">
        <f ca="1"/>
        <v>#NAME?</v>
      </c>
      <c r="W33" s="98" t="e">
        <f ca="1"/>
        <v>#NAME?</v>
      </c>
    </row>
    <row r="34" spans="1:23" x14ac:dyDescent="0.25">
      <c r="A34">
        <v>31</v>
      </c>
      <c r="B34" s="123">
        <v>6</v>
      </c>
      <c r="C34" s="37">
        <v>8</v>
      </c>
      <c r="D34" s="37">
        <v>3</v>
      </c>
      <c r="E34" s="37">
        <v>1</v>
      </c>
      <c r="F34" s="37">
        <v>6</v>
      </c>
      <c r="G34" s="37">
        <v>8</v>
      </c>
      <c r="H34" s="37">
        <v>4</v>
      </c>
      <c r="I34" s="37">
        <v>4</v>
      </c>
      <c r="J34" s="90">
        <v>6</v>
      </c>
      <c r="L34" t="str">
        <v>Charisma</v>
      </c>
      <c r="M34" s="83" t="e">
        <f ca="1"/>
        <v>#NAME?</v>
      </c>
      <c r="N34" s="37" t="e">
        <f ca="1"/>
        <v>#NAME?</v>
      </c>
      <c r="O34" s="37" t="e">
        <f ca="1"/>
        <v>#NAME?</v>
      </c>
      <c r="P34" s="37" t="e">
        <f ca="1"/>
        <v>#NAME?</v>
      </c>
      <c r="Q34" s="37" t="e">
        <f ca="1"/>
        <v>#NAME?</v>
      </c>
      <c r="R34" s="37" t="e">
        <f ca="1"/>
        <v>#NAME?</v>
      </c>
      <c r="S34" s="37" t="e">
        <f ca="1"/>
        <v>#NAME?</v>
      </c>
      <c r="T34" s="37" t="e">
        <f ca="1"/>
        <v>#NAME?</v>
      </c>
      <c r="U34" s="84" t="e">
        <f ca="1"/>
        <v>#NAME?</v>
      </c>
      <c r="W34" s="98" t="e">
        <f ca="1"/>
        <v>#NAME?</v>
      </c>
    </row>
    <row r="35" spans="1:23" x14ac:dyDescent="0.25">
      <c r="A35">
        <v>32</v>
      </c>
      <c r="B35" s="123">
        <v>2</v>
      </c>
      <c r="C35" s="37">
        <v>8</v>
      </c>
      <c r="D35" s="37">
        <v>1</v>
      </c>
      <c r="E35" s="37">
        <v>3</v>
      </c>
      <c r="F35" s="37">
        <v>7</v>
      </c>
      <c r="G35" s="37">
        <v>7</v>
      </c>
      <c r="H35" s="37">
        <v>4</v>
      </c>
      <c r="I35" s="37">
        <v>6</v>
      </c>
      <c r="J35" s="90">
        <v>7</v>
      </c>
      <c r="L35" t="str">
        <v>Passion</v>
      </c>
      <c r="M35" s="83" t="e">
        <f ca="1"/>
        <v>#NAME?</v>
      </c>
      <c r="N35" s="37" t="e">
        <f ca="1"/>
        <v>#NAME?</v>
      </c>
      <c r="O35" s="37" t="e">
        <f ca="1"/>
        <v>#NAME?</v>
      </c>
      <c r="P35" s="37" t="e">
        <f ca="1"/>
        <v>#NAME?</v>
      </c>
      <c r="Q35" s="37" t="e">
        <f ca="1"/>
        <v>#NAME?</v>
      </c>
      <c r="R35" s="37" t="e">
        <f ca="1"/>
        <v>#NAME?</v>
      </c>
      <c r="S35" s="37" t="e">
        <f ca="1"/>
        <v>#NAME?</v>
      </c>
      <c r="T35" s="37" t="e">
        <f ca="1"/>
        <v>#NAME?</v>
      </c>
      <c r="U35" s="84" t="e">
        <f ca="1"/>
        <v>#NAME?</v>
      </c>
      <c r="W35" s="98" t="e">
        <f ca="1"/>
        <v>#NAME?</v>
      </c>
    </row>
    <row r="36" spans="1:23" x14ac:dyDescent="0.25">
      <c r="A36">
        <v>33</v>
      </c>
      <c r="B36" s="123">
        <v>4</v>
      </c>
      <c r="C36" s="37">
        <v>8</v>
      </c>
      <c r="D36" s="37">
        <v>2</v>
      </c>
      <c r="E36" s="37">
        <v>4</v>
      </c>
      <c r="F36" s="37">
        <v>6</v>
      </c>
      <c r="G36" s="37">
        <v>6</v>
      </c>
      <c r="H36" s="37">
        <v>1</v>
      </c>
      <c r="I36" s="37">
        <v>4</v>
      </c>
      <c r="J36" s="90">
        <v>6</v>
      </c>
      <c r="L36" t="str">
        <v>Friendly</v>
      </c>
      <c r="M36" s="85" t="e">
        <f ca="1"/>
        <v>#NAME?</v>
      </c>
      <c r="N36" s="86" t="e">
        <f ca="1"/>
        <v>#NAME?</v>
      </c>
      <c r="O36" s="86" t="e">
        <f ca="1"/>
        <v>#NAME?</v>
      </c>
      <c r="P36" s="86" t="e">
        <f ca="1"/>
        <v>#NAME?</v>
      </c>
      <c r="Q36" s="86" t="e">
        <f ca="1"/>
        <v>#NAME?</v>
      </c>
      <c r="R36" s="86" t="e">
        <f ca="1"/>
        <v>#NAME?</v>
      </c>
      <c r="S36" s="86" t="e">
        <f ca="1"/>
        <v>#NAME?</v>
      </c>
      <c r="T36" s="86" t="e">
        <f ca="1"/>
        <v>#NAME?</v>
      </c>
      <c r="U36" s="87" t="e">
        <f ca="1"/>
        <v>#NAME?</v>
      </c>
      <c r="W36" s="99" t="e">
        <f ca="1"/>
        <v>#NAME?</v>
      </c>
    </row>
    <row r="37" spans="1:23" x14ac:dyDescent="0.25">
      <c r="A37">
        <v>34</v>
      </c>
      <c r="B37" s="123">
        <v>3</v>
      </c>
      <c r="C37" s="37">
        <v>9</v>
      </c>
      <c r="D37" s="37">
        <v>6</v>
      </c>
      <c r="E37" s="37">
        <v>3</v>
      </c>
      <c r="F37" s="37">
        <v>6</v>
      </c>
      <c r="G37" s="37">
        <v>5</v>
      </c>
      <c r="H37" s="37">
        <v>9</v>
      </c>
      <c r="I37" s="37">
        <v>5</v>
      </c>
      <c r="J37" s="90">
        <v>8</v>
      </c>
    </row>
    <row r="38" spans="1:23" x14ac:dyDescent="0.25">
      <c r="A38">
        <v>35</v>
      </c>
      <c r="B38" s="123">
        <v>2</v>
      </c>
      <c r="C38" s="37">
        <v>8</v>
      </c>
      <c r="D38" s="37">
        <v>2</v>
      </c>
      <c r="E38" s="37">
        <v>3</v>
      </c>
      <c r="F38" s="37">
        <v>8</v>
      </c>
      <c r="G38" s="37">
        <v>9</v>
      </c>
      <c r="H38" s="37">
        <v>3</v>
      </c>
      <c r="I38" s="37">
        <v>5</v>
      </c>
      <c r="J38" s="90">
        <v>7</v>
      </c>
      <c r="L38" t="s">
        <v>500</v>
      </c>
    </row>
    <row r="39" spans="1:23" x14ac:dyDescent="0.25">
      <c r="A39">
        <v>36</v>
      </c>
      <c r="B39" s="123">
        <v>2</v>
      </c>
      <c r="C39" s="37">
        <v>8</v>
      </c>
      <c r="D39" s="37">
        <v>2</v>
      </c>
      <c r="E39" s="37">
        <v>3</v>
      </c>
      <c r="F39" s="37">
        <v>6</v>
      </c>
      <c r="G39" s="37">
        <v>5</v>
      </c>
      <c r="H39" s="37">
        <v>3</v>
      </c>
      <c r="I39" s="37">
        <v>5</v>
      </c>
      <c r="J39" s="90">
        <v>7</v>
      </c>
    </row>
    <row r="40" spans="1:23" x14ac:dyDescent="0.25">
      <c r="A40">
        <v>37</v>
      </c>
      <c r="B40" s="123">
        <v>2</v>
      </c>
      <c r="C40" s="37">
        <v>8</v>
      </c>
      <c r="D40" s="37">
        <v>4</v>
      </c>
      <c r="E40" s="37">
        <v>2</v>
      </c>
      <c r="F40" s="37">
        <v>7</v>
      </c>
      <c r="G40" s="37">
        <v>7</v>
      </c>
      <c r="H40" s="37">
        <v>5</v>
      </c>
      <c r="I40" s="37">
        <v>5</v>
      </c>
      <c r="J40" s="90">
        <v>7</v>
      </c>
      <c r="M40" t="str">
        <f t="array" ref="M40:U40">B3:J3</f>
        <v>Expect</v>
      </c>
      <c r="N40" t="str">
        <v>Entertain</v>
      </c>
      <c r="O40" t="str">
        <v>Comm</v>
      </c>
      <c r="P40" t="str">
        <v>Expert</v>
      </c>
      <c r="Q40" t="str">
        <v>Motivate</v>
      </c>
      <c r="R40" t="str">
        <v>Caring</v>
      </c>
      <c r="S40" t="str">
        <v>Charisma</v>
      </c>
      <c r="T40" t="str">
        <v>Passion</v>
      </c>
      <c r="U40" t="str">
        <v>Friendly</v>
      </c>
    </row>
    <row r="41" spans="1:23" x14ac:dyDescent="0.25">
      <c r="A41">
        <v>38</v>
      </c>
      <c r="B41" s="123">
        <v>5</v>
      </c>
      <c r="C41" s="37">
        <v>8</v>
      </c>
      <c r="D41" s="37">
        <v>5</v>
      </c>
      <c r="E41" s="37">
        <v>4</v>
      </c>
      <c r="F41" s="37">
        <v>7</v>
      </c>
      <c r="G41" s="37">
        <v>7</v>
      </c>
      <c r="H41" s="37">
        <v>7</v>
      </c>
      <c r="I41" s="37">
        <v>4</v>
      </c>
      <c r="J41" s="90">
        <v>7</v>
      </c>
      <c r="L41" t="str">
        <f t="array" ref="L41:L49">TRANSPOSE(B3:J3)</f>
        <v>Expect</v>
      </c>
      <c r="M41" s="203" t="e">
        <f t="array" aca="1" ref="M41:U49" ca="1">-M28:U36/MMULT(W28:W36,TRANSPOSE(W28:W36))+2*IDENTITY()</f>
        <v>#NAME?</v>
      </c>
      <c r="N41" s="204" t="e">
        <f ca="1"/>
        <v>#NAME?</v>
      </c>
      <c r="O41" s="204" t="e">
        <f ca="1"/>
        <v>#NAME?</v>
      </c>
      <c r="P41" s="204" t="e">
        <f ca="1"/>
        <v>#NAME?</v>
      </c>
      <c r="Q41" s="204" t="e">
        <f ca="1"/>
        <v>#NAME?</v>
      </c>
      <c r="R41" s="204" t="e">
        <f ca="1"/>
        <v>#NAME?</v>
      </c>
      <c r="S41" s="204" t="e">
        <f ca="1"/>
        <v>#NAME?</v>
      </c>
      <c r="T41" s="204" t="e">
        <f ca="1"/>
        <v>#NAME?</v>
      </c>
      <c r="U41" s="205" t="e">
        <f ca="1"/>
        <v>#NAME?</v>
      </c>
    </row>
    <row r="42" spans="1:23" x14ac:dyDescent="0.25">
      <c r="A42">
        <v>39</v>
      </c>
      <c r="B42" s="123">
        <v>1</v>
      </c>
      <c r="C42" s="37">
        <v>8</v>
      </c>
      <c r="D42" s="37">
        <v>3</v>
      </c>
      <c r="E42" s="37">
        <v>2</v>
      </c>
      <c r="F42" s="37">
        <v>7</v>
      </c>
      <c r="G42" s="37">
        <v>8</v>
      </c>
      <c r="H42" s="37">
        <v>4</v>
      </c>
      <c r="I42" s="37">
        <v>5</v>
      </c>
      <c r="J42" s="90">
        <v>8</v>
      </c>
      <c r="L42" t="str">
        <v>Entertain</v>
      </c>
      <c r="M42" s="83" t="e">
        <f ca="1"/>
        <v>#NAME?</v>
      </c>
      <c r="N42" s="37" t="e">
        <f ca="1"/>
        <v>#NAME?</v>
      </c>
      <c r="O42" s="37" t="e">
        <f ca="1"/>
        <v>#NAME?</v>
      </c>
      <c r="P42" s="37" t="e">
        <f ca="1"/>
        <v>#NAME?</v>
      </c>
      <c r="Q42" s="37" t="e">
        <f ca="1"/>
        <v>#NAME?</v>
      </c>
      <c r="R42" s="37" t="e">
        <f ca="1"/>
        <v>#NAME?</v>
      </c>
      <c r="S42" s="37" t="e">
        <f ca="1"/>
        <v>#NAME?</v>
      </c>
      <c r="T42" s="37" t="e">
        <f ca="1"/>
        <v>#NAME?</v>
      </c>
      <c r="U42" s="84" t="e">
        <f ca="1"/>
        <v>#NAME?</v>
      </c>
    </row>
    <row r="43" spans="1:23" x14ac:dyDescent="0.25">
      <c r="A43">
        <v>40</v>
      </c>
      <c r="B43" s="123">
        <v>6</v>
      </c>
      <c r="C43" s="37">
        <v>8</v>
      </c>
      <c r="D43" s="37">
        <v>3</v>
      </c>
      <c r="E43" s="37">
        <v>3</v>
      </c>
      <c r="F43" s="37">
        <v>4</v>
      </c>
      <c r="G43" s="37">
        <v>6</v>
      </c>
      <c r="H43" s="37">
        <v>5</v>
      </c>
      <c r="I43" s="37">
        <v>5</v>
      </c>
      <c r="J43" s="90">
        <v>7</v>
      </c>
      <c r="L43" t="str">
        <v>Comm</v>
      </c>
      <c r="M43" s="83" t="e">
        <f ca="1"/>
        <v>#NAME?</v>
      </c>
      <c r="N43" s="37" t="e">
        <f ca="1"/>
        <v>#NAME?</v>
      </c>
      <c r="O43" s="37" t="e">
        <f ca="1"/>
        <v>#NAME?</v>
      </c>
      <c r="P43" s="37" t="e">
        <f ca="1"/>
        <v>#NAME?</v>
      </c>
      <c r="Q43" s="37" t="e">
        <f ca="1"/>
        <v>#NAME?</v>
      </c>
      <c r="R43" s="37" t="e">
        <f ca="1"/>
        <v>#NAME?</v>
      </c>
      <c r="S43" s="37" t="e">
        <f ca="1"/>
        <v>#NAME?</v>
      </c>
      <c r="T43" s="37" t="e">
        <f ca="1"/>
        <v>#NAME?</v>
      </c>
      <c r="U43" s="84" t="e">
        <f ca="1"/>
        <v>#NAME?</v>
      </c>
    </row>
    <row r="44" spans="1:23" x14ac:dyDescent="0.25">
      <c r="A44">
        <v>41</v>
      </c>
      <c r="B44" s="123">
        <v>4</v>
      </c>
      <c r="C44" s="37">
        <v>8</v>
      </c>
      <c r="D44" s="37">
        <v>3</v>
      </c>
      <c r="E44" s="37">
        <v>3</v>
      </c>
      <c r="F44" s="37">
        <v>9</v>
      </c>
      <c r="G44" s="37">
        <v>6</v>
      </c>
      <c r="H44" s="37">
        <v>4</v>
      </c>
      <c r="I44" s="37">
        <v>4</v>
      </c>
      <c r="J44" s="90">
        <v>7</v>
      </c>
      <c r="L44" t="str">
        <v>Expert</v>
      </c>
      <c r="M44" s="83" t="e">
        <f ca="1"/>
        <v>#NAME?</v>
      </c>
      <c r="N44" s="37" t="e">
        <f ca="1"/>
        <v>#NAME?</v>
      </c>
      <c r="O44" s="37" t="e">
        <f ca="1"/>
        <v>#NAME?</v>
      </c>
      <c r="P44" s="37" t="e">
        <f ca="1"/>
        <v>#NAME?</v>
      </c>
      <c r="Q44" s="37" t="e">
        <f ca="1"/>
        <v>#NAME?</v>
      </c>
      <c r="R44" s="37" t="e">
        <f ca="1"/>
        <v>#NAME?</v>
      </c>
      <c r="S44" s="37" t="e">
        <f ca="1"/>
        <v>#NAME?</v>
      </c>
      <c r="T44" s="37" t="e">
        <f ca="1"/>
        <v>#NAME?</v>
      </c>
      <c r="U44" s="84" t="e">
        <f ca="1"/>
        <v>#NAME?</v>
      </c>
    </row>
    <row r="45" spans="1:23" x14ac:dyDescent="0.25">
      <c r="A45">
        <v>42</v>
      </c>
      <c r="B45" s="123">
        <v>4</v>
      </c>
      <c r="C45" s="37">
        <v>8</v>
      </c>
      <c r="D45" s="37">
        <v>2</v>
      </c>
      <c r="E45" s="37">
        <v>3</v>
      </c>
      <c r="F45" s="37">
        <v>8</v>
      </c>
      <c r="G45" s="37">
        <v>5</v>
      </c>
      <c r="H45" s="37">
        <v>5</v>
      </c>
      <c r="I45" s="37">
        <v>5</v>
      </c>
      <c r="J45" s="90">
        <v>7</v>
      </c>
      <c r="L45" t="str">
        <v>Motivate</v>
      </c>
      <c r="M45" s="83" t="e">
        <f ca="1"/>
        <v>#NAME?</v>
      </c>
      <c r="N45" s="37" t="e">
        <f ca="1"/>
        <v>#NAME?</v>
      </c>
      <c r="O45" s="37" t="e">
        <f ca="1"/>
        <v>#NAME?</v>
      </c>
      <c r="P45" s="37" t="e">
        <f ca="1"/>
        <v>#NAME?</v>
      </c>
      <c r="Q45" s="37" t="e">
        <f ca="1"/>
        <v>#NAME?</v>
      </c>
      <c r="R45" s="37" t="e">
        <f ca="1"/>
        <v>#NAME?</v>
      </c>
      <c r="S45" s="37" t="e">
        <f ca="1"/>
        <v>#NAME?</v>
      </c>
      <c r="T45" s="37" t="e">
        <f ca="1"/>
        <v>#NAME?</v>
      </c>
      <c r="U45" s="84" t="e">
        <f ca="1"/>
        <v>#NAME?</v>
      </c>
    </row>
    <row r="46" spans="1:23" x14ac:dyDescent="0.25">
      <c r="A46">
        <v>43</v>
      </c>
      <c r="B46" s="123">
        <v>3</v>
      </c>
      <c r="C46" s="37">
        <v>9</v>
      </c>
      <c r="D46" s="37">
        <v>7</v>
      </c>
      <c r="E46" s="37">
        <v>4</v>
      </c>
      <c r="F46" s="37">
        <v>8</v>
      </c>
      <c r="G46" s="37">
        <v>6</v>
      </c>
      <c r="H46" s="37">
        <v>10</v>
      </c>
      <c r="I46" s="37">
        <v>6</v>
      </c>
      <c r="J46" s="90">
        <v>8</v>
      </c>
      <c r="L46" t="str">
        <v>Caring</v>
      </c>
      <c r="M46" s="83" t="e">
        <f ca="1"/>
        <v>#NAME?</v>
      </c>
      <c r="N46" s="37" t="e">
        <f ca="1"/>
        <v>#NAME?</v>
      </c>
      <c r="O46" s="37" t="e">
        <f ca="1"/>
        <v>#NAME?</v>
      </c>
      <c r="P46" s="37" t="e">
        <f ca="1"/>
        <v>#NAME?</v>
      </c>
      <c r="Q46" s="37" t="e">
        <f ca="1"/>
        <v>#NAME?</v>
      </c>
      <c r="R46" s="37" t="e">
        <f ca="1"/>
        <v>#NAME?</v>
      </c>
      <c r="S46" s="37" t="e">
        <f ca="1"/>
        <v>#NAME?</v>
      </c>
      <c r="T46" s="37" t="e">
        <f ca="1"/>
        <v>#NAME?</v>
      </c>
      <c r="U46" s="84" t="e">
        <f ca="1"/>
        <v>#NAME?</v>
      </c>
    </row>
    <row r="47" spans="1:23" x14ac:dyDescent="0.25">
      <c r="A47">
        <v>44</v>
      </c>
      <c r="B47" s="123">
        <v>2</v>
      </c>
      <c r="C47" s="37">
        <v>9</v>
      </c>
      <c r="D47" s="37">
        <v>3</v>
      </c>
      <c r="E47" s="37">
        <v>4</v>
      </c>
      <c r="F47" s="37">
        <v>8</v>
      </c>
      <c r="G47" s="37">
        <v>8</v>
      </c>
      <c r="H47" s="37">
        <v>6</v>
      </c>
      <c r="I47" s="37">
        <v>7</v>
      </c>
      <c r="J47" s="90">
        <v>8</v>
      </c>
      <c r="L47" t="str">
        <v>Charisma</v>
      </c>
      <c r="M47" s="83" t="e">
        <f ca="1"/>
        <v>#NAME?</v>
      </c>
      <c r="N47" s="37" t="e">
        <f ca="1"/>
        <v>#NAME?</v>
      </c>
      <c r="O47" s="37" t="e">
        <f ca="1"/>
        <v>#NAME?</v>
      </c>
      <c r="P47" s="37" t="e">
        <f ca="1"/>
        <v>#NAME?</v>
      </c>
      <c r="Q47" s="37" t="e">
        <f ca="1"/>
        <v>#NAME?</v>
      </c>
      <c r="R47" s="37" t="e">
        <f ca="1"/>
        <v>#NAME?</v>
      </c>
      <c r="S47" s="37" t="e">
        <f ca="1"/>
        <v>#NAME?</v>
      </c>
      <c r="T47" s="37" t="e">
        <f ca="1"/>
        <v>#NAME?</v>
      </c>
      <c r="U47" s="84" t="e">
        <f ca="1"/>
        <v>#NAME?</v>
      </c>
    </row>
    <row r="48" spans="1:23" x14ac:dyDescent="0.25">
      <c r="A48">
        <v>45</v>
      </c>
      <c r="B48" s="123">
        <v>5</v>
      </c>
      <c r="C48" s="37">
        <v>8</v>
      </c>
      <c r="D48" s="37">
        <v>1</v>
      </c>
      <c r="E48" s="37">
        <v>4</v>
      </c>
      <c r="F48" s="37">
        <v>7</v>
      </c>
      <c r="G48" s="37">
        <v>7</v>
      </c>
      <c r="H48" s="37">
        <v>1</v>
      </c>
      <c r="I48" s="37">
        <v>4</v>
      </c>
      <c r="J48" s="90">
        <v>8</v>
      </c>
      <c r="L48" t="str">
        <v>Passion</v>
      </c>
      <c r="M48" s="83" t="e">
        <f ca="1"/>
        <v>#NAME?</v>
      </c>
      <c r="N48" s="37" t="e">
        <f ca="1"/>
        <v>#NAME?</v>
      </c>
      <c r="O48" s="37" t="e">
        <f ca="1"/>
        <v>#NAME?</v>
      </c>
      <c r="P48" s="37" t="e">
        <f ca="1"/>
        <v>#NAME?</v>
      </c>
      <c r="Q48" s="37" t="e">
        <f ca="1"/>
        <v>#NAME?</v>
      </c>
      <c r="R48" s="37" t="e">
        <f ca="1"/>
        <v>#NAME?</v>
      </c>
      <c r="S48" s="37" t="e">
        <f ca="1"/>
        <v>#NAME?</v>
      </c>
      <c r="T48" s="37" t="e">
        <f ca="1"/>
        <v>#NAME?</v>
      </c>
      <c r="U48" s="84" t="e">
        <f ca="1"/>
        <v>#NAME?</v>
      </c>
    </row>
    <row r="49" spans="1:22" x14ac:dyDescent="0.25">
      <c r="A49">
        <v>46</v>
      </c>
      <c r="B49" s="123">
        <v>5</v>
      </c>
      <c r="C49" s="37">
        <v>8</v>
      </c>
      <c r="D49" s="37">
        <v>2</v>
      </c>
      <c r="E49" s="37">
        <v>3</v>
      </c>
      <c r="F49" s="37">
        <v>6</v>
      </c>
      <c r="G49" s="37">
        <v>7</v>
      </c>
      <c r="H49" s="37">
        <v>4</v>
      </c>
      <c r="I49" s="37">
        <v>4</v>
      </c>
      <c r="J49" s="90">
        <v>8</v>
      </c>
      <c r="L49" t="str">
        <v>Friendly</v>
      </c>
      <c r="M49" s="85" t="e">
        <f ca="1"/>
        <v>#NAME?</v>
      </c>
      <c r="N49" s="86" t="e">
        <f ca="1"/>
        <v>#NAME?</v>
      </c>
      <c r="O49" s="86" t="e">
        <f ca="1"/>
        <v>#NAME?</v>
      </c>
      <c r="P49" s="86" t="e">
        <f ca="1"/>
        <v>#NAME?</v>
      </c>
      <c r="Q49" s="86" t="e">
        <f ca="1"/>
        <v>#NAME?</v>
      </c>
      <c r="R49" s="86" t="e">
        <f ca="1"/>
        <v>#NAME?</v>
      </c>
      <c r="S49" s="86" t="e">
        <f ca="1"/>
        <v>#NAME?</v>
      </c>
      <c r="T49" s="86" t="e">
        <f ca="1"/>
        <v>#NAME?</v>
      </c>
      <c r="U49" s="87" t="e">
        <f ca="1"/>
        <v>#NAME?</v>
      </c>
    </row>
    <row r="50" spans="1:22" x14ac:dyDescent="0.25">
      <c r="A50">
        <v>47</v>
      </c>
      <c r="B50" s="123">
        <v>3</v>
      </c>
      <c r="C50" s="37">
        <v>8</v>
      </c>
      <c r="D50" s="37">
        <v>1</v>
      </c>
      <c r="E50" s="37">
        <v>3</v>
      </c>
      <c r="F50" s="37">
        <v>5</v>
      </c>
      <c r="G50" s="37">
        <v>5</v>
      </c>
      <c r="H50" s="37">
        <v>1</v>
      </c>
      <c r="I50" s="37">
        <v>5</v>
      </c>
      <c r="J50" s="90">
        <v>7</v>
      </c>
      <c r="M50" t="e">
        <f ca="1">SUMSQ(M41:M49)-1</f>
        <v>#NAME?</v>
      </c>
      <c r="N50" t="e">
        <f t="shared" ref="N50:U50" ca="1" si="5">SUMSQ(N41:N49)-1</f>
        <v>#NAME?</v>
      </c>
      <c r="O50" t="e">
        <f t="shared" ca="1" si="5"/>
        <v>#NAME?</v>
      </c>
      <c r="P50" t="e">
        <f t="shared" ca="1" si="5"/>
        <v>#NAME?</v>
      </c>
      <c r="Q50" t="e">
        <f t="shared" ca="1" si="5"/>
        <v>#NAME?</v>
      </c>
      <c r="R50" t="e">
        <f t="shared" ca="1" si="5"/>
        <v>#NAME?</v>
      </c>
      <c r="S50" t="e">
        <f t="shared" ca="1" si="5"/>
        <v>#NAME?</v>
      </c>
      <c r="T50" t="e">
        <f t="shared" ca="1" si="5"/>
        <v>#NAME?</v>
      </c>
      <c r="U50" t="e">
        <f t="shared" ca="1" si="5"/>
        <v>#NAME?</v>
      </c>
      <c r="V50" t="e">
        <f ca="1">SUM(M50:U50)</f>
        <v>#NAME?</v>
      </c>
    </row>
    <row r="51" spans="1:22" x14ac:dyDescent="0.25">
      <c r="A51">
        <v>48</v>
      </c>
      <c r="B51" s="123">
        <v>4</v>
      </c>
      <c r="C51" s="37">
        <v>9</v>
      </c>
      <c r="D51" s="37">
        <v>6</v>
      </c>
      <c r="E51" s="37">
        <v>3</v>
      </c>
      <c r="F51" s="37">
        <v>6</v>
      </c>
      <c r="G51" s="37">
        <v>4</v>
      </c>
      <c r="H51" s="37">
        <v>8</v>
      </c>
      <c r="I51" s="37">
        <v>5</v>
      </c>
      <c r="J51" s="90">
        <v>8</v>
      </c>
    </row>
    <row r="52" spans="1:22" x14ac:dyDescent="0.25">
      <c r="A52">
        <v>49</v>
      </c>
      <c r="B52" s="123">
        <v>3</v>
      </c>
      <c r="C52" s="37">
        <v>9</v>
      </c>
      <c r="D52" s="37">
        <v>4</v>
      </c>
      <c r="E52" s="37">
        <v>2</v>
      </c>
      <c r="F52" s="37">
        <v>7</v>
      </c>
      <c r="G52" s="37">
        <v>7</v>
      </c>
      <c r="H52" s="37">
        <v>2</v>
      </c>
      <c r="I52" s="37">
        <v>3</v>
      </c>
      <c r="J52" s="90">
        <v>8</v>
      </c>
      <c r="L52" t="s">
        <v>471</v>
      </c>
    </row>
    <row r="53" spans="1:22" x14ac:dyDescent="0.25">
      <c r="A53">
        <v>50</v>
      </c>
      <c r="B53" s="123">
        <v>3</v>
      </c>
      <c r="C53" s="37">
        <v>8</v>
      </c>
      <c r="D53" s="37">
        <v>3</v>
      </c>
      <c r="E53" s="37">
        <v>4</v>
      </c>
      <c r="F53" s="37">
        <v>7</v>
      </c>
      <c r="G53" s="37">
        <v>7</v>
      </c>
      <c r="H53" s="37">
        <v>5</v>
      </c>
      <c r="I53" s="37">
        <v>4</v>
      </c>
      <c r="J53" s="90">
        <v>8</v>
      </c>
    </row>
    <row r="54" spans="1:22" x14ac:dyDescent="0.25">
      <c r="A54">
        <v>51</v>
      </c>
      <c r="B54" s="123">
        <v>3</v>
      </c>
      <c r="C54" s="37">
        <v>7</v>
      </c>
      <c r="D54" s="37">
        <v>1</v>
      </c>
      <c r="E54" s="37">
        <v>4</v>
      </c>
      <c r="F54" s="37">
        <v>6</v>
      </c>
      <c r="G54" s="37">
        <v>4</v>
      </c>
      <c r="H54" s="37">
        <v>1</v>
      </c>
      <c r="I54" s="37">
        <v>6</v>
      </c>
      <c r="J54" s="90">
        <v>7</v>
      </c>
      <c r="M54" t="str">
        <f t="array" ref="M54:U54">B3:J3</f>
        <v>Expect</v>
      </c>
      <c r="N54" t="str">
        <v>Entertain</v>
      </c>
      <c r="O54" t="str">
        <v>Comm</v>
      </c>
      <c r="P54" t="str">
        <v>Expert</v>
      </c>
      <c r="Q54" t="str">
        <v>Motivate</v>
      </c>
      <c r="R54" t="str">
        <v>Caring</v>
      </c>
      <c r="S54" t="str">
        <v>Charisma</v>
      </c>
      <c r="T54" t="str">
        <v>Passion</v>
      </c>
      <c r="U54" t="str">
        <v>Friendly</v>
      </c>
    </row>
    <row r="55" spans="1:22" x14ac:dyDescent="0.25">
      <c r="A55">
        <v>52</v>
      </c>
      <c r="B55" s="123">
        <v>1</v>
      </c>
      <c r="C55" s="37">
        <v>8</v>
      </c>
      <c r="D55" s="37">
        <v>3</v>
      </c>
      <c r="E55" s="37">
        <v>4</v>
      </c>
      <c r="F55" s="37">
        <v>6</v>
      </c>
      <c r="G55" s="37">
        <v>3</v>
      </c>
      <c r="H55" s="37">
        <v>5</v>
      </c>
      <c r="I55" s="37">
        <v>4</v>
      </c>
      <c r="J55" s="90">
        <v>8</v>
      </c>
      <c r="M55" s="207" t="e">
        <f t="array" ref="M55:V55" ca="1">M23:V23/(M23:V23+M50:V50)</f>
        <v>#NAME?</v>
      </c>
      <c r="N55" s="208" t="e">
        <f ca="1"/>
        <v>#NAME?</v>
      </c>
      <c r="O55" s="208" t="e">
        <f ca="1"/>
        <v>#NAME?</v>
      </c>
      <c r="P55" s="208" t="e">
        <f ca="1"/>
        <v>#NAME?</v>
      </c>
      <c r="Q55" s="208" t="e">
        <f ca="1"/>
        <v>#NAME?</v>
      </c>
      <c r="R55" s="208" t="e">
        <f ca="1"/>
        <v>#NAME?</v>
      </c>
      <c r="S55" s="208" t="e">
        <f ca="1"/>
        <v>#NAME?</v>
      </c>
      <c r="T55" s="208" t="e">
        <f ca="1"/>
        <v>#NAME?</v>
      </c>
      <c r="U55" s="208" t="e">
        <f ca="1"/>
        <v>#NAME?</v>
      </c>
      <c r="V55" s="210" t="e">
        <f ca="1"/>
        <v>#NAME?</v>
      </c>
    </row>
    <row r="56" spans="1:22" x14ac:dyDescent="0.25">
      <c r="A56">
        <v>53</v>
      </c>
      <c r="B56" s="123">
        <v>4</v>
      </c>
      <c r="C56" s="37">
        <v>8</v>
      </c>
      <c r="D56" s="37">
        <v>6</v>
      </c>
      <c r="E56" s="37">
        <v>3</v>
      </c>
      <c r="F56" s="37">
        <v>7</v>
      </c>
      <c r="G56" s="37">
        <v>7</v>
      </c>
      <c r="H56" s="37">
        <v>8</v>
      </c>
      <c r="I56" s="37">
        <v>6</v>
      </c>
      <c r="J56" s="90">
        <v>7</v>
      </c>
    </row>
    <row r="57" spans="1:22" x14ac:dyDescent="0.25">
      <c r="A57">
        <v>54</v>
      </c>
      <c r="B57" s="123">
        <v>3</v>
      </c>
      <c r="C57" s="37">
        <v>8</v>
      </c>
      <c r="D57" s="37">
        <v>4</v>
      </c>
      <c r="E57" s="37">
        <v>3</v>
      </c>
      <c r="F57" s="37">
        <v>5</v>
      </c>
      <c r="G57" s="37">
        <v>8</v>
      </c>
      <c r="H57" s="37">
        <v>1</v>
      </c>
      <c r="I57" s="37">
        <v>3</v>
      </c>
      <c r="J57" s="90">
        <v>7</v>
      </c>
      <c r="L57" t="s">
        <v>417</v>
      </c>
    </row>
    <row r="58" spans="1:22" x14ac:dyDescent="0.25">
      <c r="A58">
        <v>55</v>
      </c>
      <c r="B58" s="123">
        <v>2</v>
      </c>
      <c r="C58" s="37">
        <v>9</v>
      </c>
      <c r="D58" s="37">
        <v>5</v>
      </c>
      <c r="E58" s="37">
        <v>2</v>
      </c>
      <c r="F58" s="37">
        <v>8</v>
      </c>
      <c r="G58" s="37">
        <v>4</v>
      </c>
      <c r="H58" s="37">
        <v>5</v>
      </c>
      <c r="I58" s="37">
        <v>6</v>
      </c>
      <c r="J58" s="90">
        <v>8</v>
      </c>
    </row>
    <row r="59" spans="1:22" x14ac:dyDescent="0.25">
      <c r="A59">
        <v>56</v>
      </c>
      <c r="B59" s="123">
        <v>4</v>
      </c>
      <c r="C59" s="37">
        <v>8</v>
      </c>
      <c r="D59" s="37">
        <v>2</v>
      </c>
      <c r="E59" s="37">
        <v>3</v>
      </c>
      <c r="F59" s="37">
        <v>7</v>
      </c>
      <c r="G59" s="37">
        <v>4</v>
      </c>
      <c r="H59" s="37">
        <v>4</v>
      </c>
      <c r="I59" s="37">
        <v>4</v>
      </c>
      <c r="J59" s="90">
        <v>7</v>
      </c>
      <c r="M59" s="207" t="e">
        <f t="array" aca="1" ref="M59:U68" ca="1">eVECTORS(M14:U22,200,FALSE)</f>
        <v>#NAME?</v>
      </c>
      <c r="N59" s="208" t="e">
        <f ca="1"/>
        <v>#NAME?</v>
      </c>
      <c r="O59" s="208" t="e">
        <f ca="1"/>
        <v>#NAME?</v>
      </c>
      <c r="P59" s="208" t="e">
        <f ca="1"/>
        <v>#NAME?</v>
      </c>
      <c r="Q59" s="208" t="e">
        <f ca="1"/>
        <v>#NAME?</v>
      </c>
      <c r="R59" s="208" t="e">
        <f ca="1"/>
        <v>#NAME?</v>
      </c>
      <c r="S59" s="208" t="e">
        <f ca="1"/>
        <v>#NAME?</v>
      </c>
      <c r="T59" s="208" t="e">
        <f ca="1"/>
        <v>#NAME?</v>
      </c>
      <c r="U59" s="209" t="e">
        <f ca="1"/>
        <v>#NAME?</v>
      </c>
    </row>
    <row r="60" spans="1:22" x14ac:dyDescent="0.25">
      <c r="A60">
        <v>57</v>
      </c>
      <c r="B60" s="123">
        <v>4</v>
      </c>
      <c r="C60" s="37">
        <v>9</v>
      </c>
      <c r="D60" s="37">
        <v>1</v>
      </c>
      <c r="E60" s="37">
        <v>4</v>
      </c>
      <c r="F60" s="37">
        <v>7</v>
      </c>
      <c r="G60" s="37">
        <v>7</v>
      </c>
      <c r="H60" s="37">
        <v>1</v>
      </c>
      <c r="I60" s="37">
        <v>4</v>
      </c>
      <c r="J60" s="90">
        <v>8</v>
      </c>
      <c r="M60" s="83" t="e">
        <f ca="1"/>
        <v>#NAME?</v>
      </c>
      <c r="N60" s="37" t="e">
        <f ca="1"/>
        <v>#NAME?</v>
      </c>
      <c r="O60" s="37" t="e">
        <f ca="1"/>
        <v>#NAME?</v>
      </c>
      <c r="P60" s="37" t="e">
        <f ca="1"/>
        <v>#NAME?</v>
      </c>
      <c r="Q60" s="37" t="e">
        <f ca="1"/>
        <v>#NAME?</v>
      </c>
      <c r="R60" s="37" t="e">
        <f ca="1"/>
        <v>#NAME?</v>
      </c>
      <c r="S60" s="37" t="e">
        <f ca="1"/>
        <v>#NAME?</v>
      </c>
      <c r="T60" s="37" t="e">
        <f ca="1"/>
        <v>#NAME?</v>
      </c>
      <c r="U60" s="84" t="e">
        <f ca="1"/>
        <v>#NAME?</v>
      </c>
    </row>
    <row r="61" spans="1:22" x14ac:dyDescent="0.25">
      <c r="A61">
        <v>58</v>
      </c>
      <c r="B61" s="123">
        <v>4</v>
      </c>
      <c r="C61" s="37">
        <v>8</v>
      </c>
      <c r="D61" s="37">
        <v>3</v>
      </c>
      <c r="E61" s="37">
        <v>3</v>
      </c>
      <c r="F61" s="37">
        <v>7</v>
      </c>
      <c r="G61" s="37">
        <v>6</v>
      </c>
      <c r="H61" s="37">
        <v>3</v>
      </c>
      <c r="I61" s="37">
        <v>4</v>
      </c>
      <c r="J61" s="90">
        <v>7</v>
      </c>
      <c r="M61" s="83" t="e">
        <f ca="1"/>
        <v>#NAME?</v>
      </c>
      <c r="N61" s="37" t="e">
        <f ca="1"/>
        <v>#NAME?</v>
      </c>
      <c r="O61" s="37" t="e">
        <f ca="1"/>
        <v>#NAME?</v>
      </c>
      <c r="P61" s="37" t="e">
        <f ca="1"/>
        <v>#NAME?</v>
      </c>
      <c r="Q61" s="37" t="e">
        <f ca="1"/>
        <v>#NAME?</v>
      </c>
      <c r="R61" s="37" t="e">
        <f ca="1"/>
        <v>#NAME?</v>
      </c>
      <c r="S61" s="37" t="e">
        <f ca="1"/>
        <v>#NAME?</v>
      </c>
      <c r="T61" s="37" t="e">
        <f ca="1"/>
        <v>#NAME?</v>
      </c>
      <c r="U61" s="84" t="e">
        <f ca="1"/>
        <v>#NAME?</v>
      </c>
    </row>
    <row r="62" spans="1:22" x14ac:dyDescent="0.25">
      <c r="A62">
        <v>59</v>
      </c>
      <c r="B62" s="123">
        <v>5</v>
      </c>
      <c r="C62" s="37">
        <v>8</v>
      </c>
      <c r="D62" s="37">
        <v>3</v>
      </c>
      <c r="E62" s="37">
        <v>4</v>
      </c>
      <c r="F62" s="37">
        <v>8</v>
      </c>
      <c r="G62" s="37">
        <v>6</v>
      </c>
      <c r="H62" s="37">
        <v>5</v>
      </c>
      <c r="I62" s="37">
        <v>5</v>
      </c>
      <c r="J62" s="90">
        <v>7</v>
      </c>
      <c r="M62" s="83" t="e">
        <f ca="1"/>
        <v>#NAME?</v>
      </c>
      <c r="N62" s="37" t="e">
        <f ca="1"/>
        <v>#NAME?</v>
      </c>
      <c r="O62" s="37" t="e">
        <f ca="1"/>
        <v>#NAME?</v>
      </c>
      <c r="P62" s="37" t="e">
        <f ca="1"/>
        <v>#NAME?</v>
      </c>
      <c r="Q62" s="37" t="e">
        <f ca="1"/>
        <v>#NAME?</v>
      </c>
      <c r="R62" s="37" t="e">
        <f ca="1"/>
        <v>#NAME?</v>
      </c>
      <c r="S62" s="37" t="e">
        <f ca="1"/>
        <v>#NAME?</v>
      </c>
      <c r="T62" s="37" t="e">
        <f ca="1"/>
        <v>#NAME?</v>
      </c>
      <c r="U62" s="84" t="e">
        <f ca="1"/>
        <v>#NAME?</v>
      </c>
    </row>
    <row r="63" spans="1:22" x14ac:dyDescent="0.25">
      <c r="A63">
        <v>60</v>
      </c>
      <c r="B63" s="123">
        <v>7</v>
      </c>
      <c r="C63" s="37">
        <v>8</v>
      </c>
      <c r="D63" s="37">
        <v>4</v>
      </c>
      <c r="E63" s="37">
        <v>4</v>
      </c>
      <c r="F63" s="37">
        <v>7</v>
      </c>
      <c r="G63" s="37">
        <v>7</v>
      </c>
      <c r="H63" s="37">
        <v>6</v>
      </c>
      <c r="I63" s="37">
        <v>6</v>
      </c>
      <c r="J63" s="90">
        <v>7</v>
      </c>
      <c r="M63" s="83" t="e">
        <f ca="1"/>
        <v>#NAME?</v>
      </c>
      <c r="N63" s="37" t="e">
        <f ca="1"/>
        <v>#NAME?</v>
      </c>
      <c r="O63" s="37" t="e">
        <f ca="1"/>
        <v>#NAME?</v>
      </c>
      <c r="P63" s="37" t="e">
        <f ca="1"/>
        <v>#NAME?</v>
      </c>
      <c r="Q63" s="37" t="e">
        <f ca="1"/>
        <v>#NAME?</v>
      </c>
      <c r="R63" s="37" t="e">
        <f ca="1"/>
        <v>#NAME?</v>
      </c>
      <c r="S63" s="37" t="e">
        <f ca="1"/>
        <v>#NAME?</v>
      </c>
      <c r="T63" s="37" t="e">
        <f ca="1"/>
        <v>#NAME?</v>
      </c>
      <c r="U63" s="84" t="e">
        <f ca="1"/>
        <v>#NAME?</v>
      </c>
    </row>
    <row r="64" spans="1:22" x14ac:dyDescent="0.25">
      <c r="A64">
        <v>61</v>
      </c>
      <c r="B64" s="123">
        <v>4</v>
      </c>
      <c r="C64" s="37">
        <v>8</v>
      </c>
      <c r="D64" s="37">
        <v>3</v>
      </c>
      <c r="E64" s="37">
        <v>3</v>
      </c>
      <c r="F64" s="37">
        <v>7</v>
      </c>
      <c r="G64" s="37">
        <v>5</v>
      </c>
      <c r="H64" s="37">
        <v>6</v>
      </c>
      <c r="I64" s="37">
        <v>3</v>
      </c>
      <c r="J64" s="90">
        <v>7</v>
      </c>
      <c r="M64" s="83" t="e">
        <f ca="1"/>
        <v>#NAME?</v>
      </c>
      <c r="N64" s="37" t="e">
        <f ca="1"/>
        <v>#NAME?</v>
      </c>
      <c r="O64" s="37" t="e">
        <f ca="1"/>
        <v>#NAME?</v>
      </c>
      <c r="P64" s="37" t="e">
        <f ca="1"/>
        <v>#NAME?</v>
      </c>
      <c r="Q64" s="37" t="e">
        <f ca="1"/>
        <v>#NAME?</v>
      </c>
      <c r="R64" s="37" t="e">
        <f ca="1"/>
        <v>#NAME?</v>
      </c>
      <c r="S64" s="37" t="e">
        <f ca="1"/>
        <v>#NAME?</v>
      </c>
      <c r="T64" s="37" t="e">
        <f ca="1"/>
        <v>#NAME?</v>
      </c>
      <c r="U64" s="84" t="e">
        <f ca="1"/>
        <v>#NAME?</v>
      </c>
    </row>
    <row r="65" spans="1:23" x14ac:dyDescent="0.25">
      <c r="A65">
        <v>62</v>
      </c>
      <c r="B65" s="123">
        <v>4</v>
      </c>
      <c r="C65" s="37">
        <v>8</v>
      </c>
      <c r="D65" s="37">
        <v>4</v>
      </c>
      <c r="E65" s="37">
        <v>4</v>
      </c>
      <c r="F65" s="37">
        <v>8</v>
      </c>
      <c r="G65" s="37">
        <v>5</v>
      </c>
      <c r="H65" s="37">
        <v>7</v>
      </c>
      <c r="I65" s="37">
        <v>4</v>
      </c>
      <c r="J65" s="90">
        <v>7</v>
      </c>
      <c r="M65" s="83" t="e">
        <f ca="1"/>
        <v>#NAME?</v>
      </c>
      <c r="N65" s="37" t="e">
        <f ca="1"/>
        <v>#NAME?</v>
      </c>
      <c r="O65" s="37" t="e">
        <f ca="1"/>
        <v>#NAME?</v>
      </c>
      <c r="P65" s="37" t="e">
        <f ca="1"/>
        <v>#NAME?</v>
      </c>
      <c r="Q65" s="37" t="e">
        <f ca="1"/>
        <v>#NAME?</v>
      </c>
      <c r="R65" s="37" t="e">
        <f ca="1"/>
        <v>#NAME?</v>
      </c>
      <c r="S65" s="37" t="e">
        <f ca="1"/>
        <v>#NAME?</v>
      </c>
      <c r="T65" s="37" t="e">
        <f ca="1"/>
        <v>#NAME?</v>
      </c>
      <c r="U65" s="84" t="e">
        <f ca="1"/>
        <v>#NAME?</v>
      </c>
    </row>
    <row r="66" spans="1:23" x14ac:dyDescent="0.25">
      <c r="A66">
        <v>63</v>
      </c>
      <c r="B66" s="123">
        <v>3</v>
      </c>
      <c r="C66" s="37">
        <v>9</v>
      </c>
      <c r="D66" s="37">
        <v>4</v>
      </c>
      <c r="E66" s="37">
        <v>3</v>
      </c>
      <c r="F66" s="37">
        <v>8</v>
      </c>
      <c r="G66" s="37">
        <v>6</v>
      </c>
      <c r="H66" s="37">
        <v>4</v>
      </c>
      <c r="I66" s="37">
        <v>5</v>
      </c>
      <c r="J66" s="90">
        <v>8</v>
      </c>
      <c r="M66" s="83" t="e">
        <f ca="1"/>
        <v>#NAME?</v>
      </c>
      <c r="N66" s="37" t="e">
        <f ca="1"/>
        <v>#NAME?</v>
      </c>
      <c r="O66" s="37" t="e">
        <f ca="1"/>
        <v>#NAME?</v>
      </c>
      <c r="P66" s="37" t="e">
        <f ca="1"/>
        <v>#NAME?</v>
      </c>
      <c r="Q66" s="37" t="e">
        <f ca="1"/>
        <v>#NAME?</v>
      </c>
      <c r="R66" s="37" t="e">
        <f ca="1"/>
        <v>#NAME?</v>
      </c>
      <c r="S66" s="37" t="e">
        <f ca="1"/>
        <v>#NAME?</v>
      </c>
      <c r="T66" s="37" t="e">
        <f ca="1"/>
        <v>#NAME?</v>
      </c>
      <c r="U66" s="84" t="e">
        <f ca="1"/>
        <v>#NAME?</v>
      </c>
    </row>
    <row r="67" spans="1:23" x14ac:dyDescent="0.25">
      <c r="A67">
        <v>64</v>
      </c>
      <c r="B67" s="123">
        <v>5</v>
      </c>
      <c r="C67" s="37">
        <v>8</v>
      </c>
      <c r="D67" s="37">
        <v>2</v>
      </c>
      <c r="E67" s="37">
        <v>3</v>
      </c>
      <c r="F67" s="37">
        <v>6</v>
      </c>
      <c r="G67" s="37">
        <v>4</v>
      </c>
      <c r="H67" s="37">
        <v>6</v>
      </c>
      <c r="I67" s="37">
        <v>4</v>
      </c>
      <c r="J67" s="90">
        <v>7</v>
      </c>
      <c r="M67" s="83" t="e">
        <f ca="1"/>
        <v>#NAME?</v>
      </c>
      <c r="N67" s="37" t="e">
        <f ca="1"/>
        <v>#NAME?</v>
      </c>
      <c r="O67" s="37" t="e">
        <f ca="1"/>
        <v>#NAME?</v>
      </c>
      <c r="P67" s="37" t="e">
        <f ca="1"/>
        <v>#NAME?</v>
      </c>
      <c r="Q67" s="37" t="e">
        <f ca="1"/>
        <v>#NAME?</v>
      </c>
      <c r="R67" s="37" t="e">
        <f ca="1"/>
        <v>#NAME?</v>
      </c>
      <c r="S67" s="37" t="e">
        <f ca="1"/>
        <v>#NAME?</v>
      </c>
      <c r="T67" s="37" t="e">
        <f ca="1"/>
        <v>#NAME?</v>
      </c>
      <c r="U67" s="84" t="e">
        <f ca="1"/>
        <v>#NAME?</v>
      </c>
    </row>
    <row r="68" spans="1:23" x14ac:dyDescent="0.25">
      <c r="A68">
        <v>65</v>
      </c>
      <c r="B68" s="123">
        <v>7</v>
      </c>
      <c r="C68" s="37">
        <v>9</v>
      </c>
      <c r="D68" s="37">
        <v>7</v>
      </c>
      <c r="E68" s="37">
        <v>4</v>
      </c>
      <c r="F68" s="37">
        <v>8</v>
      </c>
      <c r="G68" s="37">
        <v>6</v>
      </c>
      <c r="H68" s="37">
        <v>10</v>
      </c>
      <c r="I68" s="37">
        <v>6</v>
      </c>
      <c r="J68" s="90">
        <v>7</v>
      </c>
      <c r="M68" s="85" t="e">
        <f ca="1"/>
        <v>#NAME?</v>
      </c>
      <c r="N68" s="86" t="e">
        <f ca="1"/>
        <v>#NAME?</v>
      </c>
      <c r="O68" s="86" t="e">
        <f ca="1"/>
        <v>#NAME?</v>
      </c>
      <c r="P68" s="86" t="e">
        <f ca="1"/>
        <v>#NAME?</v>
      </c>
      <c r="Q68" s="86" t="e">
        <f ca="1"/>
        <v>#NAME?</v>
      </c>
      <c r="R68" s="86" t="e">
        <f ca="1"/>
        <v>#NAME?</v>
      </c>
      <c r="S68" s="86" t="e">
        <f ca="1"/>
        <v>#NAME?</v>
      </c>
      <c r="T68" s="86" t="e">
        <f ca="1"/>
        <v>#NAME?</v>
      </c>
      <c r="U68" s="87" t="e">
        <f ca="1"/>
        <v>#NAME?</v>
      </c>
    </row>
    <row r="69" spans="1:23" x14ac:dyDescent="0.25">
      <c r="A69">
        <v>66</v>
      </c>
      <c r="B69" s="123">
        <v>3</v>
      </c>
      <c r="C69" s="37">
        <v>8</v>
      </c>
      <c r="D69" s="37">
        <v>1</v>
      </c>
      <c r="E69" s="37">
        <v>3</v>
      </c>
      <c r="F69" s="37">
        <v>7</v>
      </c>
      <c r="G69" s="37">
        <v>6</v>
      </c>
      <c r="H69" s="37">
        <v>5</v>
      </c>
      <c r="I69" s="37">
        <v>5</v>
      </c>
      <c r="J69" s="90">
        <v>7</v>
      </c>
    </row>
    <row r="70" spans="1:23" x14ac:dyDescent="0.25">
      <c r="A70">
        <v>67</v>
      </c>
      <c r="B70" s="123">
        <v>4</v>
      </c>
      <c r="C70" s="37">
        <v>8</v>
      </c>
      <c r="D70" s="37">
        <v>5</v>
      </c>
      <c r="E70" s="37">
        <v>4</v>
      </c>
      <c r="F70" s="37">
        <v>7</v>
      </c>
      <c r="G70" s="37">
        <v>6</v>
      </c>
      <c r="H70" s="37">
        <v>9</v>
      </c>
      <c r="I70" s="37">
        <v>6</v>
      </c>
      <c r="J70" s="90">
        <v>7</v>
      </c>
      <c r="L70" t="s">
        <v>501</v>
      </c>
    </row>
    <row r="71" spans="1:23" x14ac:dyDescent="0.25">
      <c r="A71">
        <v>68</v>
      </c>
      <c r="B71" s="123">
        <v>5</v>
      </c>
      <c r="C71" s="37">
        <v>8</v>
      </c>
      <c r="D71" s="37">
        <v>2</v>
      </c>
      <c r="E71" s="37">
        <v>3</v>
      </c>
      <c r="F71" s="37">
        <v>5</v>
      </c>
      <c r="G71" s="37">
        <v>7</v>
      </c>
      <c r="H71" s="37">
        <v>1</v>
      </c>
      <c r="I71" s="37">
        <v>5</v>
      </c>
      <c r="J71" s="90">
        <v>7</v>
      </c>
    </row>
    <row r="72" spans="1:23" x14ac:dyDescent="0.25">
      <c r="A72">
        <v>69</v>
      </c>
      <c r="B72" s="123">
        <v>4</v>
      </c>
      <c r="C72" s="37">
        <v>8</v>
      </c>
      <c r="D72" s="37">
        <v>6</v>
      </c>
      <c r="E72" s="37">
        <v>4</v>
      </c>
      <c r="F72" s="37">
        <v>8</v>
      </c>
      <c r="G72" s="37">
        <v>8</v>
      </c>
      <c r="H72" s="37">
        <v>9</v>
      </c>
      <c r="I72" s="37">
        <v>6</v>
      </c>
      <c r="J72" s="90">
        <v>7</v>
      </c>
      <c r="M72">
        <v>1</v>
      </c>
      <c r="N72">
        <f>M72+1</f>
        <v>2</v>
      </c>
      <c r="O72">
        <f t="shared" ref="O72:U72" si="6">N72+1</f>
        <v>3</v>
      </c>
      <c r="P72">
        <f t="shared" si="6"/>
        <v>4</v>
      </c>
      <c r="Q72">
        <f t="shared" si="6"/>
        <v>5</v>
      </c>
      <c r="R72">
        <f t="shared" si="6"/>
        <v>6</v>
      </c>
      <c r="S72">
        <f t="shared" si="6"/>
        <v>7</v>
      </c>
      <c r="T72">
        <f t="shared" si="6"/>
        <v>8</v>
      </c>
      <c r="U72">
        <f t="shared" si="6"/>
        <v>9</v>
      </c>
      <c r="W72" t="s">
        <v>502</v>
      </c>
    </row>
    <row r="73" spans="1:23" x14ac:dyDescent="0.25">
      <c r="A73">
        <v>70</v>
      </c>
      <c r="B73" s="123">
        <v>3</v>
      </c>
      <c r="C73" s="37">
        <v>8</v>
      </c>
      <c r="D73" s="37">
        <v>3</v>
      </c>
      <c r="E73" s="37">
        <v>4</v>
      </c>
      <c r="F73" s="37">
        <v>6</v>
      </c>
      <c r="G73" s="37">
        <v>4</v>
      </c>
      <c r="H73" s="37">
        <v>5</v>
      </c>
      <c r="I73" s="37">
        <v>5</v>
      </c>
      <c r="J73" s="90">
        <v>8</v>
      </c>
      <c r="L73" t="str">
        <f t="array" ref="L73:L81">TRANSPOSE(B3:J3)</f>
        <v>Expect</v>
      </c>
      <c r="M73" s="203" t="e">
        <f t="array" ref="M73:U81" ca="1">M60:U68*SQRT(ABS(M59:U59))</f>
        <v>#NAME?</v>
      </c>
      <c r="N73" s="204" t="e">
        <f ca="1"/>
        <v>#NAME?</v>
      </c>
      <c r="O73" s="204" t="e">
        <f ca="1"/>
        <v>#NAME?</v>
      </c>
      <c r="P73" s="204" t="e">
        <f ca="1"/>
        <v>#NAME?</v>
      </c>
      <c r="Q73" s="204" t="e">
        <f ca="1"/>
        <v>#NAME?</v>
      </c>
      <c r="R73" s="204" t="e">
        <f ca="1"/>
        <v>#NAME?</v>
      </c>
      <c r="S73" s="204" t="e">
        <f ca="1"/>
        <v>#NAME?</v>
      </c>
      <c r="T73" s="204" t="e">
        <f ca="1"/>
        <v>#NAME?</v>
      </c>
      <c r="U73" s="205" t="e">
        <f ca="1"/>
        <v>#NAME?</v>
      </c>
      <c r="W73" s="206" t="e">
        <f ca="1">SUMSQ(M73:U73)</f>
        <v>#NAME?</v>
      </c>
    </row>
    <row r="74" spans="1:23" x14ac:dyDescent="0.25">
      <c r="A74">
        <v>71</v>
      </c>
      <c r="B74" s="123">
        <v>6</v>
      </c>
      <c r="C74" s="37">
        <v>8</v>
      </c>
      <c r="D74" s="37">
        <v>5</v>
      </c>
      <c r="E74" s="37">
        <v>4</v>
      </c>
      <c r="F74" s="37">
        <v>7</v>
      </c>
      <c r="G74" s="37">
        <v>5</v>
      </c>
      <c r="H74" s="37">
        <v>6</v>
      </c>
      <c r="I74" s="37">
        <v>4</v>
      </c>
      <c r="J74" s="90">
        <v>7</v>
      </c>
      <c r="L74" t="str">
        <v>Entertain</v>
      </c>
      <c r="M74" s="83" t="e">
        <f ca="1"/>
        <v>#NAME?</v>
      </c>
      <c r="N74" s="37" t="e">
        <f ca="1"/>
        <v>#NAME?</v>
      </c>
      <c r="O74" s="37" t="e">
        <f ca="1"/>
        <v>#NAME?</v>
      </c>
      <c r="P74" s="37" t="e">
        <f ca="1"/>
        <v>#NAME?</v>
      </c>
      <c r="Q74" s="37" t="e">
        <f ca="1"/>
        <v>#NAME?</v>
      </c>
      <c r="R74" s="37" t="e">
        <f ca="1"/>
        <v>#NAME?</v>
      </c>
      <c r="S74" s="37" t="e">
        <f ca="1"/>
        <v>#NAME?</v>
      </c>
      <c r="T74" s="37" t="e">
        <f ca="1"/>
        <v>#NAME?</v>
      </c>
      <c r="U74" s="84" t="e">
        <f ca="1"/>
        <v>#NAME?</v>
      </c>
      <c r="W74" s="98" t="e">
        <f t="shared" ref="W74:W81" ca="1" si="7">SUMSQ(M74:U74)</f>
        <v>#NAME?</v>
      </c>
    </row>
    <row r="75" spans="1:23" x14ac:dyDescent="0.25">
      <c r="A75">
        <v>72</v>
      </c>
      <c r="B75" s="123">
        <v>4</v>
      </c>
      <c r="C75" s="37">
        <v>8</v>
      </c>
      <c r="D75" s="37">
        <v>4</v>
      </c>
      <c r="E75" s="37">
        <v>4</v>
      </c>
      <c r="F75" s="37">
        <v>7</v>
      </c>
      <c r="G75" s="37">
        <v>7</v>
      </c>
      <c r="H75" s="37">
        <v>6</v>
      </c>
      <c r="I75" s="37">
        <v>4</v>
      </c>
      <c r="J75" s="90">
        <v>7</v>
      </c>
      <c r="L75" t="str">
        <v>Comm</v>
      </c>
      <c r="M75" s="83" t="e">
        <f ca="1"/>
        <v>#NAME?</v>
      </c>
      <c r="N75" s="37" t="e">
        <f ca="1"/>
        <v>#NAME?</v>
      </c>
      <c r="O75" s="37" t="e">
        <f ca="1"/>
        <v>#NAME?</v>
      </c>
      <c r="P75" s="37" t="e">
        <f ca="1"/>
        <v>#NAME?</v>
      </c>
      <c r="Q75" s="37" t="e">
        <f ca="1"/>
        <v>#NAME?</v>
      </c>
      <c r="R75" s="37" t="e">
        <f ca="1"/>
        <v>#NAME?</v>
      </c>
      <c r="S75" s="37" t="e">
        <f ca="1"/>
        <v>#NAME?</v>
      </c>
      <c r="T75" s="37" t="e">
        <f ca="1"/>
        <v>#NAME?</v>
      </c>
      <c r="U75" s="84" t="e">
        <f ca="1"/>
        <v>#NAME?</v>
      </c>
      <c r="W75" s="98" t="e">
        <f t="shared" ca="1" si="7"/>
        <v>#NAME?</v>
      </c>
    </row>
    <row r="76" spans="1:23" x14ac:dyDescent="0.25">
      <c r="A76">
        <v>73</v>
      </c>
      <c r="B76" s="123">
        <v>4</v>
      </c>
      <c r="C76" s="37">
        <v>7</v>
      </c>
      <c r="D76" s="37">
        <v>3</v>
      </c>
      <c r="E76" s="37">
        <v>3</v>
      </c>
      <c r="F76" s="37">
        <v>6</v>
      </c>
      <c r="G76" s="37">
        <v>5</v>
      </c>
      <c r="H76" s="37">
        <v>5</v>
      </c>
      <c r="I76" s="37">
        <v>4</v>
      </c>
      <c r="J76" s="90">
        <v>7</v>
      </c>
      <c r="L76" t="str">
        <v>Expert</v>
      </c>
      <c r="M76" s="83" t="e">
        <f ca="1"/>
        <v>#NAME?</v>
      </c>
      <c r="N76" s="37" t="e">
        <f ca="1"/>
        <v>#NAME?</v>
      </c>
      <c r="O76" s="37" t="e">
        <f ca="1"/>
        <v>#NAME?</v>
      </c>
      <c r="P76" s="37" t="e">
        <f ca="1"/>
        <v>#NAME?</v>
      </c>
      <c r="Q76" s="37" t="e">
        <f ca="1"/>
        <v>#NAME?</v>
      </c>
      <c r="R76" s="37" t="e">
        <f ca="1"/>
        <v>#NAME?</v>
      </c>
      <c r="S76" s="37" t="e">
        <f ca="1"/>
        <v>#NAME?</v>
      </c>
      <c r="T76" s="37" t="e">
        <f ca="1"/>
        <v>#NAME?</v>
      </c>
      <c r="U76" s="84" t="e">
        <f ca="1"/>
        <v>#NAME?</v>
      </c>
      <c r="W76" s="98" t="e">
        <f t="shared" ca="1" si="7"/>
        <v>#NAME?</v>
      </c>
    </row>
    <row r="77" spans="1:23" x14ac:dyDescent="0.25">
      <c r="A77">
        <v>74</v>
      </c>
      <c r="B77" s="123">
        <v>4</v>
      </c>
      <c r="C77" s="37">
        <v>8</v>
      </c>
      <c r="D77" s="37">
        <v>5</v>
      </c>
      <c r="E77" s="37">
        <v>4</v>
      </c>
      <c r="F77" s="37">
        <v>7</v>
      </c>
      <c r="G77" s="37">
        <v>8</v>
      </c>
      <c r="H77" s="37">
        <v>8</v>
      </c>
      <c r="I77" s="37">
        <v>5</v>
      </c>
      <c r="J77" s="90">
        <v>7</v>
      </c>
      <c r="L77" t="str">
        <v>Motivate</v>
      </c>
      <c r="M77" s="83" t="e">
        <f ca="1"/>
        <v>#NAME?</v>
      </c>
      <c r="N77" s="37" t="e">
        <f ca="1"/>
        <v>#NAME?</v>
      </c>
      <c r="O77" s="37" t="e">
        <f ca="1"/>
        <v>#NAME?</v>
      </c>
      <c r="P77" s="37" t="e">
        <f ca="1"/>
        <v>#NAME?</v>
      </c>
      <c r="Q77" s="37" t="e">
        <f ca="1"/>
        <v>#NAME?</v>
      </c>
      <c r="R77" s="37" t="e">
        <f ca="1"/>
        <v>#NAME?</v>
      </c>
      <c r="S77" s="37" t="e">
        <f ca="1"/>
        <v>#NAME?</v>
      </c>
      <c r="T77" s="37" t="e">
        <f ca="1"/>
        <v>#NAME?</v>
      </c>
      <c r="U77" s="84" t="e">
        <f ca="1"/>
        <v>#NAME?</v>
      </c>
      <c r="W77" s="98" t="e">
        <f t="shared" ca="1" si="7"/>
        <v>#NAME?</v>
      </c>
    </row>
    <row r="78" spans="1:23" x14ac:dyDescent="0.25">
      <c r="A78">
        <v>75</v>
      </c>
      <c r="B78" s="123">
        <v>3</v>
      </c>
      <c r="C78" s="37">
        <v>8</v>
      </c>
      <c r="D78" s="37">
        <v>2</v>
      </c>
      <c r="E78" s="37">
        <v>4</v>
      </c>
      <c r="F78" s="37">
        <v>6</v>
      </c>
      <c r="G78" s="37">
        <v>5</v>
      </c>
      <c r="H78" s="37">
        <v>5</v>
      </c>
      <c r="I78" s="37">
        <v>5</v>
      </c>
      <c r="J78" s="90">
        <v>8</v>
      </c>
      <c r="L78" t="str">
        <v>Caring</v>
      </c>
      <c r="M78" s="83" t="e">
        <f ca="1"/>
        <v>#NAME?</v>
      </c>
      <c r="N78" s="37" t="e">
        <f ca="1"/>
        <v>#NAME?</v>
      </c>
      <c r="O78" s="37" t="e">
        <f ca="1"/>
        <v>#NAME?</v>
      </c>
      <c r="P78" s="37" t="e">
        <f ca="1"/>
        <v>#NAME?</v>
      </c>
      <c r="Q78" s="37" t="e">
        <f ca="1"/>
        <v>#NAME?</v>
      </c>
      <c r="R78" s="37" t="e">
        <f ca="1"/>
        <v>#NAME?</v>
      </c>
      <c r="S78" s="37" t="e">
        <f ca="1"/>
        <v>#NAME?</v>
      </c>
      <c r="T78" s="37" t="e">
        <f ca="1"/>
        <v>#NAME?</v>
      </c>
      <c r="U78" s="84" t="e">
        <f ca="1"/>
        <v>#NAME?</v>
      </c>
      <c r="W78" s="98" t="e">
        <f t="shared" ca="1" si="7"/>
        <v>#NAME?</v>
      </c>
    </row>
    <row r="79" spans="1:23" x14ac:dyDescent="0.25">
      <c r="A79">
        <v>76</v>
      </c>
      <c r="B79" s="123">
        <v>4</v>
      </c>
      <c r="C79" s="37">
        <v>8</v>
      </c>
      <c r="D79" s="37">
        <v>3</v>
      </c>
      <c r="E79" s="37">
        <v>1</v>
      </c>
      <c r="F79" s="37">
        <v>6</v>
      </c>
      <c r="G79" s="37">
        <v>4</v>
      </c>
      <c r="H79" s="37">
        <v>1</v>
      </c>
      <c r="I79" s="37">
        <v>4</v>
      </c>
      <c r="J79" s="90">
        <v>7</v>
      </c>
      <c r="L79" t="str">
        <v>Charisma</v>
      </c>
      <c r="M79" s="83" t="e">
        <f ca="1"/>
        <v>#NAME?</v>
      </c>
      <c r="N79" s="37" t="e">
        <f ca="1"/>
        <v>#NAME?</v>
      </c>
      <c r="O79" s="37" t="e">
        <f ca="1"/>
        <v>#NAME?</v>
      </c>
      <c r="P79" s="37" t="e">
        <f ca="1"/>
        <v>#NAME?</v>
      </c>
      <c r="Q79" s="37" t="e">
        <f ca="1"/>
        <v>#NAME?</v>
      </c>
      <c r="R79" s="37" t="e">
        <f ca="1"/>
        <v>#NAME?</v>
      </c>
      <c r="S79" s="37" t="e">
        <f ca="1"/>
        <v>#NAME?</v>
      </c>
      <c r="T79" s="37" t="e">
        <f ca="1"/>
        <v>#NAME?</v>
      </c>
      <c r="U79" s="84" t="e">
        <f ca="1"/>
        <v>#NAME?</v>
      </c>
      <c r="W79" s="98" t="e">
        <f t="shared" ca="1" si="7"/>
        <v>#NAME?</v>
      </c>
    </row>
    <row r="80" spans="1:23" x14ac:dyDescent="0.25">
      <c r="A80">
        <v>77</v>
      </c>
      <c r="B80" s="123">
        <v>4</v>
      </c>
      <c r="C80" s="37">
        <v>9</v>
      </c>
      <c r="D80" s="37">
        <v>6</v>
      </c>
      <c r="E80" s="37">
        <v>5</v>
      </c>
      <c r="F80" s="37">
        <v>8</v>
      </c>
      <c r="G80" s="37">
        <v>5</v>
      </c>
      <c r="H80" s="37">
        <v>9</v>
      </c>
      <c r="I80" s="37">
        <v>5</v>
      </c>
      <c r="J80" s="90">
        <v>8</v>
      </c>
      <c r="L80" t="str">
        <v>Passion</v>
      </c>
      <c r="M80" s="83" t="e">
        <f ca="1"/>
        <v>#NAME?</v>
      </c>
      <c r="N80" s="37" t="e">
        <f ca="1"/>
        <v>#NAME?</v>
      </c>
      <c r="O80" s="37" t="e">
        <f ca="1"/>
        <v>#NAME?</v>
      </c>
      <c r="P80" s="37" t="e">
        <f ca="1"/>
        <v>#NAME?</v>
      </c>
      <c r="Q80" s="37" t="e">
        <f ca="1"/>
        <v>#NAME?</v>
      </c>
      <c r="R80" s="37" t="e">
        <f ca="1"/>
        <v>#NAME?</v>
      </c>
      <c r="S80" s="37" t="e">
        <f ca="1"/>
        <v>#NAME?</v>
      </c>
      <c r="T80" s="37" t="e">
        <f ca="1"/>
        <v>#NAME?</v>
      </c>
      <c r="U80" s="84" t="e">
        <f ca="1"/>
        <v>#NAME?</v>
      </c>
      <c r="W80" s="98" t="e">
        <f t="shared" ca="1" si="7"/>
        <v>#NAME?</v>
      </c>
    </row>
    <row r="81" spans="1:23" x14ac:dyDescent="0.25">
      <c r="A81">
        <v>78</v>
      </c>
      <c r="B81" s="123">
        <v>2</v>
      </c>
      <c r="C81" s="37">
        <v>9</v>
      </c>
      <c r="D81" s="37">
        <v>5</v>
      </c>
      <c r="E81" s="37">
        <v>2</v>
      </c>
      <c r="F81" s="37">
        <v>6</v>
      </c>
      <c r="G81" s="37">
        <v>7</v>
      </c>
      <c r="H81" s="37">
        <v>8</v>
      </c>
      <c r="I81" s="37">
        <v>5</v>
      </c>
      <c r="J81" s="90">
        <v>8</v>
      </c>
      <c r="L81" t="str">
        <v>Friendly</v>
      </c>
      <c r="M81" s="85" t="e">
        <f ca="1"/>
        <v>#NAME?</v>
      </c>
      <c r="N81" s="86" t="e">
        <f ca="1"/>
        <v>#NAME?</v>
      </c>
      <c r="O81" s="86" t="e">
        <f ca="1"/>
        <v>#NAME?</v>
      </c>
      <c r="P81" s="86" t="e">
        <f ca="1"/>
        <v>#NAME?</v>
      </c>
      <c r="Q81" s="86" t="e">
        <f ca="1"/>
        <v>#NAME?</v>
      </c>
      <c r="R81" s="86" t="e">
        <f ca="1"/>
        <v>#NAME?</v>
      </c>
      <c r="S81" s="86" t="e">
        <f ca="1"/>
        <v>#NAME?</v>
      </c>
      <c r="T81" s="86" t="e">
        <f ca="1"/>
        <v>#NAME?</v>
      </c>
      <c r="U81" s="87" t="e">
        <f ca="1"/>
        <v>#NAME?</v>
      </c>
      <c r="W81" s="99" t="e">
        <f t="shared" ca="1" si="7"/>
        <v>#NAME?</v>
      </c>
    </row>
    <row r="82" spans="1:23" x14ac:dyDescent="0.25">
      <c r="A82">
        <v>79</v>
      </c>
      <c r="B82" s="123">
        <v>4</v>
      </c>
      <c r="C82" s="37">
        <v>7</v>
      </c>
      <c r="D82" s="37">
        <v>2</v>
      </c>
      <c r="E82" s="37">
        <v>1</v>
      </c>
      <c r="F82" s="37">
        <v>6</v>
      </c>
      <c r="G82" s="37">
        <v>3</v>
      </c>
      <c r="H82" s="37">
        <v>1</v>
      </c>
      <c r="I82" s="37">
        <v>2</v>
      </c>
      <c r="J82" s="90">
        <v>7</v>
      </c>
    </row>
    <row r="83" spans="1:23" x14ac:dyDescent="0.25">
      <c r="A83">
        <v>80</v>
      </c>
      <c r="B83" s="123">
        <v>5</v>
      </c>
      <c r="C83" s="37">
        <v>8</v>
      </c>
      <c r="D83" s="37">
        <v>4</v>
      </c>
      <c r="E83" s="37">
        <v>3</v>
      </c>
      <c r="F83" s="37">
        <v>7</v>
      </c>
      <c r="G83" s="37">
        <v>5</v>
      </c>
      <c r="H83" s="37">
        <v>4</v>
      </c>
      <c r="I83" s="37">
        <v>5</v>
      </c>
      <c r="J83" s="90">
        <v>7</v>
      </c>
      <c r="L83" t="s">
        <v>396</v>
      </c>
    </row>
    <row r="84" spans="1:23" x14ac:dyDescent="0.25">
      <c r="A84">
        <v>81</v>
      </c>
      <c r="B84" s="123">
        <v>4</v>
      </c>
      <c r="C84" s="37">
        <v>8</v>
      </c>
      <c r="D84" s="37">
        <v>5</v>
      </c>
      <c r="E84" s="37">
        <v>4</v>
      </c>
      <c r="F84" s="37">
        <v>7</v>
      </c>
      <c r="G84" s="37">
        <v>6</v>
      </c>
      <c r="H84" s="37">
        <v>8</v>
      </c>
      <c r="I84" s="37">
        <v>4</v>
      </c>
      <c r="J84" s="90">
        <v>7</v>
      </c>
    </row>
    <row r="85" spans="1:23" x14ac:dyDescent="0.25">
      <c r="A85">
        <v>82</v>
      </c>
      <c r="B85" s="123">
        <v>4</v>
      </c>
      <c r="C85" s="37">
        <v>8</v>
      </c>
      <c r="D85" s="37">
        <v>3</v>
      </c>
      <c r="E85" s="37">
        <v>4</v>
      </c>
      <c r="F85" s="37">
        <v>7</v>
      </c>
      <c r="G85" s="37">
        <v>6</v>
      </c>
      <c r="H85" s="37">
        <v>3</v>
      </c>
      <c r="I85" s="37">
        <v>7</v>
      </c>
      <c r="J85" s="90">
        <v>8</v>
      </c>
      <c r="M85" s="32" t="s">
        <v>386</v>
      </c>
      <c r="N85" s="32" t="s">
        <v>387</v>
      </c>
      <c r="O85" s="32" t="s">
        <v>503</v>
      </c>
    </row>
    <row r="86" spans="1:23" x14ac:dyDescent="0.25">
      <c r="A86">
        <v>83</v>
      </c>
      <c r="B86" s="123">
        <v>5</v>
      </c>
      <c r="C86" s="37">
        <v>8</v>
      </c>
      <c r="D86" s="37">
        <v>3</v>
      </c>
      <c r="E86" s="37">
        <v>3</v>
      </c>
      <c r="F86" s="37">
        <v>7</v>
      </c>
      <c r="G86" s="37">
        <v>6</v>
      </c>
      <c r="H86" s="37">
        <v>1</v>
      </c>
      <c r="I86" s="37">
        <v>4</v>
      </c>
      <c r="J86" s="90">
        <v>7</v>
      </c>
      <c r="M86" s="203" t="e">
        <f t="array" aca="1" ref="M86:M94" ca="1">TRANSPOSE(M59:U59)</f>
        <v>#NAME?</v>
      </c>
      <c r="N86" s="211" t="e">
        <f ca="1">M86/M$95</f>
        <v>#NAME?</v>
      </c>
      <c r="O86" s="212" t="e">
        <f ca="1">N86</f>
        <v>#NAME?</v>
      </c>
    </row>
    <row r="87" spans="1:23" x14ac:dyDescent="0.25">
      <c r="A87">
        <v>84</v>
      </c>
      <c r="B87" s="123">
        <v>2</v>
      </c>
      <c r="C87" s="37">
        <v>9</v>
      </c>
      <c r="D87" s="37">
        <v>6</v>
      </c>
      <c r="E87" s="37">
        <v>4</v>
      </c>
      <c r="F87" s="37">
        <v>8</v>
      </c>
      <c r="G87" s="37">
        <v>6</v>
      </c>
      <c r="H87" s="37">
        <v>8</v>
      </c>
      <c r="I87" s="37">
        <v>5</v>
      </c>
      <c r="J87" s="90">
        <v>8</v>
      </c>
      <c r="M87" s="83" t="e">
        <f ca="1"/>
        <v>#NAME?</v>
      </c>
      <c r="N87" s="213" t="e">
        <f t="shared" ref="N87:N94" ca="1" si="8">M87/M$95</f>
        <v>#NAME?</v>
      </c>
      <c r="O87" s="214" t="e">
        <f ca="1">O86+N87</f>
        <v>#NAME?</v>
      </c>
    </row>
    <row r="88" spans="1:23" x14ac:dyDescent="0.25">
      <c r="A88">
        <v>85</v>
      </c>
      <c r="B88" s="123">
        <v>5</v>
      </c>
      <c r="C88" s="37">
        <v>8</v>
      </c>
      <c r="D88" s="37">
        <v>4</v>
      </c>
      <c r="E88" s="37">
        <v>4</v>
      </c>
      <c r="F88" s="37">
        <v>7</v>
      </c>
      <c r="G88" s="37">
        <v>6</v>
      </c>
      <c r="H88" s="37">
        <v>5</v>
      </c>
      <c r="I88" s="37">
        <v>5</v>
      </c>
      <c r="J88" s="90">
        <v>7</v>
      </c>
      <c r="M88" s="83" t="e">
        <f ca="1"/>
        <v>#NAME?</v>
      </c>
      <c r="N88" s="213" t="e">
        <f t="shared" ca="1" si="8"/>
        <v>#NAME?</v>
      </c>
      <c r="O88" s="214" t="e">
        <f t="shared" ref="O88:O94" ca="1" si="9">O87+N88</f>
        <v>#NAME?</v>
      </c>
    </row>
    <row r="89" spans="1:23" x14ac:dyDescent="0.25">
      <c r="A89">
        <v>86</v>
      </c>
      <c r="B89" s="123">
        <v>4</v>
      </c>
      <c r="C89" s="37">
        <v>8</v>
      </c>
      <c r="D89" s="37">
        <v>7</v>
      </c>
      <c r="E89" s="37">
        <v>5</v>
      </c>
      <c r="F89" s="37">
        <v>7</v>
      </c>
      <c r="G89" s="37">
        <v>6</v>
      </c>
      <c r="H89" s="37">
        <v>9</v>
      </c>
      <c r="I89" s="37">
        <v>6</v>
      </c>
      <c r="J89" s="90">
        <v>7</v>
      </c>
      <c r="M89" s="83" t="e">
        <f ca="1"/>
        <v>#NAME?</v>
      </c>
      <c r="N89" s="213" t="e">
        <f t="shared" ca="1" si="8"/>
        <v>#NAME?</v>
      </c>
      <c r="O89" s="214" t="e">
        <f t="shared" ca="1" si="9"/>
        <v>#NAME?</v>
      </c>
    </row>
    <row r="90" spans="1:23" x14ac:dyDescent="0.25">
      <c r="A90">
        <v>87</v>
      </c>
      <c r="B90" s="123">
        <v>5</v>
      </c>
      <c r="C90" s="37">
        <v>7</v>
      </c>
      <c r="D90" s="37">
        <v>2</v>
      </c>
      <c r="E90" s="37">
        <v>3</v>
      </c>
      <c r="F90" s="37">
        <v>5</v>
      </c>
      <c r="G90" s="37">
        <v>5</v>
      </c>
      <c r="H90" s="37">
        <v>1</v>
      </c>
      <c r="I90" s="37">
        <v>3</v>
      </c>
      <c r="J90" s="90">
        <v>7</v>
      </c>
      <c r="M90" s="83" t="e">
        <f ca="1"/>
        <v>#NAME?</v>
      </c>
      <c r="N90" s="213" t="e">
        <f t="shared" ca="1" si="8"/>
        <v>#NAME?</v>
      </c>
      <c r="O90" s="214" t="e">
        <f t="shared" ca="1" si="9"/>
        <v>#NAME?</v>
      </c>
    </row>
    <row r="91" spans="1:23" x14ac:dyDescent="0.25">
      <c r="A91">
        <v>88</v>
      </c>
      <c r="B91" s="123">
        <v>3</v>
      </c>
      <c r="C91" s="37">
        <v>8</v>
      </c>
      <c r="D91" s="37">
        <v>3</v>
      </c>
      <c r="E91" s="37">
        <v>2</v>
      </c>
      <c r="F91" s="37">
        <v>6</v>
      </c>
      <c r="G91" s="37">
        <v>6</v>
      </c>
      <c r="H91" s="37">
        <v>1</v>
      </c>
      <c r="I91" s="37">
        <v>5</v>
      </c>
      <c r="J91" s="90">
        <v>7</v>
      </c>
      <c r="M91" s="83" t="e">
        <f ca="1"/>
        <v>#NAME?</v>
      </c>
      <c r="N91" s="213" t="e">
        <f t="shared" ca="1" si="8"/>
        <v>#NAME?</v>
      </c>
      <c r="O91" s="214" t="e">
        <f t="shared" ca="1" si="9"/>
        <v>#NAME?</v>
      </c>
    </row>
    <row r="92" spans="1:23" x14ac:dyDescent="0.25">
      <c r="A92">
        <v>89</v>
      </c>
      <c r="B92" s="123">
        <v>2</v>
      </c>
      <c r="C92" s="37">
        <v>8</v>
      </c>
      <c r="D92" s="37">
        <v>4</v>
      </c>
      <c r="E92" s="37">
        <v>2</v>
      </c>
      <c r="F92" s="37">
        <v>7</v>
      </c>
      <c r="G92" s="37">
        <v>6</v>
      </c>
      <c r="H92" s="37">
        <v>5</v>
      </c>
      <c r="I92" s="37">
        <v>6</v>
      </c>
      <c r="J92" s="90">
        <v>7</v>
      </c>
      <c r="M92" s="83" t="e">
        <f ca="1"/>
        <v>#NAME?</v>
      </c>
      <c r="N92" s="213" t="e">
        <f t="shared" ca="1" si="8"/>
        <v>#NAME?</v>
      </c>
      <c r="O92" s="214" t="e">
        <f t="shared" ca="1" si="9"/>
        <v>#NAME?</v>
      </c>
    </row>
    <row r="93" spans="1:23" x14ac:dyDescent="0.25">
      <c r="A93">
        <v>90</v>
      </c>
      <c r="B93" s="123">
        <v>3</v>
      </c>
      <c r="C93" s="37">
        <v>8</v>
      </c>
      <c r="D93" s="37">
        <v>2</v>
      </c>
      <c r="E93" s="37">
        <v>4</v>
      </c>
      <c r="F93" s="37">
        <v>8</v>
      </c>
      <c r="G93" s="37">
        <v>7</v>
      </c>
      <c r="H93" s="37">
        <v>3</v>
      </c>
      <c r="I93" s="37">
        <v>5</v>
      </c>
      <c r="J93" s="90">
        <v>8</v>
      </c>
      <c r="M93" s="83" t="e">
        <f ca="1"/>
        <v>#NAME?</v>
      </c>
      <c r="N93" s="213" t="e">
        <f t="shared" ca="1" si="8"/>
        <v>#NAME?</v>
      </c>
      <c r="O93" s="214" t="e">
        <f t="shared" ca="1" si="9"/>
        <v>#NAME?</v>
      </c>
    </row>
    <row r="94" spans="1:23" x14ac:dyDescent="0.25">
      <c r="A94">
        <v>91</v>
      </c>
      <c r="B94" s="123">
        <v>5</v>
      </c>
      <c r="C94" s="37">
        <v>8</v>
      </c>
      <c r="D94" s="37">
        <v>3</v>
      </c>
      <c r="E94" s="37">
        <v>2</v>
      </c>
      <c r="F94" s="37">
        <v>5</v>
      </c>
      <c r="G94" s="37">
        <v>5</v>
      </c>
      <c r="H94" s="37">
        <v>5</v>
      </c>
      <c r="I94" s="37">
        <v>4</v>
      </c>
      <c r="J94" s="90">
        <v>7</v>
      </c>
      <c r="M94" s="85" t="e">
        <f ca="1"/>
        <v>#NAME?</v>
      </c>
      <c r="N94" s="215" t="e">
        <f t="shared" ca="1" si="8"/>
        <v>#NAME?</v>
      </c>
      <c r="O94" s="216" t="e">
        <f t="shared" ca="1" si="9"/>
        <v>#NAME?</v>
      </c>
    </row>
    <row r="95" spans="1:23" x14ac:dyDescent="0.25">
      <c r="A95">
        <v>92</v>
      </c>
      <c r="B95" s="123">
        <v>3</v>
      </c>
      <c r="C95" s="37">
        <v>8</v>
      </c>
      <c r="D95" s="37">
        <v>2</v>
      </c>
      <c r="E95" s="37">
        <v>4</v>
      </c>
      <c r="F95" s="37">
        <v>6</v>
      </c>
      <c r="G95" s="37">
        <v>6</v>
      </c>
      <c r="H95" s="37">
        <v>7</v>
      </c>
      <c r="I95" s="37">
        <v>4</v>
      </c>
      <c r="J95" s="90">
        <v>7</v>
      </c>
      <c r="M95" t="e">
        <f ca="1">SUM(M86:M94)</f>
        <v>#NAME?</v>
      </c>
    </row>
    <row r="96" spans="1:23" x14ac:dyDescent="0.25">
      <c r="A96">
        <v>93</v>
      </c>
      <c r="B96" s="123">
        <v>3</v>
      </c>
      <c r="C96" s="37">
        <v>8</v>
      </c>
      <c r="D96" s="37">
        <v>2</v>
      </c>
      <c r="E96" s="37">
        <v>2</v>
      </c>
      <c r="F96" s="37">
        <v>7</v>
      </c>
      <c r="G96" s="37">
        <v>8</v>
      </c>
      <c r="H96" s="37">
        <v>1</v>
      </c>
      <c r="I96" s="37">
        <v>4</v>
      </c>
      <c r="J96" s="90">
        <v>7</v>
      </c>
    </row>
    <row r="97" spans="1:19" x14ac:dyDescent="0.25">
      <c r="A97">
        <v>94</v>
      </c>
      <c r="B97" s="123">
        <v>3</v>
      </c>
      <c r="C97" s="37">
        <v>8</v>
      </c>
      <c r="D97" s="37">
        <v>2</v>
      </c>
      <c r="E97" s="37">
        <v>2</v>
      </c>
      <c r="F97" s="37">
        <v>6</v>
      </c>
      <c r="G97" s="37">
        <v>4</v>
      </c>
      <c r="H97" s="37">
        <v>4</v>
      </c>
      <c r="I97" s="37">
        <v>5</v>
      </c>
      <c r="J97" s="90">
        <v>7</v>
      </c>
      <c r="L97" t="s">
        <v>504</v>
      </c>
    </row>
    <row r="98" spans="1:19" x14ac:dyDescent="0.25">
      <c r="A98">
        <v>95</v>
      </c>
      <c r="B98" s="123">
        <v>4</v>
      </c>
      <c r="C98" s="37">
        <v>8</v>
      </c>
      <c r="D98" s="37">
        <v>3</v>
      </c>
      <c r="E98" s="37">
        <v>3</v>
      </c>
      <c r="F98" s="37">
        <v>5</v>
      </c>
      <c r="G98" s="37">
        <v>5</v>
      </c>
      <c r="H98" s="37">
        <v>1</v>
      </c>
      <c r="I98" s="37">
        <v>4</v>
      </c>
      <c r="J98" s="90">
        <v>8</v>
      </c>
    </row>
    <row r="99" spans="1:19" x14ac:dyDescent="0.25">
      <c r="A99">
        <v>96</v>
      </c>
      <c r="B99" s="123">
        <v>5</v>
      </c>
      <c r="C99" s="37">
        <v>8</v>
      </c>
      <c r="D99" s="37">
        <v>2</v>
      </c>
      <c r="E99" s="37">
        <v>3</v>
      </c>
      <c r="F99" s="37">
        <v>7</v>
      </c>
      <c r="G99" s="37">
        <v>6</v>
      </c>
      <c r="H99" s="37">
        <v>5</v>
      </c>
      <c r="I99" s="37">
        <v>4</v>
      </c>
      <c r="J99" s="90">
        <v>7</v>
      </c>
      <c r="M99">
        <v>1</v>
      </c>
      <c r="N99">
        <f>M99+1</f>
        <v>2</v>
      </c>
      <c r="O99">
        <f>N99+1</f>
        <v>3</v>
      </c>
      <c r="P99">
        <f>O99+1</f>
        <v>4</v>
      </c>
      <c r="R99" t="s">
        <v>502</v>
      </c>
      <c r="S99" t="s">
        <v>505</v>
      </c>
    </row>
    <row r="100" spans="1:19" x14ac:dyDescent="0.25">
      <c r="A100">
        <v>97</v>
      </c>
      <c r="B100" s="123">
        <v>4</v>
      </c>
      <c r="C100" s="37">
        <v>9</v>
      </c>
      <c r="D100" s="37">
        <v>2</v>
      </c>
      <c r="E100" s="37">
        <v>3</v>
      </c>
      <c r="F100" s="37">
        <v>7</v>
      </c>
      <c r="G100" s="37">
        <v>7</v>
      </c>
      <c r="H100" s="37">
        <v>6</v>
      </c>
      <c r="I100" s="37">
        <v>6</v>
      </c>
      <c r="J100" s="90">
        <v>6</v>
      </c>
      <c r="L100" t="str">
        <f t="array" ref="L100:L108">TRANSPOSE(B3:J3)</f>
        <v>Expect</v>
      </c>
      <c r="M100" s="203" t="e">
        <f t="array" ref="M100:P108" ca="1">M73:P81</f>
        <v>#NAME?</v>
      </c>
      <c r="N100" s="204" t="e">
        <f ca="1"/>
        <v>#NAME?</v>
      </c>
      <c r="O100" s="204" t="e">
        <f ca="1"/>
        <v>#NAME?</v>
      </c>
      <c r="P100" s="205" t="e">
        <f ca="1"/>
        <v>#NAME?</v>
      </c>
      <c r="R100" s="206" t="e">
        <f ca="1">SUMSQ(M100:P100)</f>
        <v>#NAME?</v>
      </c>
      <c r="S100" s="206" t="e">
        <f ca="1">1-R100</f>
        <v>#NAME?</v>
      </c>
    </row>
    <row r="101" spans="1:19" x14ac:dyDescent="0.25">
      <c r="A101">
        <v>98</v>
      </c>
      <c r="B101" s="123">
        <v>4</v>
      </c>
      <c r="C101" s="37">
        <v>8</v>
      </c>
      <c r="D101" s="37">
        <v>3</v>
      </c>
      <c r="E101" s="37">
        <v>3</v>
      </c>
      <c r="F101" s="37">
        <v>6</v>
      </c>
      <c r="G101" s="37">
        <v>6</v>
      </c>
      <c r="H101" s="37">
        <v>5</v>
      </c>
      <c r="I101" s="37">
        <v>5</v>
      </c>
      <c r="J101" s="90">
        <v>7</v>
      </c>
      <c r="L101" t="str">
        <v>Entertain</v>
      </c>
      <c r="M101" s="83" t="e">
        <f ca="1"/>
        <v>#NAME?</v>
      </c>
      <c r="N101" s="37" t="e">
        <f ca="1"/>
        <v>#NAME?</v>
      </c>
      <c r="O101" s="37" t="e">
        <f ca="1"/>
        <v>#NAME?</v>
      </c>
      <c r="P101" s="84" t="e">
        <f ca="1"/>
        <v>#NAME?</v>
      </c>
      <c r="R101" s="98" t="e">
        <f t="shared" ref="R101:R108" ca="1" si="10">SUMSQ(M101:P101)</f>
        <v>#NAME?</v>
      </c>
      <c r="S101" s="98" t="e">
        <f t="shared" ref="S101:S108" ca="1" si="11">1-R101</f>
        <v>#NAME?</v>
      </c>
    </row>
    <row r="102" spans="1:19" x14ac:dyDescent="0.25">
      <c r="A102">
        <v>99</v>
      </c>
      <c r="B102" s="123">
        <v>3</v>
      </c>
      <c r="C102" s="37">
        <v>8</v>
      </c>
      <c r="D102" s="37">
        <v>3</v>
      </c>
      <c r="E102" s="37">
        <v>3</v>
      </c>
      <c r="F102" s="37">
        <v>7</v>
      </c>
      <c r="G102" s="37">
        <v>5</v>
      </c>
      <c r="H102" s="37">
        <v>3</v>
      </c>
      <c r="I102" s="37">
        <v>5</v>
      </c>
      <c r="J102" s="90">
        <v>7</v>
      </c>
      <c r="L102" t="str">
        <v>Comm</v>
      </c>
      <c r="M102" s="83" t="e">
        <f ca="1"/>
        <v>#NAME?</v>
      </c>
      <c r="N102" s="37" t="e">
        <f ca="1"/>
        <v>#NAME?</v>
      </c>
      <c r="O102" s="37" t="e">
        <f ca="1"/>
        <v>#NAME?</v>
      </c>
      <c r="P102" s="84" t="e">
        <f ca="1"/>
        <v>#NAME?</v>
      </c>
      <c r="R102" s="98" t="e">
        <f t="shared" ca="1" si="10"/>
        <v>#NAME?</v>
      </c>
      <c r="S102" s="98" t="e">
        <f t="shared" ca="1" si="11"/>
        <v>#NAME?</v>
      </c>
    </row>
    <row r="103" spans="1:19" x14ac:dyDescent="0.25">
      <c r="A103">
        <v>100</v>
      </c>
      <c r="B103" s="123">
        <v>2</v>
      </c>
      <c r="C103" s="37">
        <v>8</v>
      </c>
      <c r="D103" s="37">
        <v>3</v>
      </c>
      <c r="E103" s="37">
        <v>2</v>
      </c>
      <c r="F103" s="37">
        <v>8</v>
      </c>
      <c r="G103" s="37">
        <v>8</v>
      </c>
      <c r="H103" s="37">
        <v>5</v>
      </c>
      <c r="I103" s="37">
        <v>4</v>
      </c>
      <c r="J103" s="90">
        <v>7</v>
      </c>
      <c r="L103" t="str">
        <v>Expert</v>
      </c>
      <c r="M103" s="83" t="e">
        <f ca="1"/>
        <v>#NAME?</v>
      </c>
      <c r="N103" s="37" t="e">
        <f ca="1"/>
        <v>#NAME?</v>
      </c>
      <c r="O103" s="37" t="e">
        <f ca="1"/>
        <v>#NAME?</v>
      </c>
      <c r="P103" s="84" t="e">
        <f ca="1"/>
        <v>#NAME?</v>
      </c>
      <c r="R103" s="98" t="e">
        <f t="shared" ca="1" si="10"/>
        <v>#NAME?</v>
      </c>
      <c r="S103" s="98" t="e">
        <f t="shared" ca="1" si="11"/>
        <v>#NAME?</v>
      </c>
    </row>
    <row r="104" spans="1:19" x14ac:dyDescent="0.25">
      <c r="A104">
        <f>A103+1</f>
        <v>101</v>
      </c>
      <c r="B104" s="123">
        <v>5</v>
      </c>
      <c r="C104" s="37">
        <v>8</v>
      </c>
      <c r="D104" s="37">
        <v>1</v>
      </c>
      <c r="E104" s="37">
        <v>3</v>
      </c>
      <c r="F104" s="37">
        <v>6</v>
      </c>
      <c r="G104" s="37">
        <v>6</v>
      </c>
      <c r="H104" s="37">
        <v>4</v>
      </c>
      <c r="I104" s="37">
        <v>5</v>
      </c>
      <c r="J104" s="90">
        <v>7</v>
      </c>
      <c r="L104" t="str">
        <v>Motivate</v>
      </c>
      <c r="M104" s="83" t="e">
        <f ca="1"/>
        <v>#NAME?</v>
      </c>
      <c r="N104" s="37" t="e">
        <f ca="1"/>
        <v>#NAME?</v>
      </c>
      <c r="O104" s="37" t="e">
        <f ca="1"/>
        <v>#NAME?</v>
      </c>
      <c r="P104" s="84" t="e">
        <f ca="1"/>
        <v>#NAME?</v>
      </c>
      <c r="R104" s="98" t="e">
        <f t="shared" ca="1" si="10"/>
        <v>#NAME?</v>
      </c>
      <c r="S104" s="98" t="e">
        <f t="shared" ca="1" si="11"/>
        <v>#NAME?</v>
      </c>
    </row>
    <row r="105" spans="1:19" x14ac:dyDescent="0.25">
      <c r="A105">
        <f t="shared" ref="A105:A123" si="12">A104+1</f>
        <v>102</v>
      </c>
      <c r="B105" s="123">
        <v>6</v>
      </c>
      <c r="C105" s="37">
        <v>8</v>
      </c>
      <c r="D105" s="37">
        <v>3</v>
      </c>
      <c r="E105" s="37">
        <v>3</v>
      </c>
      <c r="F105" s="37">
        <v>6</v>
      </c>
      <c r="G105" s="37">
        <v>5</v>
      </c>
      <c r="H105" s="37">
        <v>4</v>
      </c>
      <c r="I105" s="37">
        <v>4</v>
      </c>
      <c r="J105" s="90">
        <v>7</v>
      </c>
      <c r="L105" t="str">
        <v>Caring</v>
      </c>
      <c r="M105" s="83" t="e">
        <f ca="1"/>
        <v>#NAME?</v>
      </c>
      <c r="N105" s="37" t="e">
        <f ca="1"/>
        <v>#NAME?</v>
      </c>
      <c r="O105" s="37" t="e">
        <f ca="1"/>
        <v>#NAME?</v>
      </c>
      <c r="P105" s="84" t="e">
        <f ca="1"/>
        <v>#NAME?</v>
      </c>
      <c r="R105" s="98" t="e">
        <f t="shared" ca="1" si="10"/>
        <v>#NAME?</v>
      </c>
      <c r="S105" s="98" t="e">
        <f t="shared" ca="1" si="11"/>
        <v>#NAME?</v>
      </c>
    </row>
    <row r="106" spans="1:19" x14ac:dyDescent="0.25">
      <c r="A106">
        <f t="shared" si="12"/>
        <v>103</v>
      </c>
      <c r="B106" s="123">
        <v>5</v>
      </c>
      <c r="C106" s="37">
        <v>7</v>
      </c>
      <c r="D106" s="37">
        <v>3</v>
      </c>
      <c r="E106" s="37">
        <v>3</v>
      </c>
      <c r="F106" s="37">
        <v>7</v>
      </c>
      <c r="G106" s="37">
        <v>6</v>
      </c>
      <c r="H106" s="37">
        <v>6</v>
      </c>
      <c r="I106" s="37">
        <v>4</v>
      </c>
      <c r="J106" s="90">
        <v>7</v>
      </c>
      <c r="L106" t="str">
        <v>Charisma</v>
      </c>
      <c r="M106" s="83" t="e">
        <f ca="1"/>
        <v>#NAME?</v>
      </c>
      <c r="N106" s="37" t="e">
        <f ca="1"/>
        <v>#NAME?</v>
      </c>
      <c r="O106" s="37" t="e">
        <f ca="1"/>
        <v>#NAME?</v>
      </c>
      <c r="P106" s="84" t="e">
        <f ca="1"/>
        <v>#NAME?</v>
      </c>
      <c r="R106" s="98" t="e">
        <f t="shared" ca="1" si="10"/>
        <v>#NAME?</v>
      </c>
      <c r="S106" s="98" t="e">
        <f t="shared" ca="1" si="11"/>
        <v>#NAME?</v>
      </c>
    </row>
    <row r="107" spans="1:19" x14ac:dyDescent="0.25">
      <c r="A107">
        <f t="shared" si="12"/>
        <v>104</v>
      </c>
      <c r="B107" s="123">
        <v>4</v>
      </c>
      <c r="C107" s="37">
        <v>8</v>
      </c>
      <c r="D107" s="37">
        <v>3</v>
      </c>
      <c r="E107" s="37">
        <v>5</v>
      </c>
      <c r="F107" s="37">
        <v>6</v>
      </c>
      <c r="G107" s="37">
        <v>7</v>
      </c>
      <c r="H107" s="37">
        <v>2</v>
      </c>
      <c r="I107" s="37">
        <v>6</v>
      </c>
      <c r="J107" s="90">
        <v>6</v>
      </c>
      <c r="L107" t="str">
        <v>Passion</v>
      </c>
      <c r="M107" s="83" t="e">
        <f ca="1"/>
        <v>#NAME?</v>
      </c>
      <c r="N107" s="37" t="e">
        <f ca="1"/>
        <v>#NAME?</v>
      </c>
      <c r="O107" s="37" t="e">
        <f ca="1"/>
        <v>#NAME?</v>
      </c>
      <c r="P107" s="84" t="e">
        <f ca="1"/>
        <v>#NAME?</v>
      </c>
      <c r="R107" s="98" t="e">
        <f t="shared" ca="1" si="10"/>
        <v>#NAME?</v>
      </c>
      <c r="S107" s="98" t="e">
        <f t="shared" ca="1" si="11"/>
        <v>#NAME?</v>
      </c>
    </row>
    <row r="108" spans="1:19" x14ac:dyDescent="0.25">
      <c r="A108">
        <f t="shared" si="12"/>
        <v>105</v>
      </c>
      <c r="B108" s="123">
        <v>3</v>
      </c>
      <c r="C108" s="37">
        <v>9</v>
      </c>
      <c r="D108" s="37">
        <v>3</v>
      </c>
      <c r="E108" s="37">
        <v>2</v>
      </c>
      <c r="F108" s="37">
        <v>6</v>
      </c>
      <c r="G108" s="37">
        <v>6</v>
      </c>
      <c r="H108" s="37">
        <v>5</v>
      </c>
      <c r="I108" s="37">
        <v>4</v>
      </c>
      <c r="J108" s="90">
        <v>8</v>
      </c>
      <c r="L108" t="str">
        <v>Friendly</v>
      </c>
      <c r="M108" s="85" t="e">
        <f ca="1"/>
        <v>#NAME?</v>
      </c>
      <c r="N108" s="86" t="e">
        <f ca="1"/>
        <v>#NAME?</v>
      </c>
      <c r="O108" s="86" t="e">
        <f ca="1"/>
        <v>#NAME?</v>
      </c>
      <c r="P108" s="87" t="e">
        <f ca="1"/>
        <v>#NAME?</v>
      </c>
      <c r="R108" s="99" t="e">
        <f t="shared" ca="1" si="10"/>
        <v>#NAME?</v>
      </c>
      <c r="S108" s="99" t="e">
        <f t="shared" ca="1" si="11"/>
        <v>#NAME?</v>
      </c>
    </row>
    <row r="109" spans="1:19" x14ac:dyDescent="0.25">
      <c r="A109">
        <f t="shared" si="12"/>
        <v>106</v>
      </c>
      <c r="B109" s="123">
        <v>4</v>
      </c>
      <c r="C109" s="37">
        <v>8</v>
      </c>
      <c r="D109" s="37">
        <v>5</v>
      </c>
      <c r="E109" s="37">
        <v>4</v>
      </c>
      <c r="F109" s="37">
        <v>7</v>
      </c>
      <c r="G109" s="37">
        <v>6</v>
      </c>
      <c r="H109" s="37">
        <v>7</v>
      </c>
      <c r="I109" s="37">
        <v>5</v>
      </c>
      <c r="J109" s="90">
        <v>8</v>
      </c>
      <c r="M109" t="e">
        <f ca="1">SUMSQ(M100:M108)</f>
        <v>#NAME?</v>
      </c>
      <c r="N109" t="e">
        <f ca="1">SUMSQ(N100:N108)</f>
        <v>#NAME?</v>
      </c>
      <c r="O109" t="e">
        <f ca="1">SUMSQ(O100:O108)</f>
        <v>#NAME?</v>
      </c>
      <c r="P109" t="e">
        <f ca="1">SUMSQ(P100:P108)</f>
        <v>#NAME?</v>
      </c>
      <c r="R109" t="e">
        <f ca="1">SUM(R100:R108)</f>
        <v>#NAME?</v>
      </c>
      <c r="S109" t="e">
        <f ca="1">SUM(S100:S108)</f>
        <v>#NAME?</v>
      </c>
    </row>
    <row r="110" spans="1:19" x14ac:dyDescent="0.25">
      <c r="A110">
        <f t="shared" si="12"/>
        <v>107</v>
      </c>
      <c r="B110" s="123">
        <v>5</v>
      </c>
      <c r="C110" s="37">
        <v>9</v>
      </c>
      <c r="D110" s="37">
        <v>7</v>
      </c>
      <c r="E110" s="37">
        <v>2</v>
      </c>
      <c r="F110" s="37">
        <v>5</v>
      </c>
      <c r="G110" s="37">
        <v>6</v>
      </c>
      <c r="H110" s="37">
        <v>8</v>
      </c>
      <c r="I110" s="37">
        <v>6</v>
      </c>
      <c r="J110" s="90">
        <v>8</v>
      </c>
    </row>
    <row r="111" spans="1:19" x14ac:dyDescent="0.25">
      <c r="A111">
        <f t="shared" si="12"/>
        <v>108</v>
      </c>
      <c r="B111" s="123">
        <v>5</v>
      </c>
      <c r="C111" s="37">
        <v>8</v>
      </c>
      <c r="D111" s="37">
        <v>2</v>
      </c>
      <c r="E111" s="37">
        <v>4</v>
      </c>
      <c r="F111" s="37">
        <v>6</v>
      </c>
      <c r="G111" s="37">
        <v>7</v>
      </c>
      <c r="H111" s="37">
        <v>3</v>
      </c>
      <c r="I111" s="37">
        <v>4</v>
      </c>
      <c r="J111" s="90">
        <v>7</v>
      </c>
      <c r="L111" t="s">
        <v>506</v>
      </c>
    </row>
    <row r="112" spans="1:19" x14ac:dyDescent="0.25">
      <c r="A112">
        <f t="shared" si="12"/>
        <v>109</v>
      </c>
      <c r="B112" s="123">
        <v>4</v>
      </c>
      <c r="C112" s="37">
        <v>9</v>
      </c>
      <c r="D112" s="37">
        <v>4</v>
      </c>
      <c r="E112" s="37">
        <v>3</v>
      </c>
      <c r="F112" s="37">
        <v>7</v>
      </c>
      <c r="G112" s="37">
        <v>6</v>
      </c>
      <c r="H112" s="37">
        <v>4</v>
      </c>
      <c r="I112" s="37">
        <v>4</v>
      </c>
      <c r="J112" s="90">
        <v>8</v>
      </c>
    </row>
    <row r="113" spans="1:21" x14ac:dyDescent="0.25">
      <c r="A113">
        <f t="shared" si="12"/>
        <v>110</v>
      </c>
      <c r="B113" s="123">
        <v>4</v>
      </c>
      <c r="C113" s="37">
        <v>9</v>
      </c>
      <c r="D113" s="37">
        <v>5</v>
      </c>
      <c r="E113" s="37">
        <v>3</v>
      </c>
      <c r="F113" s="37">
        <v>8</v>
      </c>
      <c r="G113" s="37">
        <v>6</v>
      </c>
      <c r="H113" s="37">
        <v>8</v>
      </c>
      <c r="I113" s="37">
        <v>5</v>
      </c>
      <c r="J113" s="90">
        <v>7</v>
      </c>
      <c r="M113">
        <v>1</v>
      </c>
      <c r="N113">
        <f>M113+1</f>
        <v>2</v>
      </c>
      <c r="O113">
        <f>N113+1</f>
        <v>3</v>
      </c>
      <c r="P113">
        <f>O113+1</f>
        <v>4</v>
      </c>
      <c r="R113" t="s">
        <v>502</v>
      </c>
      <c r="S113" t="s">
        <v>505</v>
      </c>
    </row>
    <row r="114" spans="1:21" x14ac:dyDescent="0.25">
      <c r="A114">
        <f t="shared" si="12"/>
        <v>111</v>
      </c>
      <c r="B114" s="123">
        <v>4</v>
      </c>
      <c r="C114" s="37">
        <v>9</v>
      </c>
      <c r="D114" s="37">
        <v>2</v>
      </c>
      <c r="E114" s="37">
        <v>3</v>
      </c>
      <c r="F114" s="37">
        <v>7</v>
      </c>
      <c r="G114" s="37">
        <v>6</v>
      </c>
      <c r="H114" s="37">
        <v>4</v>
      </c>
      <c r="I114" s="37">
        <v>5</v>
      </c>
      <c r="J114" s="90">
        <v>8</v>
      </c>
      <c r="L114" t="str">
        <f t="array" ref="L114:L122">TRANSPOSE(B3:J3)</f>
        <v>Expect</v>
      </c>
      <c r="M114" s="203" t="e">
        <f t="array" aca="1" ref="M114:P122" ca="1">VARIMAX(M100:P108,100)</f>
        <v>#NAME?</v>
      </c>
      <c r="N114" s="204" t="e">
        <f ca="1"/>
        <v>#NAME?</v>
      </c>
      <c r="O114" s="204" t="e">
        <f ca="1"/>
        <v>#NAME?</v>
      </c>
      <c r="P114" s="205" t="e">
        <f ca="1"/>
        <v>#NAME?</v>
      </c>
      <c r="R114" s="206" t="e">
        <f ca="1">SUMSQ(M114:P114)</f>
        <v>#NAME?</v>
      </c>
      <c r="S114" s="206" t="e">
        <f ca="1">1-R114</f>
        <v>#NAME?</v>
      </c>
    </row>
    <row r="115" spans="1:21" x14ac:dyDescent="0.25">
      <c r="A115">
        <f t="shared" si="12"/>
        <v>112</v>
      </c>
      <c r="B115" s="123">
        <v>4</v>
      </c>
      <c r="C115" s="37">
        <v>8</v>
      </c>
      <c r="D115" s="37">
        <v>6</v>
      </c>
      <c r="E115" s="37">
        <v>5</v>
      </c>
      <c r="F115" s="37">
        <v>7</v>
      </c>
      <c r="G115" s="37">
        <v>7</v>
      </c>
      <c r="H115" s="37">
        <v>8</v>
      </c>
      <c r="I115" s="37">
        <v>6</v>
      </c>
      <c r="J115" s="90">
        <v>8</v>
      </c>
      <c r="L115" t="str">
        <v>Entertain</v>
      </c>
      <c r="M115" s="83" t="e">
        <f ca="1"/>
        <v>#NAME?</v>
      </c>
      <c r="N115" s="37" t="e">
        <f ca="1"/>
        <v>#NAME?</v>
      </c>
      <c r="O115" s="37" t="e">
        <f ca="1"/>
        <v>#NAME?</v>
      </c>
      <c r="P115" s="84" t="e">
        <f ca="1"/>
        <v>#NAME?</v>
      </c>
      <c r="R115" s="98" t="e">
        <f t="shared" ref="R115:R122" ca="1" si="13">SUMSQ(M115:P115)</f>
        <v>#NAME?</v>
      </c>
      <c r="S115" s="98" t="e">
        <f t="shared" ref="S115:S122" ca="1" si="14">1-R115</f>
        <v>#NAME?</v>
      </c>
    </row>
    <row r="116" spans="1:21" x14ac:dyDescent="0.25">
      <c r="A116">
        <f t="shared" si="12"/>
        <v>113</v>
      </c>
      <c r="B116" s="123">
        <v>3</v>
      </c>
      <c r="C116" s="37">
        <v>9</v>
      </c>
      <c r="D116" s="37">
        <v>8</v>
      </c>
      <c r="E116" s="37">
        <v>6</v>
      </c>
      <c r="F116" s="37">
        <v>8</v>
      </c>
      <c r="G116" s="37">
        <v>7</v>
      </c>
      <c r="H116" s="37">
        <v>10</v>
      </c>
      <c r="I116" s="37">
        <v>6</v>
      </c>
      <c r="J116" s="90">
        <v>7</v>
      </c>
      <c r="L116" t="str">
        <v>Comm</v>
      </c>
      <c r="M116" s="83" t="e">
        <f ca="1"/>
        <v>#NAME?</v>
      </c>
      <c r="N116" s="37" t="e">
        <f ca="1"/>
        <v>#NAME?</v>
      </c>
      <c r="O116" s="37" t="e">
        <f ca="1"/>
        <v>#NAME?</v>
      </c>
      <c r="P116" s="84" t="e">
        <f ca="1"/>
        <v>#NAME?</v>
      </c>
      <c r="R116" s="98" t="e">
        <f t="shared" ca="1" si="13"/>
        <v>#NAME?</v>
      </c>
      <c r="S116" s="98" t="e">
        <f t="shared" ca="1" si="14"/>
        <v>#NAME?</v>
      </c>
    </row>
    <row r="117" spans="1:21" x14ac:dyDescent="0.25">
      <c r="A117">
        <f t="shared" si="12"/>
        <v>114</v>
      </c>
      <c r="B117" s="123">
        <v>2</v>
      </c>
      <c r="C117" s="37">
        <v>9</v>
      </c>
      <c r="D117" s="37">
        <v>7</v>
      </c>
      <c r="E117" s="37">
        <v>4</v>
      </c>
      <c r="F117" s="37">
        <v>6</v>
      </c>
      <c r="G117" s="37">
        <v>6</v>
      </c>
      <c r="H117" s="37">
        <v>9</v>
      </c>
      <c r="I117" s="37">
        <v>5</v>
      </c>
      <c r="J117" s="90">
        <v>7</v>
      </c>
      <c r="L117" t="str">
        <v>Expert</v>
      </c>
      <c r="M117" s="83" t="e">
        <f ca="1"/>
        <v>#NAME?</v>
      </c>
      <c r="N117" s="37" t="e">
        <f ca="1"/>
        <v>#NAME?</v>
      </c>
      <c r="O117" s="37" t="e">
        <f ca="1"/>
        <v>#NAME?</v>
      </c>
      <c r="P117" s="84" t="e">
        <f ca="1"/>
        <v>#NAME?</v>
      </c>
      <c r="R117" s="98" t="e">
        <f t="shared" ca="1" si="13"/>
        <v>#NAME?</v>
      </c>
      <c r="S117" s="98" t="e">
        <f t="shared" ca="1" si="14"/>
        <v>#NAME?</v>
      </c>
    </row>
    <row r="118" spans="1:21" x14ac:dyDescent="0.25">
      <c r="A118">
        <f t="shared" si="12"/>
        <v>115</v>
      </c>
      <c r="B118" s="123">
        <v>4</v>
      </c>
      <c r="C118" s="37">
        <v>8</v>
      </c>
      <c r="D118" s="37">
        <v>2</v>
      </c>
      <c r="E118" s="37">
        <v>3</v>
      </c>
      <c r="F118" s="37">
        <v>7</v>
      </c>
      <c r="G118" s="37">
        <v>6</v>
      </c>
      <c r="H118" s="37">
        <v>3</v>
      </c>
      <c r="I118" s="37">
        <v>5</v>
      </c>
      <c r="J118" s="90">
        <v>7</v>
      </c>
      <c r="L118" t="str">
        <v>Motivate</v>
      </c>
      <c r="M118" s="83" t="e">
        <f ca="1"/>
        <v>#NAME?</v>
      </c>
      <c r="N118" s="37" t="e">
        <f ca="1"/>
        <v>#NAME?</v>
      </c>
      <c r="O118" s="37" t="e">
        <f ca="1"/>
        <v>#NAME?</v>
      </c>
      <c r="P118" s="84" t="e">
        <f ca="1"/>
        <v>#NAME?</v>
      </c>
      <c r="R118" s="98" t="e">
        <f t="shared" ca="1" si="13"/>
        <v>#NAME?</v>
      </c>
      <c r="S118" s="98" t="e">
        <f t="shared" ca="1" si="14"/>
        <v>#NAME?</v>
      </c>
    </row>
    <row r="119" spans="1:21" x14ac:dyDescent="0.25">
      <c r="A119">
        <f t="shared" si="12"/>
        <v>116</v>
      </c>
      <c r="B119" s="123">
        <v>5</v>
      </c>
      <c r="C119" s="37">
        <v>8</v>
      </c>
      <c r="D119" s="37">
        <v>5</v>
      </c>
      <c r="E119" s="37">
        <v>4</v>
      </c>
      <c r="F119" s="37">
        <v>6</v>
      </c>
      <c r="G119" s="37">
        <v>7</v>
      </c>
      <c r="H119" s="37">
        <v>8</v>
      </c>
      <c r="I119" s="37">
        <v>6</v>
      </c>
      <c r="J119" s="90">
        <v>7</v>
      </c>
      <c r="L119" t="str">
        <v>Caring</v>
      </c>
      <c r="M119" s="83" t="e">
        <f ca="1"/>
        <v>#NAME?</v>
      </c>
      <c r="N119" s="37" t="e">
        <f ca="1"/>
        <v>#NAME?</v>
      </c>
      <c r="O119" s="37" t="e">
        <f ca="1"/>
        <v>#NAME?</v>
      </c>
      <c r="P119" s="84" t="e">
        <f ca="1"/>
        <v>#NAME?</v>
      </c>
      <c r="R119" s="98" t="e">
        <f t="shared" ca="1" si="13"/>
        <v>#NAME?</v>
      </c>
      <c r="S119" s="98" t="e">
        <f t="shared" ca="1" si="14"/>
        <v>#NAME?</v>
      </c>
    </row>
    <row r="120" spans="1:21" x14ac:dyDescent="0.25">
      <c r="A120">
        <f t="shared" si="12"/>
        <v>117</v>
      </c>
      <c r="B120" s="123">
        <v>4</v>
      </c>
      <c r="C120" s="37">
        <v>10</v>
      </c>
      <c r="D120" s="37">
        <v>6</v>
      </c>
      <c r="E120" s="37">
        <v>3</v>
      </c>
      <c r="F120" s="37">
        <v>6</v>
      </c>
      <c r="G120" s="37">
        <v>8</v>
      </c>
      <c r="H120" s="37">
        <v>8</v>
      </c>
      <c r="I120" s="37">
        <v>5</v>
      </c>
      <c r="J120" s="90">
        <v>8</v>
      </c>
      <c r="L120" t="str">
        <v>Charisma</v>
      </c>
      <c r="M120" s="83" t="e">
        <f ca="1"/>
        <v>#NAME?</v>
      </c>
      <c r="N120" s="37" t="e">
        <f ca="1"/>
        <v>#NAME?</v>
      </c>
      <c r="O120" s="37" t="e">
        <f ca="1"/>
        <v>#NAME?</v>
      </c>
      <c r="P120" s="84" t="e">
        <f ca="1"/>
        <v>#NAME?</v>
      </c>
      <c r="R120" s="98" t="e">
        <f t="shared" ca="1" si="13"/>
        <v>#NAME?</v>
      </c>
      <c r="S120" s="98" t="e">
        <f t="shared" ca="1" si="14"/>
        <v>#NAME?</v>
      </c>
    </row>
    <row r="121" spans="1:21" x14ac:dyDescent="0.25">
      <c r="A121">
        <f t="shared" si="12"/>
        <v>118</v>
      </c>
      <c r="B121" s="123">
        <v>5</v>
      </c>
      <c r="C121" s="37">
        <v>9</v>
      </c>
      <c r="D121" s="37">
        <v>5</v>
      </c>
      <c r="E121" s="37">
        <v>5</v>
      </c>
      <c r="F121" s="37">
        <v>8</v>
      </c>
      <c r="G121" s="37">
        <v>3</v>
      </c>
      <c r="H121" s="37">
        <v>8</v>
      </c>
      <c r="I121" s="37">
        <v>5</v>
      </c>
      <c r="J121" s="90">
        <v>7</v>
      </c>
      <c r="L121" t="str">
        <v>Passion</v>
      </c>
      <c r="M121" s="83" t="e">
        <f ca="1"/>
        <v>#NAME?</v>
      </c>
      <c r="N121" s="37" t="e">
        <f ca="1"/>
        <v>#NAME?</v>
      </c>
      <c r="O121" s="37" t="e">
        <f ca="1"/>
        <v>#NAME?</v>
      </c>
      <c r="P121" s="84" t="e">
        <f ca="1"/>
        <v>#NAME?</v>
      </c>
      <c r="R121" s="98" t="e">
        <f t="shared" ca="1" si="13"/>
        <v>#NAME?</v>
      </c>
      <c r="S121" s="98" t="e">
        <f t="shared" ca="1" si="14"/>
        <v>#NAME?</v>
      </c>
    </row>
    <row r="122" spans="1:21" x14ac:dyDescent="0.25">
      <c r="A122">
        <f t="shared" si="12"/>
        <v>119</v>
      </c>
      <c r="B122" s="123">
        <v>3</v>
      </c>
      <c r="C122" s="37">
        <v>8</v>
      </c>
      <c r="D122" s="37">
        <v>2</v>
      </c>
      <c r="E122" s="37">
        <v>4</v>
      </c>
      <c r="F122" s="37">
        <v>7</v>
      </c>
      <c r="G122" s="37">
        <v>4</v>
      </c>
      <c r="H122" s="37">
        <v>1</v>
      </c>
      <c r="I122" s="37">
        <v>6</v>
      </c>
      <c r="J122" s="90">
        <v>8</v>
      </c>
      <c r="L122" t="str">
        <v>Friendly</v>
      </c>
      <c r="M122" s="85" t="e">
        <f ca="1"/>
        <v>#NAME?</v>
      </c>
      <c r="N122" s="86" t="e">
        <f ca="1"/>
        <v>#NAME?</v>
      </c>
      <c r="O122" s="86" t="e">
        <f ca="1"/>
        <v>#NAME?</v>
      </c>
      <c r="P122" s="87" t="e">
        <f ca="1"/>
        <v>#NAME?</v>
      </c>
      <c r="R122" s="99" t="e">
        <f t="shared" ca="1" si="13"/>
        <v>#NAME?</v>
      </c>
      <c r="S122" s="99" t="e">
        <f t="shared" ca="1" si="14"/>
        <v>#NAME?</v>
      </c>
    </row>
    <row r="123" spans="1:21" x14ac:dyDescent="0.25">
      <c r="A123">
        <f t="shared" si="12"/>
        <v>120</v>
      </c>
      <c r="B123" s="91">
        <v>5</v>
      </c>
      <c r="C123" s="92">
        <v>8</v>
      </c>
      <c r="D123" s="92">
        <v>1</v>
      </c>
      <c r="E123" s="92">
        <v>5</v>
      </c>
      <c r="F123" s="92">
        <v>5</v>
      </c>
      <c r="G123" s="92">
        <v>6</v>
      </c>
      <c r="H123" s="92">
        <v>1</v>
      </c>
      <c r="I123" s="92">
        <v>3</v>
      </c>
      <c r="J123" s="93">
        <v>8</v>
      </c>
      <c r="M123" t="e">
        <f ca="1">SUMSQ(M114:M122)</f>
        <v>#NAME?</v>
      </c>
      <c r="N123" t="e">
        <f ca="1">SUMSQ(N114:N122)</f>
        <v>#NAME?</v>
      </c>
      <c r="O123" t="e">
        <f ca="1">SUMSQ(O114:O122)</f>
        <v>#NAME?</v>
      </c>
      <c r="P123" t="e">
        <f ca="1">SUMSQ(P114:P122)</f>
        <v>#NAME?</v>
      </c>
      <c r="R123" t="e">
        <f ca="1">SUM(R114:R122)</f>
        <v>#NAME?</v>
      </c>
      <c r="S123" t="e">
        <f ca="1">SUM(S114:S122)</f>
        <v>#NAME?</v>
      </c>
    </row>
    <row r="124" spans="1:21" x14ac:dyDescent="0.25">
      <c r="B124" s="37"/>
      <c r="C124" s="37"/>
      <c r="D124" s="37"/>
      <c r="E124" s="37"/>
      <c r="F124" s="37"/>
      <c r="G124" s="37"/>
      <c r="H124" s="37"/>
      <c r="I124" s="37"/>
      <c r="J124" s="37"/>
    </row>
    <row r="125" spans="1:21" x14ac:dyDescent="0.25">
      <c r="B125" s="47" t="str">
        <f>B3</f>
        <v>Expect</v>
      </c>
      <c r="C125" s="47" t="str">
        <f t="shared" ref="C125:J125" si="15">C3</f>
        <v>Entertain</v>
      </c>
      <c r="D125" s="47" t="str">
        <f t="shared" si="15"/>
        <v>Comm</v>
      </c>
      <c r="E125" s="47" t="str">
        <f t="shared" si="15"/>
        <v>Expert</v>
      </c>
      <c r="F125" s="47" t="str">
        <f t="shared" si="15"/>
        <v>Motivate</v>
      </c>
      <c r="G125" s="47" t="str">
        <f t="shared" si="15"/>
        <v>Caring</v>
      </c>
      <c r="H125" s="47" t="str">
        <f t="shared" si="15"/>
        <v>Charisma</v>
      </c>
      <c r="I125" s="47" t="str">
        <f t="shared" si="15"/>
        <v>Passion</v>
      </c>
      <c r="J125" s="47" t="str">
        <f t="shared" si="15"/>
        <v>Friendly</v>
      </c>
      <c r="L125" t="s">
        <v>507</v>
      </c>
    </row>
    <row r="126" spans="1:21" x14ac:dyDescent="0.25">
      <c r="A126" t="s">
        <v>48</v>
      </c>
      <c r="B126" s="156">
        <f>AVERAGE(B4:B123)</f>
        <v>3.7083333333333335</v>
      </c>
      <c r="C126" s="157">
        <f t="shared" ref="C126:J126" si="16">AVERAGE(C4:C123)</f>
        <v>8.1666666666666661</v>
      </c>
      <c r="D126" s="157">
        <f t="shared" si="16"/>
        <v>3.45</v>
      </c>
      <c r="E126" s="157">
        <f t="shared" si="16"/>
        <v>3.3833333333333333</v>
      </c>
      <c r="F126" s="157">
        <f t="shared" si="16"/>
        <v>6.708333333333333</v>
      </c>
      <c r="G126" s="157">
        <f t="shared" si="16"/>
        <v>6.0083333333333337</v>
      </c>
      <c r="H126" s="157">
        <f t="shared" si="16"/>
        <v>4.8416666666666668</v>
      </c>
      <c r="I126" s="157">
        <f t="shared" si="16"/>
        <v>4.7249999999999996</v>
      </c>
      <c r="J126" s="158">
        <f t="shared" si="16"/>
        <v>7.3</v>
      </c>
    </row>
    <row r="127" spans="1:21" x14ac:dyDescent="0.25">
      <c r="A127" t="s">
        <v>49</v>
      </c>
      <c r="B127" s="123">
        <f>STDEV(B4:B123)</f>
        <v>1.2662114027786242</v>
      </c>
      <c r="C127" s="37">
        <f t="shared" ref="C127:J127" si="17">STDEV(C4:C123)</f>
        <v>0.57002629061192933</v>
      </c>
      <c r="D127" s="37">
        <f t="shared" si="17"/>
        <v>1.6492932023224043</v>
      </c>
      <c r="E127" s="37">
        <f t="shared" si="17"/>
        <v>1.0140469991704575</v>
      </c>
      <c r="F127" s="37">
        <f t="shared" si="17"/>
        <v>0.95614626824273719</v>
      </c>
      <c r="G127" s="37">
        <f t="shared" si="17"/>
        <v>1.3688972027952755</v>
      </c>
      <c r="H127" s="37">
        <f t="shared" si="17"/>
        <v>2.5895583262266895</v>
      </c>
      <c r="I127" s="37">
        <f t="shared" si="17"/>
        <v>0.95233018071950515</v>
      </c>
      <c r="J127" s="90">
        <f t="shared" si="17"/>
        <v>0.58840333734179207</v>
      </c>
      <c r="M127" t="str">
        <f t="array" ref="M127:U127">B3:J3</f>
        <v>Expect</v>
      </c>
      <c r="N127" t="str">
        <v>Entertain</v>
      </c>
      <c r="O127" t="str">
        <v>Comm</v>
      </c>
      <c r="P127" t="str">
        <v>Expert</v>
      </c>
      <c r="Q127" t="str">
        <v>Motivate</v>
      </c>
      <c r="R127" t="str">
        <v>Caring</v>
      </c>
      <c r="S127" t="str">
        <v>Charisma</v>
      </c>
      <c r="T127" t="str">
        <v>Passion</v>
      </c>
      <c r="U127" t="str">
        <v>Friendly</v>
      </c>
    </row>
    <row r="128" spans="1:21" x14ac:dyDescent="0.25">
      <c r="A128" t="s">
        <v>394</v>
      </c>
      <c r="B128" s="123">
        <f>SKEW(B4:B123)</f>
        <v>0.13857831473517168</v>
      </c>
      <c r="C128" s="37">
        <f t="shared" ref="C128:J128" si="18">SKEW(C4:C123)</f>
        <v>0.55879383518869019</v>
      </c>
      <c r="D128" s="37">
        <f t="shared" si="18"/>
        <v>0.60968237468969244</v>
      </c>
      <c r="E128" s="37">
        <f t="shared" si="18"/>
        <v>0.25011903407769448</v>
      </c>
      <c r="F128" s="37">
        <f t="shared" si="18"/>
        <v>3.0992568092345463E-2</v>
      </c>
      <c r="G128" s="37">
        <f t="shared" si="18"/>
        <v>-0.23512012357640227</v>
      </c>
      <c r="H128" s="37">
        <f t="shared" si="18"/>
        <v>4.7501040439116834E-2</v>
      </c>
      <c r="I128" s="37">
        <f t="shared" si="18"/>
        <v>-7.3874092896665661E-2</v>
      </c>
      <c r="J128" s="90">
        <f t="shared" si="18"/>
        <v>0.32217223907072601</v>
      </c>
      <c r="L128" t="str">
        <f t="array" ref="L128:L136">TRANSPOSE(B3:J3)</f>
        <v>Expect</v>
      </c>
      <c r="M128" s="203" t="e">
        <f t="array" aca="1" ref="M128:U136" ca="1">MMULT(M100:P108,TRANSPOSE(M100:P108))</f>
        <v>#NAME?</v>
      </c>
      <c r="N128" s="204" t="e">
        <f ca="1"/>
        <v>#NAME?</v>
      </c>
      <c r="O128" s="204" t="e">
        <f ca="1"/>
        <v>#NAME?</v>
      </c>
      <c r="P128" s="204" t="e">
        <f ca="1"/>
        <v>#NAME?</v>
      </c>
      <c r="Q128" s="204" t="e">
        <f ca="1"/>
        <v>#NAME?</v>
      </c>
      <c r="R128" s="204" t="e">
        <f ca="1"/>
        <v>#NAME?</v>
      </c>
      <c r="S128" s="204" t="e">
        <f ca="1"/>
        <v>#NAME?</v>
      </c>
      <c r="T128" s="204" t="e">
        <f ca="1"/>
        <v>#NAME?</v>
      </c>
      <c r="U128" s="205" t="e">
        <f ca="1"/>
        <v>#NAME?</v>
      </c>
    </row>
    <row r="129" spans="1:21" x14ac:dyDescent="0.25">
      <c r="A129" s="60" t="s">
        <v>395</v>
      </c>
      <c r="B129" s="91">
        <f>KURT(B4:B123)</f>
        <v>-7.5087531931202989E-2</v>
      </c>
      <c r="C129" s="92">
        <f t="shared" ref="C129:J129" si="19">KURT(C4:C123)</f>
        <v>1.2245729768528379</v>
      </c>
      <c r="D129" s="92">
        <f t="shared" si="19"/>
        <v>-0.37097323594953835</v>
      </c>
      <c r="E129" s="92">
        <f t="shared" si="19"/>
        <v>0.79048099823017459</v>
      </c>
      <c r="F129" s="92">
        <f t="shared" si="19"/>
        <v>-9.1985537444213339E-2</v>
      </c>
      <c r="G129" s="92">
        <f t="shared" si="19"/>
        <v>-0.42617618904263521</v>
      </c>
      <c r="H129" s="92">
        <f t="shared" si="19"/>
        <v>-0.92188768731537785</v>
      </c>
      <c r="I129" s="92">
        <f t="shared" si="19"/>
        <v>-0.24984145123189316</v>
      </c>
      <c r="J129" s="93">
        <f t="shared" si="19"/>
        <v>0.13488543363239947</v>
      </c>
      <c r="L129" t="str">
        <v>Entertain</v>
      </c>
      <c r="M129" s="83" t="e">
        <f ca="1"/>
        <v>#NAME?</v>
      </c>
      <c r="N129" s="37" t="e">
        <f ca="1"/>
        <v>#NAME?</v>
      </c>
      <c r="O129" s="37" t="e">
        <f ca="1"/>
        <v>#NAME?</v>
      </c>
      <c r="P129" s="37" t="e">
        <f ca="1"/>
        <v>#NAME?</v>
      </c>
      <c r="Q129" s="37" t="e">
        <f ca="1"/>
        <v>#NAME?</v>
      </c>
      <c r="R129" s="37" t="e">
        <f ca="1"/>
        <v>#NAME?</v>
      </c>
      <c r="S129" s="37" t="e">
        <f ca="1"/>
        <v>#NAME?</v>
      </c>
      <c r="T129" s="37" t="e">
        <f ca="1"/>
        <v>#NAME?</v>
      </c>
      <c r="U129" s="84" t="e">
        <f ca="1"/>
        <v>#NAME?</v>
      </c>
    </row>
    <row r="130" spans="1:21" x14ac:dyDescent="0.25">
      <c r="L130" t="str">
        <v>Comm</v>
      </c>
      <c r="M130" s="83" t="e">
        <f ca="1"/>
        <v>#NAME?</v>
      </c>
      <c r="N130" s="37" t="e">
        <f ca="1"/>
        <v>#NAME?</v>
      </c>
      <c r="O130" s="37" t="e">
        <f ca="1"/>
        <v>#NAME?</v>
      </c>
      <c r="P130" s="37" t="e">
        <f ca="1"/>
        <v>#NAME?</v>
      </c>
      <c r="Q130" s="37" t="e">
        <f ca="1"/>
        <v>#NAME?</v>
      </c>
      <c r="R130" s="37" t="e">
        <f ca="1"/>
        <v>#NAME?</v>
      </c>
      <c r="S130" s="37" t="e">
        <f ca="1"/>
        <v>#NAME?</v>
      </c>
      <c r="T130" s="37" t="e">
        <f ca="1"/>
        <v>#NAME?</v>
      </c>
      <c r="U130" s="84" t="e">
        <f ca="1"/>
        <v>#NAME?</v>
      </c>
    </row>
    <row r="131" spans="1:21" x14ac:dyDescent="0.25">
      <c r="L131" t="str">
        <v>Expert</v>
      </c>
      <c r="M131" s="83" t="e">
        <f ca="1"/>
        <v>#NAME?</v>
      </c>
      <c r="N131" s="37" t="e">
        <f ca="1"/>
        <v>#NAME?</v>
      </c>
      <c r="O131" s="37" t="e">
        <f ca="1"/>
        <v>#NAME?</v>
      </c>
      <c r="P131" s="37" t="e">
        <f ca="1"/>
        <v>#NAME?</v>
      </c>
      <c r="Q131" s="37" t="e">
        <f ca="1"/>
        <v>#NAME?</v>
      </c>
      <c r="R131" s="37" t="e">
        <f ca="1"/>
        <v>#NAME?</v>
      </c>
      <c r="S131" s="37" t="e">
        <f ca="1"/>
        <v>#NAME?</v>
      </c>
      <c r="T131" s="37" t="e">
        <f ca="1"/>
        <v>#NAME?</v>
      </c>
      <c r="U131" s="84" t="e">
        <f ca="1"/>
        <v>#NAME?</v>
      </c>
    </row>
    <row r="132" spans="1:21" x14ac:dyDescent="0.25">
      <c r="L132" t="str">
        <v>Motivate</v>
      </c>
      <c r="M132" s="83" t="e">
        <f ca="1"/>
        <v>#NAME?</v>
      </c>
      <c r="N132" s="37" t="e">
        <f ca="1"/>
        <v>#NAME?</v>
      </c>
      <c r="O132" s="37" t="e">
        <f ca="1"/>
        <v>#NAME?</v>
      </c>
      <c r="P132" s="37" t="e">
        <f ca="1"/>
        <v>#NAME?</v>
      </c>
      <c r="Q132" s="37" t="e">
        <f ca="1"/>
        <v>#NAME?</v>
      </c>
      <c r="R132" s="37" t="e">
        <f ca="1"/>
        <v>#NAME?</v>
      </c>
      <c r="S132" s="37" t="e">
        <f ca="1"/>
        <v>#NAME?</v>
      </c>
      <c r="T132" s="37" t="e">
        <f ca="1"/>
        <v>#NAME?</v>
      </c>
      <c r="U132" s="84" t="e">
        <f ca="1"/>
        <v>#NAME?</v>
      </c>
    </row>
    <row r="133" spans="1:21" x14ac:dyDescent="0.25">
      <c r="L133" t="str">
        <v>Caring</v>
      </c>
      <c r="M133" s="83" t="e">
        <f ca="1"/>
        <v>#NAME?</v>
      </c>
      <c r="N133" s="37" t="e">
        <f ca="1"/>
        <v>#NAME?</v>
      </c>
      <c r="O133" s="37" t="e">
        <f ca="1"/>
        <v>#NAME?</v>
      </c>
      <c r="P133" s="37" t="e">
        <f ca="1"/>
        <v>#NAME?</v>
      </c>
      <c r="Q133" s="37" t="e">
        <f ca="1"/>
        <v>#NAME?</v>
      </c>
      <c r="R133" s="37" t="e">
        <f ca="1"/>
        <v>#NAME?</v>
      </c>
      <c r="S133" s="37" t="e">
        <f ca="1"/>
        <v>#NAME?</v>
      </c>
      <c r="T133" s="37" t="e">
        <f ca="1"/>
        <v>#NAME?</v>
      </c>
      <c r="U133" s="84" t="e">
        <f ca="1"/>
        <v>#NAME?</v>
      </c>
    </row>
    <row r="134" spans="1:21" x14ac:dyDescent="0.25">
      <c r="L134" t="str">
        <v>Charisma</v>
      </c>
      <c r="M134" s="83" t="e">
        <f ca="1"/>
        <v>#NAME?</v>
      </c>
      <c r="N134" s="37" t="e">
        <f ca="1"/>
        <v>#NAME?</v>
      </c>
      <c r="O134" s="37" t="e">
        <f ca="1"/>
        <v>#NAME?</v>
      </c>
      <c r="P134" s="37" t="e">
        <f ca="1"/>
        <v>#NAME?</v>
      </c>
      <c r="Q134" s="37" t="e">
        <f ca="1"/>
        <v>#NAME?</v>
      </c>
      <c r="R134" s="37" t="e">
        <f ca="1"/>
        <v>#NAME?</v>
      </c>
      <c r="S134" s="37" t="e">
        <f ca="1"/>
        <v>#NAME?</v>
      </c>
      <c r="T134" s="37" t="e">
        <f ca="1"/>
        <v>#NAME?</v>
      </c>
      <c r="U134" s="84" t="e">
        <f ca="1"/>
        <v>#NAME?</v>
      </c>
    </row>
    <row r="135" spans="1:21" x14ac:dyDescent="0.25">
      <c r="L135" t="str">
        <v>Passion</v>
      </c>
      <c r="M135" s="83" t="e">
        <f ca="1"/>
        <v>#NAME?</v>
      </c>
      <c r="N135" s="37" t="e">
        <f ca="1"/>
        <v>#NAME?</v>
      </c>
      <c r="O135" s="37" t="e">
        <f ca="1"/>
        <v>#NAME?</v>
      </c>
      <c r="P135" s="37" t="e">
        <f ca="1"/>
        <v>#NAME?</v>
      </c>
      <c r="Q135" s="37" t="e">
        <f ca="1"/>
        <v>#NAME?</v>
      </c>
      <c r="R135" s="37" t="e">
        <f ca="1"/>
        <v>#NAME?</v>
      </c>
      <c r="S135" s="37" t="e">
        <f ca="1"/>
        <v>#NAME?</v>
      </c>
      <c r="T135" s="37" t="e">
        <f ca="1"/>
        <v>#NAME?</v>
      </c>
      <c r="U135" s="84" t="e">
        <f ca="1"/>
        <v>#NAME?</v>
      </c>
    </row>
    <row r="136" spans="1:21" x14ac:dyDescent="0.25">
      <c r="L136" t="str">
        <v>Friendly</v>
      </c>
      <c r="M136" s="85" t="e">
        <f ca="1"/>
        <v>#NAME?</v>
      </c>
      <c r="N136" s="86" t="e">
        <f ca="1"/>
        <v>#NAME?</v>
      </c>
      <c r="O136" s="86" t="e">
        <f ca="1"/>
        <v>#NAME?</v>
      </c>
      <c r="P136" s="86" t="e">
        <f ca="1"/>
        <v>#NAME?</v>
      </c>
      <c r="Q136" s="86" t="e">
        <f ca="1"/>
        <v>#NAME?</v>
      </c>
      <c r="R136" s="86" t="e">
        <f ca="1"/>
        <v>#NAME?</v>
      </c>
      <c r="S136" s="86" t="e">
        <f ca="1"/>
        <v>#NAME?</v>
      </c>
      <c r="T136" s="86" t="e">
        <f ca="1"/>
        <v>#NAME?</v>
      </c>
      <c r="U136" s="87" t="e">
        <f ca="1"/>
        <v>#NAME?</v>
      </c>
    </row>
    <row r="138" spans="1:21" x14ac:dyDescent="0.25">
      <c r="L138" t="s">
        <v>508</v>
      </c>
    </row>
    <row r="140" spans="1:21" x14ac:dyDescent="0.25">
      <c r="M140" t="str">
        <f t="array" ref="M140:U140">B3:J3</f>
        <v>Expect</v>
      </c>
      <c r="N140" t="str">
        <v>Entertain</v>
      </c>
      <c r="O140" t="str">
        <v>Comm</v>
      </c>
      <c r="P140" t="str">
        <v>Expert</v>
      </c>
      <c r="Q140" t="str">
        <v>Motivate</v>
      </c>
      <c r="R140" t="str">
        <v>Caring</v>
      </c>
      <c r="S140" t="str">
        <v>Charisma</v>
      </c>
      <c r="T140" t="str">
        <v>Passion</v>
      </c>
      <c r="U140" t="str">
        <v>Friendly</v>
      </c>
    </row>
    <row r="141" spans="1:21" x14ac:dyDescent="0.25">
      <c r="L141" t="str">
        <f t="array" ref="L141:L149">TRANSPOSE(B3:J3)</f>
        <v>Expect</v>
      </c>
      <c r="M141" s="203" t="e">
        <f t="array" ref="M141:U149" ca="1">M14:U22-M128:U136</f>
        <v>#NAME?</v>
      </c>
      <c r="N141" s="204" t="e">
        <f ca="1"/>
        <v>#NAME?</v>
      </c>
      <c r="O141" s="204" t="e">
        <f ca="1"/>
        <v>#NAME?</v>
      </c>
      <c r="P141" s="204" t="e">
        <f ca="1"/>
        <v>#NAME?</v>
      </c>
      <c r="Q141" s="204" t="e">
        <f ca="1"/>
        <v>#NAME?</v>
      </c>
      <c r="R141" s="204" t="e">
        <f ca="1"/>
        <v>#NAME?</v>
      </c>
      <c r="S141" s="204" t="e">
        <f ca="1"/>
        <v>#NAME?</v>
      </c>
      <c r="T141" s="204" t="e">
        <f ca="1"/>
        <v>#NAME?</v>
      </c>
      <c r="U141" s="205" t="e">
        <f ca="1"/>
        <v>#NAME?</v>
      </c>
    </row>
    <row r="142" spans="1:21" x14ac:dyDescent="0.25">
      <c r="L142" t="str">
        <v>Entertain</v>
      </c>
      <c r="M142" s="83" t="e">
        <f ca="1"/>
        <v>#NAME?</v>
      </c>
      <c r="N142" s="37" t="e">
        <f ca="1"/>
        <v>#NAME?</v>
      </c>
      <c r="O142" s="37" t="e">
        <f ca="1"/>
        <v>#NAME?</v>
      </c>
      <c r="P142" s="37" t="e">
        <f ca="1"/>
        <v>#NAME?</v>
      </c>
      <c r="Q142" s="37" t="e">
        <f ca="1"/>
        <v>#NAME?</v>
      </c>
      <c r="R142" s="37" t="e">
        <f ca="1"/>
        <v>#NAME?</v>
      </c>
      <c r="S142" s="37" t="e">
        <f ca="1"/>
        <v>#NAME?</v>
      </c>
      <c r="T142" s="37" t="e">
        <f ca="1"/>
        <v>#NAME?</v>
      </c>
      <c r="U142" s="84" t="e">
        <f ca="1"/>
        <v>#NAME?</v>
      </c>
    </row>
    <row r="143" spans="1:21" x14ac:dyDescent="0.25">
      <c r="L143" t="str">
        <v>Comm</v>
      </c>
      <c r="M143" s="83" t="e">
        <f ca="1"/>
        <v>#NAME?</v>
      </c>
      <c r="N143" s="37" t="e">
        <f ca="1"/>
        <v>#NAME?</v>
      </c>
      <c r="O143" s="37" t="e">
        <f ca="1"/>
        <v>#NAME?</v>
      </c>
      <c r="P143" s="37" t="e">
        <f ca="1"/>
        <v>#NAME?</v>
      </c>
      <c r="Q143" s="37" t="e">
        <f ca="1"/>
        <v>#NAME?</v>
      </c>
      <c r="R143" s="37" t="e">
        <f ca="1"/>
        <v>#NAME?</v>
      </c>
      <c r="S143" s="37" t="e">
        <f ca="1"/>
        <v>#NAME?</v>
      </c>
      <c r="T143" s="37" t="e">
        <f ca="1"/>
        <v>#NAME?</v>
      </c>
      <c r="U143" s="84" t="e">
        <f ca="1"/>
        <v>#NAME?</v>
      </c>
    </row>
    <row r="144" spans="1:21" x14ac:dyDescent="0.25">
      <c r="L144" t="str">
        <v>Expert</v>
      </c>
      <c r="M144" s="83" t="e">
        <f ca="1"/>
        <v>#NAME?</v>
      </c>
      <c r="N144" s="37" t="e">
        <f ca="1"/>
        <v>#NAME?</v>
      </c>
      <c r="O144" s="37" t="e">
        <f ca="1"/>
        <v>#NAME?</v>
      </c>
      <c r="P144" s="37" t="e">
        <f ca="1"/>
        <v>#NAME?</v>
      </c>
      <c r="Q144" s="37" t="e">
        <f ca="1"/>
        <v>#NAME?</v>
      </c>
      <c r="R144" s="37" t="e">
        <f ca="1"/>
        <v>#NAME?</v>
      </c>
      <c r="S144" s="37" t="e">
        <f ca="1"/>
        <v>#NAME?</v>
      </c>
      <c r="T144" s="37" t="e">
        <f ca="1"/>
        <v>#NAME?</v>
      </c>
      <c r="U144" s="84" t="e">
        <f ca="1"/>
        <v>#NAME?</v>
      </c>
    </row>
    <row r="145" spans="12:21" x14ac:dyDescent="0.25">
      <c r="L145" t="str">
        <v>Motivate</v>
      </c>
      <c r="M145" s="83" t="e">
        <f ca="1"/>
        <v>#NAME?</v>
      </c>
      <c r="N145" s="37" t="e">
        <f ca="1"/>
        <v>#NAME?</v>
      </c>
      <c r="O145" s="37" t="e">
        <f ca="1"/>
        <v>#NAME?</v>
      </c>
      <c r="P145" s="37" t="e">
        <f ca="1"/>
        <v>#NAME?</v>
      </c>
      <c r="Q145" s="37" t="e">
        <f ca="1"/>
        <v>#NAME?</v>
      </c>
      <c r="R145" s="37" t="e">
        <f ca="1"/>
        <v>#NAME?</v>
      </c>
      <c r="S145" s="37" t="e">
        <f ca="1"/>
        <v>#NAME?</v>
      </c>
      <c r="T145" s="37" t="e">
        <f ca="1"/>
        <v>#NAME?</v>
      </c>
      <c r="U145" s="84" t="e">
        <f ca="1"/>
        <v>#NAME?</v>
      </c>
    </row>
    <row r="146" spans="12:21" x14ac:dyDescent="0.25">
      <c r="L146" t="str">
        <v>Caring</v>
      </c>
      <c r="M146" s="83" t="e">
        <f ca="1"/>
        <v>#NAME?</v>
      </c>
      <c r="N146" s="37" t="e">
        <f ca="1"/>
        <v>#NAME?</v>
      </c>
      <c r="O146" s="37" t="e">
        <f ca="1"/>
        <v>#NAME?</v>
      </c>
      <c r="P146" s="37" t="e">
        <f ca="1"/>
        <v>#NAME?</v>
      </c>
      <c r="Q146" s="37" t="e">
        <f ca="1"/>
        <v>#NAME?</v>
      </c>
      <c r="R146" s="37" t="e">
        <f ca="1"/>
        <v>#NAME?</v>
      </c>
      <c r="S146" s="37" t="e">
        <f ca="1"/>
        <v>#NAME?</v>
      </c>
      <c r="T146" s="37" t="e">
        <f ca="1"/>
        <v>#NAME?</v>
      </c>
      <c r="U146" s="84" t="e">
        <f ca="1"/>
        <v>#NAME?</v>
      </c>
    </row>
    <row r="147" spans="12:21" x14ac:dyDescent="0.25">
      <c r="L147" t="str">
        <v>Charisma</v>
      </c>
      <c r="M147" s="83" t="e">
        <f ca="1"/>
        <v>#NAME?</v>
      </c>
      <c r="N147" s="37" t="e">
        <f ca="1"/>
        <v>#NAME?</v>
      </c>
      <c r="O147" s="37" t="e">
        <f ca="1"/>
        <v>#NAME?</v>
      </c>
      <c r="P147" s="37" t="e">
        <f ca="1"/>
        <v>#NAME?</v>
      </c>
      <c r="Q147" s="37" t="e">
        <f ca="1"/>
        <v>#NAME?</v>
      </c>
      <c r="R147" s="37" t="e">
        <f ca="1"/>
        <v>#NAME?</v>
      </c>
      <c r="S147" s="37" t="e">
        <f ca="1"/>
        <v>#NAME?</v>
      </c>
      <c r="T147" s="37" t="e">
        <f ca="1"/>
        <v>#NAME?</v>
      </c>
      <c r="U147" s="84" t="e">
        <f ca="1"/>
        <v>#NAME?</v>
      </c>
    </row>
    <row r="148" spans="12:21" x14ac:dyDescent="0.25">
      <c r="L148" t="str">
        <v>Passion</v>
      </c>
      <c r="M148" s="83" t="e">
        <f ca="1"/>
        <v>#NAME?</v>
      </c>
      <c r="N148" s="37" t="e">
        <f ca="1"/>
        <v>#NAME?</v>
      </c>
      <c r="O148" s="37" t="e">
        <f ca="1"/>
        <v>#NAME?</v>
      </c>
      <c r="P148" s="37" t="e">
        <f ca="1"/>
        <v>#NAME?</v>
      </c>
      <c r="Q148" s="37" t="e">
        <f ca="1"/>
        <v>#NAME?</v>
      </c>
      <c r="R148" s="37" t="e">
        <f ca="1"/>
        <v>#NAME?</v>
      </c>
      <c r="S148" s="37" t="e">
        <f ca="1"/>
        <v>#NAME?</v>
      </c>
      <c r="T148" s="37" t="e">
        <f ca="1"/>
        <v>#NAME?</v>
      </c>
      <c r="U148" s="84" t="e">
        <f ca="1"/>
        <v>#NAME?</v>
      </c>
    </row>
    <row r="149" spans="12:21" x14ac:dyDescent="0.25">
      <c r="L149" t="str">
        <v>Friendly</v>
      </c>
      <c r="M149" s="85" t="e">
        <f ca="1"/>
        <v>#NAME?</v>
      </c>
      <c r="N149" s="86" t="e">
        <f ca="1"/>
        <v>#NAME?</v>
      </c>
      <c r="O149" s="86" t="e">
        <f ca="1"/>
        <v>#NAME?</v>
      </c>
      <c r="P149" s="86" t="e">
        <f ca="1"/>
        <v>#NAME?</v>
      </c>
      <c r="Q149" s="86" t="e">
        <f ca="1"/>
        <v>#NAME?</v>
      </c>
      <c r="R149" s="86" t="e">
        <f ca="1"/>
        <v>#NAME?</v>
      </c>
      <c r="S149" s="86" t="e">
        <f ca="1"/>
        <v>#NAME?</v>
      </c>
      <c r="T149" s="86" t="e">
        <f ca="1"/>
        <v>#NAME?</v>
      </c>
      <c r="U149" s="87" t="e">
        <f ca="1"/>
        <v>#NAME?</v>
      </c>
    </row>
    <row r="151" spans="12:21" x14ac:dyDescent="0.25">
      <c r="L151" t="s">
        <v>509</v>
      </c>
    </row>
    <row r="153" spans="12:21" x14ac:dyDescent="0.25">
      <c r="M153">
        <v>1</v>
      </c>
      <c r="N153">
        <f>M153+1</f>
        <v>2</v>
      </c>
      <c r="O153">
        <f>N153+1</f>
        <v>3</v>
      </c>
      <c r="P153">
        <f>O153+1</f>
        <v>4</v>
      </c>
    </row>
    <row r="154" spans="12:21" x14ac:dyDescent="0.25">
      <c r="L154" t="str">
        <f t="array" ref="L154:L162">TRANSPOSE(B3:J3)</f>
        <v>Expect</v>
      </c>
      <c r="M154" s="203" t="e">
        <f t="array" aca="1" ref="M154:P162" ca="1">MMULT(M114:P122,MINVERSE(MMULT(TRANSPOSE(M114:P122),M114:P122)))</f>
        <v>#NAME?</v>
      </c>
      <c r="N154" s="204" t="e">
        <f ca="1"/>
        <v>#NAME?</v>
      </c>
      <c r="O154" s="204" t="e">
        <f ca="1"/>
        <v>#NAME?</v>
      </c>
      <c r="P154" s="205" t="e">
        <f ca="1"/>
        <v>#NAME?</v>
      </c>
    </row>
    <row r="155" spans="12:21" x14ac:dyDescent="0.25">
      <c r="L155" t="str">
        <v>Entertain</v>
      </c>
      <c r="M155" s="83" t="e">
        <f ca="1"/>
        <v>#NAME?</v>
      </c>
      <c r="N155" s="37" t="e">
        <f ca="1"/>
        <v>#NAME?</v>
      </c>
      <c r="O155" s="37" t="e">
        <f ca="1"/>
        <v>#NAME?</v>
      </c>
      <c r="P155" s="84" t="e">
        <f ca="1"/>
        <v>#NAME?</v>
      </c>
    </row>
    <row r="156" spans="12:21" x14ac:dyDescent="0.25">
      <c r="L156" t="str">
        <v>Comm</v>
      </c>
      <c r="M156" s="83" t="e">
        <f ca="1"/>
        <v>#NAME?</v>
      </c>
      <c r="N156" s="37" t="e">
        <f ca="1"/>
        <v>#NAME?</v>
      </c>
      <c r="O156" s="37" t="e">
        <f ca="1"/>
        <v>#NAME?</v>
      </c>
      <c r="P156" s="84" t="e">
        <f ca="1"/>
        <v>#NAME?</v>
      </c>
    </row>
    <row r="157" spans="12:21" x14ac:dyDescent="0.25">
      <c r="L157" t="str">
        <v>Expert</v>
      </c>
      <c r="M157" s="83" t="e">
        <f ca="1"/>
        <v>#NAME?</v>
      </c>
      <c r="N157" s="37" t="e">
        <f ca="1"/>
        <v>#NAME?</v>
      </c>
      <c r="O157" s="37" t="e">
        <f ca="1"/>
        <v>#NAME?</v>
      </c>
      <c r="P157" s="84" t="e">
        <f ca="1"/>
        <v>#NAME?</v>
      </c>
    </row>
    <row r="158" spans="12:21" x14ac:dyDescent="0.25">
      <c r="L158" t="str">
        <v>Motivate</v>
      </c>
      <c r="M158" s="83" t="e">
        <f ca="1"/>
        <v>#NAME?</v>
      </c>
      <c r="N158" s="37" t="e">
        <f ca="1"/>
        <v>#NAME?</v>
      </c>
      <c r="O158" s="37" t="e">
        <f ca="1"/>
        <v>#NAME?</v>
      </c>
      <c r="P158" s="84" t="e">
        <f ca="1"/>
        <v>#NAME?</v>
      </c>
    </row>
    <row r="159" spans="12:21" x14ac:dyDescent="0.25">
      <c r="L159" t="str">
        <v>Caring</v>
      </c>
      <c r="M159" s="83" t="e">
        <f ca="1"/>
        <v>#NAME?</v>
      </c>
      <c r="N159" s="37" t="e">
        <f ca="1"/>
        <v>#NAME?</v>
      </c>
      <c r="O159" s="37" t="e">
        <f ca="1"/>
        <v>#NAME?</v>
      </c>
      <c r="P159" s="84" t="e">
        <f ca="1"/>
        <v>#NAME?</v>
      </c>
    </row>
    <row r="160" spans="12:21" x14ac:dyDescent="0.25">
      <c r="L160" t="str">
        <v>Charisma</v>
      </c>
      <c r="M160" s="83" t="e">
        <f ca="1"/>
        <v>#NAME?</v>
      </c>
      <c r="N160" s="37" t="e">
        <f ca="1"/>
        <v>#NAME?</v>
      </c>
      <c r="O160" s="37" t="e">
        <f ca="1"/>
        <v>#NAME?</v>
      </c>
      <c r="P160" s="84" t="e">
        <f ca="1"/>
        <v>#NAME?</v>
      </c>
    </row>
    <row r="161" spans="12:16" x14ac:dyDescent="0.25">
      <c r="L161" t="str">
        <v>Passion</v>
      </c>
      <c r="M161" s="83" t="e">
        <f ca="1"/>
        <v>#NAME?</v>
      </c>
      <c r="N161" s="37" t="e">
        <f ca="1"/>
        <v>#NAME?</v>
      </c>
      <c r="O161" s="37" t="e">
        <f ca="1"/>
        <v>#NAME?</v>
      </c>
      <c r="P161" s="84" t="e">
        <f ca="1"/>
        <v>#NAME?</v>
      </c>
    </row>
    <row r="162" spans="12:16" x14ac:dyDescent="0.25">
      <c r="L162" t="str">
        <v>Friendly</v>
      </c>
      <c r="M162" s="85" t="e">
        <f ca="1"/>
        <v>#NAME?</v>
      </c>
      <c r="N162" s="86" t="e">
        <f ca="1"/>
        <v>#NAME?</v>
      </c>
      <c r="O162" s="86" t="e">
        <f ca="1"/>
        <v>#NAME?</v>
      </c>
      <c r="P162" s="87" t="e">
        <f ca="1"/>
        <v>#NAME?</v>
      </c>
    </row>
    <row r="164" spans="12:16" x14ac:dyDescent="0.25">
      <c r="L164" t="s">
        <v>510</v>
      </c>
    </row>
    <row r="166" spans="12:16" x14ac:dyDescent="0.25">
      <c r="M166">
        <v>1</v>
      </c>
      <c r="N166">
        <f>M166+1</f>
        <v>2</v>
      </c>
      <c r="O166">
        <f>N166+1</f>
        <v>3</v>
      </c>
      <c r="P166">
        <f>O166+1</f>
        <v>4</v>
      </c>
    </row>
    <row r="167" spans="12:16" x14ac:dyDescent="0.25">
      <c r="L167" t="str">
        <f t="array" ref="L167:L175">TRANSPOSE(B3:J3)</f>
        <v>Expect</v>
      </c>
      <c r="M167" s="203" t="e">
        <f t="array" aca="1" ref="M167:P175" ca="1">TRANSPOSE(MMULT(MINVERSE(MMULT(TRANSPOSE(M114:P122),MMULT(MINVERSE(DIAGONAL(S100:S108)),M114:P122))),MMULT(TRANSPOSE(M114:P122),MINVERSE(DIAGONAL(S100:S108)))))</f>
        <v>#NAME?</v>
      </c>
      <c r="N167" s="204" t="e">
        <f ca="1"/>
        <v>#NAME?</v>
      </c>
      <c r="O167" s="204" t="e">
        <f ca="1"/>
        <v>#NAME?</v>
      </c>
      <c r="P167" s="205" t="e">
        <f ca="1"/>
        <v>#NAME?</v>
      </c>
    </row>
    <row r="168" spans="12:16" x14ac:dyDescent="0.25">
      <c r="L168" t="str">
        <v>Entertain</v>
      </c>
      <c r="M168" s="83" t="e">
        <f ca="1"/>
        <v>#NAME?</v>
      </c>
      <c r="N168" s="37" t="e">
        <f ca="1"/>
        <v>#NAME?</v>
      </c>
      <c r="O168" s="37" t="e">
        <f ca="1"/>
        <v>#NAME?</v>
      </c>
      <c r="P168" s="84" t="e">
        <f ca="1"/>
        <v>#NAME?</v>
      </c>
    </row>
    <row r="169" spans="12:16" x14ac:dyDescent="0.25">
      <c r="L169" t="str">
        <v>Comm</v>
      </c>
      <c r="M169" s="83" t="e">
        <f ca="1"/>
        <v>#NAME?</v>
      </c>
      <c r="N169" s="37" t="e">
        <f ca="1"/>
        <v>#NAME?</v>
      </c>
      <c r="O169" s="37" t="e">
        <f ca="1"/>
        <v>#NAME?</v>
      </c>
      <c r="P169" s="84" t="e">
        <f ca="1"/>
        <v>#NAME?</v>
      </c>
    </row>
    <row r="170" spans="12:16" x14ac:dyDescent="0.25">
      <c r="L170" t="str">
        <v>Expert</v>
      </c>
      <c r="M170" s="83" t="e">
        <f ca="1"/>
        <v>#NAME?</v>
      </c>
      <c r="N170" s="37" t="e">
        <f ca="1"/>
        <v>#NAME?</v>
      </c>
      <c r="O170" s="37" t="e">
        <f ca="1"/>
        <v>#NAME?</v>
      </c>
      <c r="P170" s="84" t="e">
        <f ca="1"/>
        <v>#NAME?</v>
      </c>
    </row>
    <row r="171" spans="12:16" x14ac:dyDescent="0.25">
      <c r="L171" t="str">
        <v>Motivate</v>
      </c>
      <c r="M171" s="83" t="e">
        <f ca="1"/>
        <v>#NAME?</v>
      </c>
      <c r="N171" s="37" t="e">
        <f ca="1"/>
        <v>#NAME?</v>
      </c>
      <c r="O171" s="37" t="e">
        <f ca="1"/>
        <v>#NAME?</v>
      </c>
      <c r="P171" s="84" t="e">
        <f ca="1"/>
        <v>#NAME?</v>
      </c>
    </row>
    <row r="172" spans="12:16" x14ac:dyDescent="0.25">
      <c r="L172" t="str">
        <v>Caring</v>
      </c>
      <c r="M172" s="83" t="e">
        <f ca="1"/>
        <v>#NAME?</v>
      </c>
      <c r="N172" s="37" t="e">
        <f ca="1"/>
        <v>#NAME?</v>
      </c>
      <c r="O172" s="37" t="e">
        <f ca="1"/>
        <v>#NAME?</v>
      </c>
      <c r="P172" s="84" t="e">
        <f ca="1"/>
        <v>#NAME?</v>
      </c>
    </row>
    <row r="173" spans="12:16" x14ac:dyDescent="0.25">
      <c r="L173" t="str">
        <v>Charisma</v>
      </c>
      <c r="M173" s="83" t="e">
        <f ca="1"/>
        <v>#NAME?</v>
      </c>
      <c r="N173" s="37" t="e">
        <f ca="1"/>
        <v>#NAME?</v>
      </c>
      <c r="O173" s="37" t="e">
        <f ca="1"/>
        <v>#NAME?</v>
      </c>
      <c r="P173" s="84" t="e">
        <f ca="1"/>
        <v>#NAME?</v>
      </c>
    </row>
    <row r="174" spans="12:16" x14ac:dyDescent="0.25">
      <c r="L174" t="str">
        <v>Passion</v>
      </c>
      <c r="M174" s="83" t="e">
        <f ca="1"/>
        <v>#NAME?</v>
      </c>
      <c r="N174" s="37" t="e">
        <f ca="1"/>
        <v>#NAME?</v>
      </c>
      <c r="O174" s="37" t="e">
        <f ca="1"/>
        <v>#NAME?</v>
      </c>
      <c r="P174" s="84" t="e">
        <f ca="1"/>
        <v>#NAME?</v>
      </c>
    </row>
    <row r="175" spans="12:16" x14ac:dyDescent="0.25">
      <c r="L175" t="str">
        <v>Friendly</v>
      </c>
      <c r="M175" s="85" t="e">
        <f ca="1"/>
        <v>#NAME?</v>
      </c>
      <c r="N175" s="86" t="e">
        <f ca="1"/>
        <v>#NAME?</v>
      </c>
      <c r="O175" s="86" t="e">
        <f ca="1"/>
        <v>#NAME?</v>
      </c>
      <c r="P175" s="87" t="e">
        <f ca="1"/>
        <v>#NAME?</v>
      </c>
    </row>
    <row r="177" spans="12:16" x14ac:dyDescent="0.25">
      <c r="L177" t="s">
        <v>511</v>
      </c>
    </row>
    <row r="179" spans="12:16" x14ac:dyDescent="0.25">
      <c r="M179" s="203" t="e">
        <f t="array" aca="1" ref="M179:P182" ca="1">MMULT(MMULT(TRANSPOSE(M114:P122),MMULT(MINVERSE(DIAGONAL(S100:S108)),M14:U22)),MMULT(MINVERSE(DIAGONAL(S100:S108)),M114:P122))</f>
        <v>#NAME?</v>
      </c>
      <c r="N179" s="204" t="e">
        <f ca="1"/>
        <v>#NAME?</v>
      </c>
      <c r="O179" s="204" t="e">
        <f ca="1"/>
        <v>#NAME?</v>
      </c>
      <c r="P179" s="205" t="e">
        <f ca="1"/>
        <v>#NAME?</v>
      </c>
    </row>
    <row r="180" spans="12:16" x14ac:dyDescent="0.25">
      <c r="M180" s="83" t="e">
        <f ca="1"/>
        <v>#NAME?</v>
      </c>
      <c r="N180" s="37" t="e">
        <f ca="1"/>
        <v>#NAME?</v>
      </c>
      <c r="O180" s="37" t="e">
        <f ca="1"/>
        <v>#NAME?</v>
      </c>
      <c r="P180" s="84" t="e">
        <f ca="1"/>
        <v>#NAME?</v>
      </c>
    </row>
    <row r="181" spans="12:16" x14ac:dyDescent="0.25">
      <c r="M181" s="83" t="e">
        <f ca="1"/>
        <v>#NAME?</v>
      </c>
      <c r="N181" s="37" t="e">
        <f ca="1"/>
        <v>#NAME?</v>
      </c>
      <c r="O181" s="37" t="e">
        <f ca="1"/>
        <v>#NAME?</v>
      </c>
      <c r="P181" s="84" t="e">
        <f ca="1"/>
        <v>#NAME?</v>
      </c>
    </row>
    <row r="182" spans="12:16" x14ac:dyDescent="0.25">
      <c r="M182" s="85" t="e">
        <f ca="1"/>
        <v>#NAME?</v>
      </c>
      <c r="N182" s="86" t="e">
        <f ca="1"/>
        <v>#NAME?</v>
      </c>
      <c r="O182" s="86" t="e">
        <f ca="1"/>
        <v>#NAME?</v>
      </c>
      <c r="P182" s="87" t="e">
        <f ca="1"/>
        <v>#NAME?</v>
      </c>
    </row>
    <row r="184" spans="12:16" x14ac:dyDescent="0.25">
      <c r="M184">
        <v>1</v>
      </c>
      <c r="N184">
        <f>M184+1</f>
        <v>2</v>
      </c>
      <c r="O184">
        <f>N184+1</f>
        <v>3</v>
      </c>
      <c r="P184">
        <f>O184+1</f>
        <v>4</v>
      </c>
    </row>
    <row r="185" spans="12:16" x14ac:dyDescent="0.25">
      <c r="L185" t="str">
        <f t="array" ref="L185:L193">TRANSPOSE(B3:J3)</f>
        <v>Expect</v>
      </c>
      <c r="M185" s="203" t="e">
        <f t="array" aca="1" ref="M185:P193" ca="1">TRANSPOSE(MMULT(MINVERSE(MSQRT(M179:P182)),MMULT(TRANSPOSE(M114:P122),MINVERSE(DIAGONAL(S100:S108)))))</f>
        <v>#NAME?</v>
      </c>
      <c r="N185" s="204" t="e">
        <f ca="1"/>
        <v>#NAME?</v>
      </c>
      <c r="O185" s="204" t="e">
        <f ca="1"/>
        <v>#NAME?</v>
      </c>
      <c r="P185" s="205" t="e">
        <f ca="1"/>
        <v>#NAME?</v>
      </c>
    </row>
    <row r="186" spans="12:16" x14ac:dyDescent="0.25">
      <c r="L186" t="str">
        <v>Entertain</v>
      </c>
      <c r="M186" s="83" t="e">
        <f ca="1"/>
        <v>#NAME?</v>
      </c>
      <c r="N186" s="37" t="e">
        <f ca="1"/>
        <v>#NAME?</v>
      </c>
      <c r="O186" s="37" t="e">
        <f ca="1"/>
        <v>#NAME?</v>
      </c>
      <c r="P186" s="84" t="e">
        <f ca="1"/>
        <v>#NAME?</v>
      </c>
    </row>
    <row r="187" spans="12:16" x14ac:dyDescent="0.25">
      <c r="L187" t="str">
        <v>Comm</v>
      </c>
      <c r="M187" s="83" t="e">
        <f ca="1"/>
        <v>#NAME?</v>
      </c>
      <c r="N187" s="37" t="e">
        <f ca="1"/>
        <v>#NAME?</v>
      </c>
      <c r="O187" s="37" t="e">
        <f ca="1"/>
        <v>#NAME?</v>
      </c>
      <c r="P187" s="84" t="e">
        <f ca="1"/>
        <v>#NAME?</v>
      </c>
    </row>
    <row r="188" spans="12:16" x14ac:dyDescent="0.25">
      <c r="L188" t="str">
        <v>Expert</v>
      </c>
      <c r="M188" s="83" t="e">
        <f ca="1"/>
        <v>#NAME?</v>
      </c>
      <c r="N188" s="37" t="e">
        <f ca="1"/>
        <v>#NAME?</v>
      </c>
      <c r="O188" s="37" t="e">
        <f ca="1"/>
        <v>#NAME?</v>
      </c>
      <c r="P188" s="84" t="e">
        <f ca="1"/>
        <v>#NAME?</v>
      </c>
    </row>
    <row r="189" spans="12:16" x14ac:dyDescent="0.25">
      <c r="L189" t="str">
        <v>Motivate</v>
      </c>
      <c r="M189" s="83" t="e">
        <f ca="1"/>
        <v>#NAME?</v>
      </c>
      <c r="N189" s="37" t="e">
        <f ca="1"/>
        <v>#NAME?</v>
      </c>
      <c r="O189" s="37" t="e">
        <f ca="1"/>
        <v>#NAME?</v>
      </c>
      <c r="P189" s="84" t="e">
        <f ca="1"/>
        <v>#NAME?</v>
      </c>
    </row>
    <row r="190" spans="12:16" x14ac:dyDescent="0.25">
      <c r="L190" t="str">
        <v>Caring</v>
      </c>
      <c r="M190" s="83" t="e">
        <f ca="1"/>
        <v>#NAME?</v>
      </c>
      <c r="N190" s="37" t="e">
        <f ca="1"/>
        <v>#NAME?</v>
      </c>
      <c r="O190" s="37" t="e">
        <f ca="1"/>
        <v>#NAME?</v>
      </c>
      <c r="P190" s="84" t="e">
        <f ca="1"/>
        <v>#NAME?</v>
      </c>
    </row>
    <row r="191" spans="12:16" x14ac:dyDescent="0.25">
      <c r="L191" t="str">
        <v>Charisma</v>
      </c>
      <c r="M191" s="83" t="e">
        <f ca="1"/>
        <v>#NAME?</v>
      </c>
      <c r="N191" s="37" t="e">
        <f ca="1"/>
        <v>#NAME?</v>
      </c>
      <c r="O191" s="37" t="e">
        <f ca="1"/>
        <v>#NAME?</v>
      </c>
      <c r="P191" s="84" t="e">
        <f ca="1"/>
        <v>#NAME?</v>
      </c>
    </row>
    <row r="192" spans="12:16" x14ac:dyDescent="0.25">
      <c r="L192" t="str">
        <v>Passion</v>
      </c>
      <c r="M192" s="83" t="e">
        <f ca="1"/>
        <v>#NAME?</v>
      </c>
      <c r="N192" s="37" t="e">
        <f ca="1"/>
        <v>#NAME?</v>
      </c>
      <c r="O192" s="37" t="e">
        <f ca="1"/>
        <v>#NAME?</v>
      </c>
      <c r="P192" s="84" t="e">
        <f ca="1"/>
        <v>#NAME?</v>
      </c>
    </row>
    <row r="193" spans="12:16" x14ac:dyDescent="0.25">
      <c r="L193" t="str">
        <v>Friendly</v>
      </c>
      <c r="M193" s="85" t="e">
        <f ca="1"/>
        <v>#NAME?</v>
      </c>
      <c r="N193" s="86" t="e">
        <f ca="1"/>
        <v>#NAME?</v>
      </c>
      <c r="O193" s="86" t="e">
        <f ca="1"/>
        <v>#NAME?</v>
      </c>
      <c r="P193" s="87" t="e">
        <f ca="1"/>
        <v>#NAME?</v>
      </c>
    </row>
  </sheetData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MT129"/>
  <sheetViews>
    <sheetView zoomScaleNormal="100" workbookViewId="0"/>
  </sheetViews>
  <sheetFormatPr defaultRowHeight="15" x14ac:dyDescent="0.25"/>
  <cols>
    <col min="21" max="21" width="9.140625" customWidth="1"/>
    <col min="24" max="24" width="11.42578125" customWidth="1"/>
  </cols>
  <sheetData>
    <row r="1" spans="1:357" x14ac:dyDescent="0.25">
      <c r="A1" s="42" t="s">
        <v>544</v>
      </c>
      <c r="L1" t="s">
        <v>547</v>
      </c>
      <c r="M1">
        <v>0</v>
      </c>
      <c r="X1" t="s">
        <v>546</v>
      </c>
      <c r="Y1">
        <f>M1+1</f>
        <v>1</v>
      </c>
      <c r="AJ1" t="s">
        <v>546</v>
      </c>
      <c r="AK1">
        <f>Y1+1</f>
        <v>2</v>
      </c>
      <c r="AV1" t="s">
        <v>546</v>
      </c>
      <c r="AW1">
        <f>AK1+1</f>
        <v>3</v>
      </c>
      <c r="BH1" t="s">
        <v>546</v>
      </c>
      <c r="BI1">
        <f>AW1+1</f>
        <v>4</v>
      </c>
      <c r="BT1" t="s">
        <v>546</v>
      </c>
      <c r="BU1">
        <f>BI1+1</f>
        <v>5</v>
      </c>
      <c r="CF1" t="s">
        <v>546</v>
      </c>
      <c r="CG1">
        <f>BU1+1</f>
        <v>6</v>
      </c>
      <c r="CR1" t="s">
        <v>546</v>
      </c>
      <c r="CS1">
        <f>CG1+1</f>
        <v>7</v>
      </c>
      <c r="DD1" t="s">
        <v>546</v>
      </c>
      <c r="DE1">
        <f>CS1+1</f>
        <v>8</v>
      </c>
      <c r="DP1" t="s">
        <v>546</v>
      </c>
      <c r="DQ1">
        <f>DE1+1</f>
        <v>9</v>
      </c>
      <c r="EB1" t="s">
        <v>546</v>
      </c>
      <c r="EC1">
        <f>DQ1+1</f>
        <v>10</v>
      </c>
      <c r="EN1" t="s">
        <v>546</v>
      </c>
      <c r="EO1">
        <f>EC1+1</f>
        <v>11</v>
      </c>
      <c r="EZ1" t="s">
        <v>546</v>
      </c>
      <c r="FA1">
        <f>EO1+1</f>
        <v>12</v>
      </c>
      <c r="FL1" t="s">
        <v>546</v>
      </c>
      <c r="FM1">
        <f>FA1+1</f>
        <v>13</v>
      </c>
      <c r="FX1" t="s">
        <v>546</v>
      </c>
      <c r="FY1">
        <f>FM1+1</f>
        <v>14</v>
      </c>
      <c r="GJ1" t="s">
        <v>546</v>
      </c>
      <c r="GK1">
        <f>FY1+1</f>
        <v>15</v>
      </c>
      <c r="GV1" t="s">
        <v>546</v>
      </c>
      <c r="GW1">
        <f>GK1+1</f>
        <v>16</v>
      </c>
      <c r="HH1" t="s">
        <v>546</v>
      </c>
      <c r="HI1">
        <f>GW1+1</f>
        <v>17</v>
      </c>
      <c r="HT1" t="s">
        <v>546</v>
      </c>
      <c r="HU1">
        <f>HI1+1</f>
        <v>18</v>
      </c>
      <c r="IF1" t="s">
        <v>546</v>
      </c>
      <c r="IG1">
        <f>HU1+1</f>
        <v>19</v>
      </c>
      <c r="IR1" t="s">
        <v>546</v>
      </c>
      <c r="IS1">
        <f>IG1+1</f>
        <v>20</v>
      </c>
      <c r="JD1" t="s">
        <v>546</v>
      </c>
      <c r="JE1">
        <f>IS1+1</f>
        <v>21</v>
      </c>
      <c r="JP1" t="s">
        <v>546</v>
      </c>
      <c r="JQ1">
        <f>JE1+1</f>
        <v>22</v>
      </c>
      <c r="KB1" t="s">
        <v>546</v>
      </c>
      <c r="KC1">
        <f>JQ1+1</f>
        <v>23</v>
      </c>
      <c r="KN1" t="s">
        <v>546</v>
      </c>
      <c r="KO1">
        <f>KC1+1</f>
        <v>24</v>
      </c>
      <c r="KZ1" t="s">
        <v>546</v>
      </c>
      <c r="LA1">
        <f>KO1+1</f>
        <v>25</v>
      </c>
      <c r="LL1" t="s">
        <v>546</v>
      </c>
      <c r="LM1">
        <f>LA1+1</f>
        <v>26</v>
      </c>
      <c r="LX1" t="s">
        <v>546</v>
      </c>
      <c r="LY1">
        <f>LM1+1</f>
        <v>27</v>
      </c>
      <c r="MJ1" t="s">
        <v>546</v>
      </c>
      <c r="MK1">
        <f>LY1+1</f>
        <v>28</v>
      </c>
    </row>
    <row r="3" spans="1:357" x14ac:dyDescent="0.25">
      <c r="A3" s="47"/>
      <c r="B3" s="47" t="s">
        <v>371</v>
      </c>
      <c r="C3" s="47" t="s">
        <v>372</v>
      </c>
      <c r="D3" s="47" t="s">
        <v>373</v>
      </c>
      <c r="E3" s="47" t="s">
        <v>374</v>
      </c>
      <c r="F3" s="47" t="s">
        <v>375</v>
      </c>
      <c r="G3" s="47" t="s">
        <v>376</v>
      </c>
      <c r="H3" s="47" t="s">
        <v>377</v>
      </c>
      <c r="I3" s="47" t="s">
        <v>378</v>
      </c>
      <c r="J3" s="47" t="s">
        <v>379</v>
      </c>
      <c r="L3" t="s">
        <v>39</v>
      </c>
      <c r="X3" t="s">
        <v>39</v>
      </c>
      <c r="AJ3" t="s">
        <v>39</v>
      </c>
      <c r="AV3" t="s">
        <v>39</v>
      </c>
      <c r="BH3" t="s">
        <v>39</v>
      </c>
      <c r="BT3" t="s">
        <v>39</v>
      </c>
      <c r="CF3" t="s">
        <v>39</v>
      </c>
      <c r="CR3" t="s">
        <v>39</v>
      </c>
      <c r="DD3" t="s">
        <v>39</v>
      </c>
      <c r="DP3" t="s">
        <v>39</v>
      </c>
      <c r="EB3" t="s">
        <v>39</v>
      </c>
      <c r="EN3" t="s">
        <v>39</v>
      </c>
      <c r="EZ3" t="s">
        <v>39</v>
      </c>
      <c r="FL3" t="s">
        <v>39</v>
      </c>
      <c r="FX3" t="s">
        <v>39</v>
      </c>
      <c r="GJ3" t="s">
        <v>39</v>
      </c>
      <c r="GV3" t="s">
        <v>39</v>
      </c>
      <c r="HH3" t="s">
        <v>39</v>
      </c>
      <c r="HT3" t="s">
        <v>39</v>
      </c>
      <c r="IF3" t="s">
        <v>39</v>
      </c>
      <c r="IR3" t="s">
        <v>39</v>
      </c>
      <c r="JD3" t="s">
        <v>39</v>
      </c>
      <c r="JP3" t="s">
        <v>39</v>
      </c>
      <c r="KB3" t="s">
        <v>39</v>
      </c>
      <c r="KN3" t="s">
        <v>39</v>
      </c>
      <c r="KZ3" t="s">
        <v>39</v>
      </c>
      <c r="LL3" t="s">
        <v>39</v>
      </c>
      <c r="LX3" t="s">
        <v>39</v>
      </c>
      <c r="MJ3" t="s">
        <v>39</v>
      </c>
    </row>
    <row r="4" spans="1:357" x14ac:dyDescent="0.25">
      <c r="A4">
        <v>1</v>
      </c>
      <c r="B4" s="156">
        <v>2</v>
      </c>
      <c r="C4" s="157">
        <v>8</v>
      </c>
      <c r="D4" s="157">
        <v>1</v>
      </c>
      <c r="E4" s="157">
        <v>4</v>
      </c>
      <c r="F4" s="157">
        <v>7</v>
      </c>
      <c r="G4" s="157">
        <v>5</v>
      </c>
      <c r="H4" s="157">
        <v>4</v>
      </c>
      <c r="I4" s="157">
        <v>4</v>
      </c>
      <c r="J4" s="158">
        <v>8</v>
      </c>
    </row>
    <row r="5" spans="1:357" x14ac:dyDescent="0.25">
      <c r="A5">
        <v>2</v>
      </c>
      <c r="B5" s="123">
        <v>4</v>
      </c>
      <c r="C5" s="37">
        <v>8</v>
      </c>
      <c r="D5" s="37">
        <v>5</v>
      </c>
      <c r="E5" s="37">
        <v>3</v>
      </c>
      <c r="F5" s="37">
        <v>7</v>
      </c>
      <c r="G5" s="37">
        <v>7</v>
      </c>
      <c r="H5" s="37">
        <v>7</v>
      </c>
      <c r="I5" s="37">
        <v>6</v>
      </c>
      <c r="J5" s="90">
        <v>6</v>
      </c>
      <c r="M5" t="str">
        <f t="array" ref="M5:U5">B3:J3</f>
        <v>Expect</v>
      </c>
      <c r="N5" t="str">
        <v>Entertain</v>
      </c>
      <c r="O5" t="str">
        <v>Comm</v>
      </c>
      <c r="P5" t="str">
        <v>Expert</v>
      </c>
      <c r="Q5" t="str">
        <v>Motivate</v>
      </c>
      <c r="R5" t="str">
        <v>Caring</v>
      </c>
      <c r="S5" t="str">
        <v>Charisma</v>
      </c>
      <c r="T5" t="str">
        <v>Passion</v>
      </c>
      <c r="U5" t="str">
        <v>Friendly</v>
      </c>
      <c r="Y5" t="str">
        <f t="array" ref="Y5:AG5">M5:U6</f>
        <v>Expect</v>
      </c>
      <c r="Z5" t="str">
        <v>Entertain</v>
      </c>
      <c r="AA5" t="str">
        <v>Comm</v>
      </c>
      <c r="AB5" t="str">
        <v>Expert</v>
      </c>
      <c r="AC5" t="str">
        <v>Motivate</v>
      </c>
      <c r="AD5" t="str">
        <v>Caring</v>
      </c>
      <c r="AE5" t="str">
        <v>Charisma</v>
      </c>
      <c r="AF5" t="str">
        <v>Passion</v>
      </c>
      <c r="AG5" t="str">
        <v>Friendly</v>
      </c>
      <c r="AK5" t="str">
        <f t="array" ref="AK5:AS5">Y5:AG6</f>
        <v>Expect</v>
      </c>
      <c r="AL5" t="str">
        <v>Entertain</v>
      </c>
      <c r="AM5" t="str">
        <v>Comm</v>
      </c>
      <c r="AN5" t="str">
        <v>Expert</v>
      </c>
      <c r="AO5" t="str">
        <v>Motivate</v>
      </c>
      <c r="AP5" t="str">
        <v>Caring</v>
      </c>
      <c r="AQ5" t="str">
        <v>Charisma</v>
      </c>
      <c r="AR5" t="str">
        <v>Passion</v>
      </c>
      <c r="AS5" t="str">
        <v>Friendly</v>
      </c>
      <c r="AW5" t="str">
        <f t="array" ref="AW5:BE5">AK5:AS6</f>
        <v>Expect</v>
      </c>
      <c r="AX5" t="str">
        <v>Entertain</v>
      </c>
      <c r="AY5" t="str">
        <v>Comm</v>
      </c>
      <c r="AZ5" t="str">
        <v>Expert</v>
      </c>
      <c r="BA5" t="str">
        <v>Motivate</v>
      </c>
      <c r="BB5" t="str">
        <v>Caring</v>
      </c>
      <c r="BC5" t="str">
        <v>Charisma</v>
      </c>
      <c r="BD5" t="str">
        <v>Passion</v>
      </c>
      <c r="BE5" t="str">
        <v>Friendly</v>
      </c>
      <c r="BI5" t="str">
        <f t="array" ref="BI5:BQ5">AW5:BE6</f>
        <v>Expect</v>
      </c>
      <c r="BJ5" t="str">
        <v>Entertain</v>
      </c>
      <c r="BK5" t="str">
        <v>Comm</v>
      </c>
      <c r="BL5" t="str">
        <v>Expert</v>
      </c>
      <c r="BM5" t="str">
        <v>Motivate</v>
      </c>
      <c r="BN5" t="str">
        <v>Caring</v>
      </c>
      <c r="BO5" t="str">
        <v>Charisma</v>
      </c>
      <c r="BP5" t="str">
        <v>Passion</v>
      </c>
      <c r="BQ5" t="str">
        <v>Friendly</v>
      </c>
      <c r="BU5" t="str">
        <f t="array" ref="BU5:CC5">BI5:BQ6</f>
        <v>Expect</v>
      </c>
      <c r="BV5" t="str">
        <v>Entertain</v>
      </c>
      <c r="BW5" t="str">
        <v>Comm</v>
      </c>
      <c r="BX5" t="str">
        <v>Expert</v>
      </c>
      <c r="BY5" t="str">
        <v>Motivate</v>
      </c>
      <c r="BZ5" t="str">
        <v>Caring</v>
      </c>
      <c r="CA5" t="str">
        <v>Charisma</v>
      </c>
      <c r="CB5" t="str">
        <v>Passion</v>
      </c>
      <c r="CC5" t="str">
        <v>Friendly</v>
      </c>
      <c r="CG5" t="str">
        <f t="array" ref="CG5:CO5">BU5:CC6</f>
        <v>Expect</v>
      </c>
      <c r="CH5" t="str">
        <v>Entertain</v>
      </c>
      <c r="CI5" t="str">
        <v>Comm</v>
      </c>
      <c r="CJ5" t="str">
        <v>Expert</v>
      </c>
      <c r="CK5" t="str">
        <v>Motivate</v>
      </c>
      <c r="CL5" t="str">
        <v>Caring</v>
      </c>
      <c r="CM5" t="str">
        <v>Charisma</v>
      </c>
      <c r="CN5" t="str">
        <v>Passion</v>
      </c>
      <c r="CO5" t="str">
        <v>Friendly</v>
      </c>
      <c r="CS5" t="str">
        <f t="array" ref="CS5:DA5">CG5:CO6</f>
        <v>Expect</v>
      </c>
      <c r="CT5" t="str">
        <v>Entertain</v>
      </c>
      <c r="CU5" t="str">
        <v>Comm</v>
      </c>
      <c r="CV5" t="str">
        <v>Expert</v>
      </c>
      <c r="CW5" t="str">
        <v>Motivate</v>
      </c>
      <c r="CX5" t="str">
        <v>Caring</v>
      </c>
      <c r="CY5" t="str">
        <v>Charisma</v>
      </c>
      <c r="CZ5" t="str">
        <v>Passion</v>
      </c>
      <c r="DA5" t="str">
        <v>Friendly</v>
      </c>
      <c r="DE5" t="str">
        <f t="array" ref="DE5:DM5">CS5:DA6</f>
        <v>Expect</v>
      </c>
      <c r="DF5" t="str">
        <v>Entertain</v>
      </c>
      <c r="DG5" t="str">
        <v>Comm</v>
      </c>
      <c r="DH5" t="str">
        <v>Expert</v>
      </c>
      <c r="DI5" t="str">
        <v>Motivate</v>
      </c>
      <c r="DJ5" t="str">
        <v>Caring</v>
      </c>
      <c r="DK5" t="str">
        <v>Charisma</v>
      </c>
      <c r="DL5" t="str">
        <v>Passion</v>
      </c>
      <c r="DM5" t="str">
        <v>Friendly</v>
      </c>
      <c r="DQ5" t="str">
        <f t="array" ref="DQ5:DY5">DE5:DM6</f>
        <v>Expect</v>
      </c>
      <c r="DR5" t="str">
        <v>Entertain</v>
      </c>
      <c r="DS5" t="str">
        <v>Comm</v>
      </c>
      <c r="DT5" t="str">
        <v>Expert</v>
      </c>
      <c r="DU5" t="str">
        <v>Motivate</v>
      </c>
      <c r="DV5" t="str">
        <v>Caring</v>
      </c>
      <c r="DW5" t="str">
        <v>Charisma</v>
      </c>
      <c r="DX5" t="str">
        <v>Passion</v>
      </c>
      <c r="DY5" t="str">
        <v>Friendly</v>
      </c>
      <c r="EC5" t="str">
        <f t="array" ref="EC5:EK5">DQ5:DY6</f>
        <v>Expect</v>
      </c>
      <c r="ED5" t="str">
        <v>Entertain</v>
      </c>
      <c r="EE5" t="str">
        <v>Comm</v>
      </c>
      <c r="EF5" t="str">
        <v>Expert</v>
      </c>
      <c r="EG5" t="str">
        <v>Motivate</v>
      </c>
      <c r="EH5" t="str">
        <v>Caring</v>
      </c>
      <c r="EI5" t="str">
        <v>Charisma</v>
      </c>
      <c r="EJ5" t="str">
        <v>Passion</v>
      </c>
      <c r="EK5" t="str">
        <v>Friendly</v>
      </c>
      <c r="EO5" t="str">
        <f t="array" ref="EO5:EW5">EC5:EK6</f>
        <v>Expect</v>
      </c>
      <c r="EP5" t="str">
        <v>Entertain</v>
      </c>
      <c r="EQ5" t="str">
        <v>Comm</v>
      </c>
      <c r="ER5" t="str">
        <v>Expert</v>
      </c>
      <c r="ES5" t="str">
        <v>Motivate</v>
      </c>
      <c r="ET5" t="str">
        <v>Caring</v>
      </c>
      <c r="EU5" t="str">
        <v>Charisma</v>
      </c>
      <c r="EV5" t="str">
        <v>Passion</v>
      </c>
      <c r="EW5" t="str">
        <v>Friendly</v>
      </c>
      <c r="FA5" t="str">
        <f t="array" ref="FA5:FI5">EO5:EW6</f>
        <v>Expect</v>
      </c>
      <c r="FB5" t="str">
        <v>Entertain</v>
      </c>
      <c r="FC5" t="str">
        <v>Comm</v>
      </c>
      <c r="FD5" t="str">
        <v>Expert</v>
      </c>
      <c r="FE5" t="str">
        <v>Motivate</v>
      </c>
      <c r="FF5" t="str">
        <v>Caring</v>
      </c>
      <c r="FG5" t="str">
        <v>Charisma</v>
      </c>
      <c r="FH5" t="str">
        <v>Passion</v>
      </c>
      <c r="FI5" t="str">
        <v>Friendly</v>
      </c>
      <c r="FM5" t="str">
        <f t="array" ref="FM5:FU5">FA5:FI6</f>
        <v>Expect</v>
      </c>
      <c r="FN5" t="str">
        <v>Entertain</v>
      </c>
      <c r="FO5" t="str">
        <v>Comm</v>
      </c>
      <c r="FP5" t="str">
        <v>Expert</v>
      </c>
      <c r="FQ5" t="str">
        <v>Motivate</v>
      </c>
      <c r="FR5" t="str">
        <v>Caring</v>
      </c>
      <c r="FS5" t="str">
        <v>Charisma</v>
      </c>
      <c r="FT5" t="str">
        <v>Passion</v>
      </c>
      <c r="FU5" t="str">
        <v>Friendly</v>
      </c>
      <c r="FY5" t="str">
        <f t="array" ref="FY5:GG5">FM5:FU6</f>
        <v>Expect</v>
      </c>
      <c r="FZ5" t="str">
        <v>Entertain</v>
      </c>
      <c r="GA5" t="str">
        <v>Comm</v>
      </c>
      <c r="GB5" t="str">
        <v>Expert</v>
      </c>
      <c r="GC5" t="str">
        <v>Motivate</v>
      </c>
      <c r="GD5" t="str">
        <v>Caring</v>
      </c>
      <c r="GE5" t="str">
        <v>Charisma</v>
      </c>
      <c r="GF5" t="str">
        <v>Passion</v>
      </c>
      <c r="GG5" t="str">
        <v>Friendly</v>
      </c>
      <c r="GK5" t="str">
        <f t="array" ref="GK5:GS5">FY5:GG6</f>
        <v>Expect</v>
      </c>
      <c r="GL5" t="str">
        <v>Entertain</v>
      </c>
      <c r="GM5" t="str">
        <v>Comm</v>
      </c>
      <c r="GN5" t="str">
        <v>Expert</v>
      </c>
      <c r="GO5" t="str">
        <v>Motivate</v>
      </c>
      <c r="GP5" t="str">
        <v>Caring</v>
      </c>
      <c r="GQ5" t="str">
        <v>Charisma</v>
      </c>
      <c r="GR5" t="str">
        <v>Passion</v>
      </c>
      <c r="GS5" t="str">
        <v>Friendly</v>
      </c>
      <c r="GW5" t="str">
        <f t="array" ref="GW5:HE5">GK5:GS6</f>
        <v>Expect</v>
      </c>
      <c r="GX5" t="str">
        <v>Entertain</v>
      </c>
      <c r="GY5" t="str">
        <v>Comm</v>
      </c>
      <c r="GZ5" t="str">
        <v>Expert</v>
      </c>
      <c r="HA5" t="str">
        <v>Motivate</v>
      </c>
      <c r="HB5" t="str">
        <v>Caring</v>
      </c>
      <c r="HC5" t="str">
        <v>Charisma</v>
      </c>
      <c r="HD5" t="str">
        <v>Passion</v>
      </c>
      <c r="HE5" t="str">
        <v>Friendly</v>
      </c>
      <c r="HI5" t="str">
        <f t="array" ref="HI5:HQ5">GW5:HE6</f>
        <v>Expect</v>
      </c>
      <c r="HJ5" t="str">
        <v>Entertain</v>
      </c>
      <c r="HK5" t="str">
        <v>Comm</v>
      </c>
      <c r="HL5" t="str">
        <v>Expert</v>
      </c>
      <c r="HM5" t="str">
        <v>Motivate</v>
      </c>
      <c r="HN5" t="str">
        <v>Caring</v>
      </c>
      <c r="HO5" t="str">
        <v>Charisma</v>
      </c>
      <c r="HP5" t="str">
        <v>Passion</v>
      </c>
      <c r="HQ5" t="str">
        <v>Friendly</v>
      </c>
      <c r="HU5" t="str">
        <f t="array" ref="HU5:IC5">HI5:HQ6</f>
        <v>Expect</v>
      </c>
      <c r="HV5" t="str">
        <v>Entertain</v>
      </c>
      <c r="HW5" t="str">
        <v>Comm</v>
      </c>
      <c r="HX5" t="str">
        <v>Expert</v>
      </c>
      <c r="HY5" t="str">
        <v>Motivate</v>
      </c>
      <c r="HZ5" t="str">
        <v>Caring</v>
      </c>
      <c r="IA5" t="str">
        <v>Charisma</v>
      </c>
      <c r="IB5" t="str">
        <v>Passion</v>
      </c>
      <c r="IC5" t="str">
        <v>Friendly</v>
      </c>
      <c r="IG5" t="str">
        <f t="array" ref="IG5:IO5">HU5:IC6</f>
        <v>Expect</v>
      </c>
      <c r="IH5" t="str">
        <v>Entertain</v>
      </c>
      <c r="II5" t="str">
        <v>Comm</v>
      </c>
      <c r="IJ5" t="str">
        <v>Expert</v>
      </c>
      <c r="IK5" t="str">
        <v>Motivate</v>
      </c>
      <c r="IL5" t="str">
        <v>Caring</v>
      </c>
      <c r="IM5" t="str">
        <v>Charisma</v>
      </c>
      <c r="IN5" t="str">
        <v>Passion</v>
      </c>
      <c r="IO5" t="str">
        <v>Friendly</v>
      </c>
      <c r="IS5" t="str">
        <f t="array" ref="IS5:JA5">IG5:IO6</f>
        <v>Expect</v>
      </c>
      <c r="IT5" t="str">
        <v>Entertain</v>
      </c>
      <c r="IU5" t="str">
        <v>Comm</v>
      </c>
      <c r="IV5" t="str">
        <v>Expert</v>
      </c>
      <c r="IW5" t="str">
        <v>Motivate</v>
      </c>
      <c r="IX5" t="str">
        <v>Caring</v>
      </c>
      <c r="IY5" t="str">
        <v>Charisma</v>
      </c>
      <c r="IZ5" t="str">
        <v>Passion</v>
      </c>
      <c r="JA5" t="str">
        <v>Friendly</v>
      </c>
      <c r="JE5" t="str">
        <f t="array" ref="JE5:JM5">IS5:JA6</f>
        <v>Expect</v>
      </c>
      <c r="JF5" t="str">
        <v>Entertain</v>
      </c>
      <c r="JG5" t="str">
        <v>Comm</v>
      </c>
      <c r="JH5" t="str">
        <v>Expert</v>
      </c>
      <c r="JI5" t="str">
        <v>Motivate</v>
      </c>
      <c r="JJ5" t="str">
        <v>Caring</v>
      </c>
      <c r="JK5" t="str">
        <v>Charisma</v>
      </c>
      <c r="JL5" t="str">
        <v>Passion</v>
      </c>
      <c r="JM5" t="str">
        <v>Friendly</v>
      </c>
      <c r="JQ5" t="str">
        <f t="array" ref="JQ5:JY5">JE5:JM6</f>
        <v>Expect</v>
      </c>
      <c r="JR5" t="str">
        <v>Entertain</v>
      </c>
      <c r="JS5" t="str">
        <v>Comm</v>
      </c>
      <c r="JT5" t="str">
        <v>Expert</v>
      </c>
      <c r="JU5" t="str">
        <v>Motivate</v>
      </c>
      <c r="JV5" t="str">
        <v>Caring</v>
      </c>
      <c r="JW5" t="str">
        <v>Charisma</v>
      </c>
      <c r="JX5" t="str">
        <v>Passion</v>
      </c>
      <c r="JY5" t="str">
        <v>Friendly</v>
      </c>
      <c r="KC5" t="str">
        <f t="array" ref="KC5:KK5">JQ5:JY6</f>
        <v>Expect</v>
      </c>
      <c r="KD5" t="str">
        <v>Entertain</v>
      </c>
      <c r="KE5" t="str">
        <v>Comm</v>
      </c>
      <c r="KF5" t="str">
        <v>Expert</v>
      </c>
      <c r="KG5" t="str">
        <v>Motivate</v>
      </c>
      <c r="KH5" t="str">
        <v>Caring</v>
      </c>
      <c r="KI5" t="str">
        <v>Charisma</v>
      </c>
      <c r="KJ5" t="str">
        <v>Passion</v>
      </c>
      <c r="KK5" t="str">
        <v>Friendly</v>
      </c>
      <c r="KO5" t="str">
        <f t="array" ref="KO5:KW5">KC5:KK6</f>
        <v>Expect</v>
      </c>
      <c r="KP5" t="str">
        <v>Entertain</v>
      </c>
      <c r="KQ5" t="str">
        <v>Comm</v>
      </c>
      <c r="KR5" t="str">
        <v>Expert</v>
      </c>
      <c r="KS5" t="str">
        <v>Motivate</v>
      </c>
      <c r="KT5" t="str">
        <v>Caring</v>
      </c>
      <c r="KU5" t="str">
        <v>Charisma</v>
      </c>
      <c r="KV5" t="str">
        <v>Passion</v>
      </c>
      <c r="KW5" t="str">
        <v>Friendly</v>
      </c>
      <c r="LA5" t="str">
        <f t="array" ref="LA5:LI5">KO5:KW6</f>
        <v>Expect</v>
      </c>
      <c r="LB5" t="str">
        <v>Entertain</v>
      </c>
      <c r="LC5" t="str">
        <v>Comm</v>
      </c>
      <c r="LD5" t="str">
        <v>Expert</v>
      </c>
      <c r="LE5" t="str">
        <v>Motivate</v>
      </c>
      <c r="LF5" t="str">
        <v>Caring</v>
      </c>
      <c r="LG5" t="str">
        <v>Charisma</v>
      </c>
      <c r="LH5" t="str">
        <v>Passion</v>
      </c>
      <c r="LI5" t="str">
        <v>Friendly</v>
      </c>
      <c r="LM5" t="str">
        <f t="array" ref="LM5:LU5">LA5:LI6</f>
        <v>Expect</v>
      </c>
      <c r="LN5" t="str">
        <v>Entertain</v>
      </c>
      <c r="LO5" t="str">
        <v>Comm</v>
      </c>
      <c r="LP5" t="str">
        <v>Expert</v>
      </c>
      <c r="LQ5" t="str">
        <v>Motivate</v>
      </c>
      <c r="LR5" t="str">
        <v>Caring</v>
      </c>
      <c r="LS5" t="str">
        <v>Charisma</v>
      </c>
      <c r="LT5" t="str">
        <v>Passion</v>
      </c>
      <c r="LU5" t="str">
        <v>Friendly</v>
      </c>
      <c r="LY5" t="str">
        <f t="array" ref="LY5:MG5">LM5:LU6</f>
        <v>Expect</v>
      </c>
      <c r="LZ5" t="str">
        <v>Entertain</v>
      </c>
      <c r="MA5" t="str">
        <v>Comm</v>
      </c>
      <c r="MB5" t="str">
        <v>Expert</v>
      </c>
      <c r="MC5" t="str">
        <v>Motivate</v>
      </c>
      <c r="MD5" t="str">
        <v>Caring</v>
      </c>
      <c r="ME5" t="str">
        <v>Charisma</v>
      </c>
      <c r="MF5" t="str">
        <v>Passion</v>
      </c>
      <c r="MG5" t="str">
        <v>Friendly</v>
      </c>
      <c r="MK5" t="str">
        <f t="array" ref="MK5:MS5">LY5:MG6</f>
        <v>Expect</v>
      </c>
      <c r="ML5" t="str">
        <v>Entertain</v>
      </c>
      <c r="MM5" t="str">
        <v>Comm</v>
      </c>
      <c r="MN5" t="str">
        <v>Expert</v>
      </c>
      <c r="MO5" t="str">
        <v>Motivate</v>
      </c>
      <c r="MP5" t="str">
        <v>Caring</v>
      </c>
      <c r="MQ5" t="str">
        <v>Charisma</v>
      </c>
      <c r="MR5" t="str">
        <v>Passion</v>
      </c>
      <c r="MS5" t="str">
        <v>Friendly</v>
      </c>
    </row>
    <row r="6" spans="1:357" x14ac:dyDescent="0.25">
      <c r="A6">
        <v>3</v>
      </c>
      <c r="B6" s="123">
        <v>2</v>
      </c>
      <c r="C6" s="37">
        <v>8</v>
      </c>
      <c r="D6" s="37">
        <v>2</v>
      </c>
      <c r="E6" s="37">
        <v>3</v>
      </c>
      <c r="F6" s="37">
        <v>6</v>
      </c>
      <c r="G6" s="37">
        <v>7</v>
      </c>
      <c r="H6" s="37">
        <v>1</v>
      </c>
      <c r="I6" s="37">
        <v>3</v>
      </c>
      <c r="J6" s="90">
        <v>7</v>
      </c>
      <c r="L6" t="str">
        <f t="array" ref="L6:L14">TRANSPOSE(B3:J3)</f>
        <v>Expect</v>
      </c>
      <c r="M6" s="203" t="e">
        <f t="array" aca="1" ref="M6:U14" ca="1">CORR(B4:J123)</f>
        <v>#NAME?</v>
      </c>
      <c r="N6" s="204" t="e">
        <f ca="1"/>
        <v>#NAME?</v>
      </c>
      <c r="O6" s="204" t="e">
        <f ca="1"/>
        <v>#NAME?</v>
      </c>
      <c r="P6" s="204" t="e">
        <f ca="1"/>
        <v>#NAME?</v>
      </c>
      <c r="Q6" s="204" t="e">
        <f ca="1"/>
        <v>#NAME?</v>
      </c>
      <c r="R6" s="204" t="e">
        <f ca="1"/>
        <v>#NAME?</v>
      </c>
      <c r="S6" s="204" t="e">
        <f ca="1"/>
        <v>#NAME?</v>
      </c>
      <c r="T6" s="204" t="e">
        <f ca="1"/>
        <v>#NAME?</v>
      </c>
      <c r="U6" s="205" t="e">
        <f ca="1"/>
        <v>#NAME?</v>
      </c>
      <c r="X6" t="str">
        <f t="array" ref="X6:X14">TRANSPOSE(Y5:AG5)</f>
        <v>Expect</v>
      </c>
      <c r="Y6" s="217" t="e">
        <f t="array" aca="1" ref="Y6:AG14" ca="1">$M$6:$U$14-IDENTITY()+DIAGONAL(V33:V41)</f>
        <v>#NAME?</v>
      </c>
      <c r="Z6" s="218" t="e">
        <f ca="1"/>
        <v>#NAME?</v>
      </c>
      <c r="AA6" s="218" t="e">
        <f ca="1"/>
        <v>#NAME?</v>
      </c>
      <c r="AB6" s="218" t="e">
        <f ca="1"/>
        <v>#NAME?</v>
      </c>
      <c r="AC6" s="218" t="e">
        <f ca="1"/>
        <v>#NAME?</v>
      </c>
      <c r="AD6" s="218" t="e">
        <f ca="1"/>
        <v>#NAME?</v>
      </c>
      <c r="AE6" s="218" t="e">
        <f ca="1"/>
        <v>#NAME?</v>
      </c>
      <c r="AF6" s="218" t="e">
        <f ca="1"/>
        <v>#NAME?</v>
      </c>
      <c r="AG6" s="219" t="e">
        <f ca="1"/>
        <v>#NAME?</v>
      </c>
      <c r="AJ6" t="str">
        <f t="array" ref="AJ6:AJ14">TRANSPOSE(AK5:AS5)</f>
        <v>Expect</v>
      </c>
      <c r="AK6" s="217" t="e">
        <f t="array" aca="1" ref="AK6:AS14" ca="1">$M$6:$U$14-IDENTITY()+DIAGONAL(AH33:AH41)</f>
        <v>#NAME?</v>
      </c>
      <c r="AL6" s="218" t="e">
        <f ca="1"/>
        <v>#NAME?</v>
      </c>
      <c r="AM6" s="218" t="e">
        <f ca="1"/>
        <v>#NAME?</v>
      </c>
      <c r="AN6" s="218" t="e">
        <f ca="1"/>
        <v>#NAME?</v>
      </c>
      <c r="AO6" s="218" t="e">
        <f ca="1"/>
        <v>#NAME?</v>
      </c>
      <c r="AP6" s="218" t="e">
        <f ca="1"/>
        <v>#NAME?</v>
      </c>
      <c r="AQ6" s="218" t="e">
        <f ca="1"/>
        <v>#NAME?</v>
      </c>
      <c r="AR6" s="218" t="e">
        <f ca="1"/>
        <v>#NAME?</v>
      </c>
      <c r="AS6" s="219" t="e">
        <f ca="1"/>
        <v>#NAME?</v>
      </c>
      <c r="AV6" t="str">
        <f t="array" ref="AV6:AV14">TRANSPOSE(AW5:BE5)</f>
        <v>Expect</v>
      </c>
      <c r="AW6" s="217" t="e">
        <f t="array" aca="1" ref="AW6:BE14" ca="1">$M$6:$U$14-IDENTITY()+DIAGONAL(AT33:AT41)</f>
        <v>#NAME?</v>
      </c>
      <c r="AX6" s="218" t="e">
        <f ca="1"/>
        <v>#NAME?</v>
      </c>
      <c r="AY6" s="218" t="e">
        <f ca="1"/>
        <v>#NAME?</v>
      </c>
      <c r="AZ6" s="218" t="e">
        <f ca="1"/>
        <v>#NAME?</v>
      </c>
      <c r="BA6" s="218" t="e">
        <f ca="1"/>
        <v>#NAME?</v>
      </c>
      <c r="BB6" s="218" t="e">
        <f ca="1"/>
        <v>#NAME?</v>
      </c>
      <c r="BC6" s="218" t="e">
        <f ca="1"/>
        <v>#NAME?</v>
      </c>
      <c r="BD6" s="218" t="e">
        <f ca="1"/>
        <v>#NAME?</v>
      </c>
      <c r="BE6" s="219" t="e">
        <f ca="1"/>
        <v>#NAME?</v>
      </c>
      <c r="BH6" t="str">
        <f t="array" ref="BH6:BH14">TRANSPOSE(BI5:BQ5)</f>
        <v>Expect</v>
      </c>
      <c r="BI6" s="217" t="e">
        <f t="array" aca="1" ref="BI6:BQ14" ca="1">$M$6:$U$14-IDENTITY()+DIAGONAL(BF33:BF41)</f>
        <v>#NAME?</v>
      </c>
      <c r="BJ6" s="218" t="e">
        <f ca="1"/>
        <v>#NAME?</v>
      </c>
      <c r="BK6" s="218" t="e">
        <f ca="1"/>
        <v>#NAME?</v>
      </c>
      <c r="BL6" s="218" t="e">
        <f ca="1"/>
        <v>#NAME?</v>
      </c>
      <c r="BM6" s="218" t="e">
        <f ca="1"/>
        <v>#NAME?</v>
      </c>
      <c r="BN6" s="218" t="e">
        <f ca="1"/>
        <v>#NAME?</v>
      </c>
      <c r="BO6" s="218" t="e">
        <f ca="1"/>
        <v>#NAME?</v>
      </c>
      <c r="BP6" s="218" t="e">
        <f ca="1"/>
        <v>#NAME?</v>
      </c>
      <c r="BQ6" s="219" t="e">
        <f ca="1"/>
        <v>#NAME?</v>
      </c>
      <c r="BT6" t="str">
        <f t="array" ref="BT6:BT14">TRANSPOSE(BU5:CC5)</f>
        <v>Expect</v>
      </c>
      <c r="BU6" s="217" t="e">
        <f t="array" aca="1" ref="BU6:CC14" ca="1">$M$6:$U$14-IDENTITY()+DIAGONAL(BR33:BR41)</f>
        <v>#NAME?</v>
      </c>
      <c r="BV6" s="218" t="e">
        <f ca="1"/>
        <v>#NAME?</v>
      </c>
      <c r="BW6" s="218" t="e">
        <f ca="1"/>
        <v>#NAME?</v>
      </c>
      <c r="BX6" s="218" t="e">
        <f ca="1"/>
        <v>#NAME?</v>
      </c>
      <c r="BY6" s="218" t="e">
        <f ca="1"/>
        <v>#NAME?</v>
      </c>
      <c r="BZ6" s="218" t="e">
        <f ca="1"/>
        <v>#NAME?</v>
      </c>
      <c r="CA6" s="218" t="e">
        <f ca="1"/>
        <v>#NAME?</v>
      </c>
      <c r="CB6" s="218" t="e">
        <f ca="1"/>
        <v>#NAME?</v>
      </c>
      <c r="CC6" s="219" t="e">
        <f ca="1"/>
        <v>#NAME?</v>
      </c>
      <c r="CF6" t="str">
        <f t="array" ref="CF6:CF14">TRANSPOSE(CG5:CO5)</f>
        <v>Expect</v>
      </c>
      <c r="CG6" s="217" t="e">
        <f t="array" aca="1" ref="CG6:CO14" ca="1">$M$6:$U$14-IDENTITY()+DIAGONAL(CD33:CD41)</f>
        <v>#NAME?</v>
      </c>
      <c r="CH6" s="218" t="e">
        <f ca="1"/>
        <v>#NAME?</v>
      </c>
      <c r="CI6" s="218" t="e">
        <f ca="1"/>
        <v>#NAME?</v>
      </c>
      <c r="CJ6" s="218" t="e">
        <f ca="1"/>
        <v>#NAME?</v>
      </c>
      <c r="CK6" s="218" t="e">
        <f ca="1"/>
        <v>#NAME?</v>
      </c>
      <c r="CL6" s="218" t="e">
        <f ca="1"/>
        <v>#NAME?</v>
      </c>
      <c r="CM6" s="218" t="e">
        <f ca="1"/>
        <v>#NAME?</v>
      </c>
      <c r="CN6" s="218" t="e">
        <f ca="1"/>
        <v>#NAME?</v>
      </c>
      <c r="CO6" s="219" t="e">
        <f ca="1"/>
        <v>#NAME?</v>
      </c>
      <c r="CR6" t="str">
        <f t="array" ref="CR6:CR14">TRANSPOSE(CS5:DA5)</f>
        <v>Expect</v>
      </c>
      <c r="CS6" s="217" t="e">
        <f t="array" aca="1" ref="CS6:DA14" ca="1">$M$6:$U$14-IDENTITY()+DIAGONAL(CP33:CP41)</f>
        <v>#NAME?</v>
      </c>
      <c r="CT6" s="218" t="e">
        <f ca="1"/>
        <v>#NAME?</v>
      </c>
      <c r="CU6" s="218" t="e">
        <f ca="1"/>
        <v>#NAME?</v>
      </c>
      <c r="CV6" s="218" t="e">
        <f ca="1"/>
        <v>#NAME?</v>
      </c>
      <c r="CW6" s="218" t="e">
        <f ca="1"/>
        <v>#NAME?</v>
      </c>
      <c r="CX6" s="218" t="e">
        <f ca="1"/>
        <v>#NAME?</v>
      </c>
      <c r="CY6" s="218" t="e">
        <f ca="1"/>
        <v>#NAME?</v>
      </c>
      <c r="CZ6" s="218" t="e">
        <f ca="1"/>
        <v>#NAME?</v>
      </c>
      <c r="DA6" s="219" t="e">
        <f ca="1"/>
        <v>#NAME?</v>
      </c>
      <c r="DD6" t="str">
        <f t="array" ref="DD6:DD14">TRANSPOSE(DE5:DM5)</f>
        <v>Expect</v>
      </c>
      <c r="DE6" s="217" t="e">
        <f t="array" aca="1" ref="DE6:DM14" ca="1">$M$6:$U$14-IDENTITY()+DIAGONAL(DB33:DB41)</f>
        <v>#NAME?</v>
      </c>
      <c r="DF6" s="218" t="e">
        <f ca="1"/>
        <v>#NAME?</v>
      </c>
      <c r="DG6" s="218" t="e">
        <f ca="1"/>
        <v>#NAME?</v>
      </c>
      <c r="DH6" s="218" t="e">
        <f ca="1"/>
        <v>#NAME?</v>
      </c>
      <c r="DI6" s="218" t="e">
        <f ca="1"/>
        <v>#NAME?</v>
      </c>
      <c r="DJ6" s="218" t="e">
        <f ca="1"/>
        <v>#NAME?</v>
      </c>
      <c r="DK6" s="218" t="e">
        <f ca="1"/>
        <v>#NAME?</v>
      </c>
      <c r="DL6" s="218" t="e">
        <f ca="1"/>
        <v>#NAME?</v>
      </c>
      <c r="DM6" s="219" t="e">
        <f ca="1"/>
        <v>#NAME?</v>
      </c>
      <c r="DP6" t="str">
        <f t="array" ref="DP6:DP14">TRANSPOSE(DQ5:DY5)</f>
        <v>Expect</v>
      </c>
      <c r="DQ6" s="217" t="e">
        <f t="array" aca="1" ref="DQ6:DY14" ca="1">$M$6:$U$14-IDENTITY()+DIAGONAL(DN33:DN41)</f>
        <v>#NAME?</v>
      </c>
      <c r="DR6" s="218" t="e">
        <f ca="1"/>
        <v>#NAME?</v>
      </c>
      <c r="DS6" s="218" t="e">
        <f ca="1"/>
        <v>#NAME?</v>
      </c>
      <c r="DT6" s="218" t="e">
        <f ca="1"/>
        <v>#NAME?</v>
      </c>
      <c r="DU6" s="218" t="e">
        <f ca="1"/>
        <v>#NAME?</v>
      </c>
      <c r="DV6" s="218" t="e">
        <f ca="1"/>
        <v>#NAME?</v>
      </c>
      <c r="DW6" s="218" t="e">
        <f ca="1"/>
        <v>#NAME?</v>
      </c>
      <c r="DX6" s="218" t="e">
        <f ca="1"/>
        <v>#NAME?</v>
      </c>
      <c r="DY6" s="219" t="e">
        <f ca="1"/>
        <v>#NAME?</v>
      </c>
      <c r="EB6" t="str">
        <f t="array" ref="EB6:EB14">TRANSPOSE(EC5:EK5)</f>
        <v>Expect</v>
      </c>
      <c r="EC6" s="217" t="e">
        <f t="array" aca="1" ref="EC6:EK14" ca="1">$M$6:$U$14-IDENTITY()+DIAGONAL(DZ33:DZ41)</f>
        <v>#NAME?</v>
      </c>
      <c r="ED6" s="218" t="e">
        <f ca="1"/>
        <v>#NAME?</v>
      </c>
      <c r="EE6" s="218" t="e">
        <f ca="1"/>
        <v>#NAME?</v>
      </c>
      <c r="EF6" s="218" t="e">
        <f ca="1"/>
        <v>#NAME?</v>
      </c>
      <c r="EG6" s="218" t="e">
        <f ca="1"/>
        <v>#NAME?</v>
      </c>
      <c r="EH6" s="218" t="e">
        <f ca="1"/>
        <v>#NAME?</v>
      </c>
      <c r="EI6" s="218" t="e">
        <f ca="1"/>
        <v>#NAME?</v>
      </c>
      <c r="EJ6" s="218" t="e">
        <f ca="1"/>
        <v>#NAME?</v>
      </c>
      <c r="EK6" s="219" t="e">
        <f ca="1"/>
        <v>#NAME?</v>
      </c>
      <c r="EN6" t="str">
        <f t="array" ref="EN6:EN14">TRANSPOSE(EO5:EW5)</f>
        <v>Expect</v>
      </c>
      <c r="EO6" s="217" t="e">
        <f t="array" aca="1" ref="EO6:EW14" ca="1">$M$6:$U$14-IDENTITY()+DIAGONAL(EL33:EL41)</f>
        <v>#NAME?</v>
      </c>
      <c r="EP6" s="218" t="e">
        <f ca="1"/>
        <v>#NAME?</v>
      </c>
      <c r="EQ6" s="218" t="e">
        <f ca="1"/>
        <v>#NAME?</v>
      </c>
      <c r="ER6" s="218" t="e">
        <f ca="1"/>
        <v>#NAME?</v>
      </c>
      <c r="ES6" s="218" t="e">
        <f ca="1"/>
        <v>#NAME?</v>
      </c>
      <c r="ET6" s="218" t="e">
        <f ca="1"/>
        <v>#NAME?</v>
      </c>
      <c r="EU6" s="218" t="e">
        <f ca="1"/>
        <v>#NAME?</v>
      </c>
      <c r="EV6" s="218" t="e">
        <f ca="1"/>
        <v>#NAME?</v>
      </c>
      <c r="EW6" s="219" t="e">
        <f ca="1"/>
        <v>#NAME?</v>
      </c>
      <c r="EZ6" t="str">
        <f t="array" ref="EZ6:EZ14">TRANSPOSE(FA5:FI5)</f>
        <v>Expect</v>
      </c>
      <c r="FA6" s="217" t="e">
        <f t="array" aca="1" ref="FA6:FI14" ca="1">$M$6:$U$14-IDENTITY()+DIAGONAL(EX33:EX41)</f>
        <v>#NAME?</v>
      </c>
      <c r="FB6" s="218" t="e">
        <f ca="1"/>
        <v>#NAME?</v>
      </c>
      <c r="FC6" s="218" t="e">
        <f ca="1"/>
        <v>#NAME?</v>
      </c>
      <c r="FD6" s="218" t="e">
        <f ca="1"/>
        <v>#NAME?</v>
      </c>
      <c r="FE6" s="218" t="e">
        <f ca="1"/>
        <v>#NAME?</v>
      </c>
      <c r="FF6" s="218" t="e">
        <f ca="1"/>
        <v>#NAME?</v>
      </c>
      <c r="FG6" s="218" t="e">
        <f ca="1"/>
        <v>#NAME?</v>
      </c>
      <c r="FH6" s="218" t="e">
        <f ca="1"/>
        <v>#NAME?</v>
      </c>
      <c r="FI6" s="219" t="e">
        <f ca="1"/>
        <v>#NAME?</v>
      </c>
      <c r="FL6" t="str">
        <f t="array" ref="FL6:FL14">TRANSPOSE(FM5:FU5)</f>
        <v>Expect</v>
      </c>
      <c r="FM6" s="217" t="e">
        <f t="array" aca="1" ref="FM6:FU14" ca="1">$M$6:$U$14-IDENTITY()+DIAGONAL(FJ33:FJ41)</f>
        <v>#NAME?</v>
      </c>
      <c r="FN6" s="218" t="e">
        <f ca="1"/>
        <v>#NAME?</v>
      </c>
      <c r="FO6" s="218" t="e">
        <f ca="1"/>
        <v>#NAME?</v>
      </c>
      <c r="FP6" s="218" t="e">
        <f ca="1"/>
        <v>#NAME?</v>
      </c>
      <c r="FQ6" s="218" t="e">
        <f ca="1"/>
        <v>#NAME?</v>
      </c>
      <c r="FR6" s="218" t="e">
        <f ca="1"/>
        <v>#NAME?</v>
      </c>
      <c r="FS6" s="218" t="e">
        <f ca="1"/>
        <v>#NAME?</v>
      </c>
      <c r="FT6" s="218" t="e">
        <f ca="1"/>
        <v>#NAME?</v>
      </c>
      <c r="FU6" s="219" t="e">
        <f ca="1"/>
        <v>#NAME?</v>
      </c>
      <c r="FX6" t="str">
        <f t="array" ref="FX6:FX14">TRANSPOSE(FY5:GG5)</f>
        <v>Expect</v>
      </c>
      <c r="FY6" s="217" t="e">
        <f t="array" aca="1" ref="FY6:GG14" ca="1">$M$6:$U$14-IDENTITY()+DIAGONAL(FV33:FV41)</f>
        <v>#NAME?</v>
      </c>
      <c r="FZ6" s="218" t="e">
        <f ca="1"/>
        <v>#NAME?</v>
      </c>
      <c r="GA6" s="218" t="e">
        <f ca="1"/>
        <v>#NAME?</v>
      </c>
      <c r="GB6" s="218" t="e">
        <f ca="1"/>
        <v>#NAME?</v>
      </c>
      <c r="GC6" s="218" t="e">
        <f ca="1"/>
        <v>#NAME?</v>
      </c>
      <c r="GD6" s="218" t="e">
        <f ca="1"/>
        <v>#NAME?</v>
      </c>
      <c r="GE6" s="218" t="e">
        <f ca="1"/>
        <v>#NAME?</v>
      </c>
      <c r="GF6" s="218" t="e">
        <f ca="1"/>
        <v>#NAME?</v>
      </c>
      <c r="GG6" s="219" t="e">
        <f ca="1"/>
        <v>#NAME?</v>
      </c>
      <c r="GJ6" t="str">
        <f t="array" ref="GJ6:GJ14">TRANSPOSE(GK5:GS5)</f>
        <v>Expect</v>
      </c>
      <c r="GK6" s="217" t="e">
        <f t="array" aca="1" ref="GK6:GS14" ca="1">$M$6:$U$14-IDENTITY()+DIAGONAL(GH33:GH41)</f>
        <v>#NAME?</v>
      </c>
      <c r="GL6" s="218" t="e">
        <f ca="1"/>
        <v>#NAME?</v>
      </c>
      <c r="GM6" s="218" t="e">
        <f ca="1"/>
        <v>#NAME?</v>
      </c>
      <c r="GN6" s="218" t="e">
        <f ca="1"/>
        <v>#NAME?</v>
      </c>
      <c r="GO6" s="218" t="e">
        <f ca="1"/>
        <v>#NAME?</v>
      </c>
      <c r="GP6" s="218" t="e">
        <f ca="1"/>
        <v>#NAME?</v>
      </c>
      <c r="GQ6" s="218" t="e">
        <f ca="1"/>
        <v>#NAME?</v>
      </c>
      <c r="GR6" s="218" t="e">
        <f ca="1"/>
        <v>#NAME?</v>
      </c>
      <c r="GS6" s="219" t="e">
        <f ca="1"/>
        <v>#NAME?</v>
      </c>
      <c r="GV6" t="str">
        <f t="array" ref="GV6:GV14">TRANSPOSE(GW5:HE5)</f>
        <v>Expect</v>
      </c>
      <c r="GW6" s="217" t="e">
        <f t="array" aca="1" ref="GW6:HE14" ca="1">$M$6:$U$14-IDENTITY()+DIAGONAL(GT33:GT41)</f>
        <v>#NAME?</v>
      </c>
      <c r="GX6" s="218" t="e">
        <f ca="1"/>
        <v>#NAME?</v>
      </c>
      <c r="GY6" s="218" t="e">
        <f ca="1"/>
        <v>#NAME?</v>
      </c>
      <c r="GZ6" s="218" t="e">
        <f ca="1"/>
        <v>#NAME?</v>
      </c>
      <c r="HA6" s="218" t="e">
        <f ca="1"/>
        <v>#NAME?</v>
      </c>
      <c r="HB6" s="218" t="e">
        <f ca="1"/>
        <v>#NAME?</v>
      </c>
      <c r="HC6" s="218" t="e">
        <f ca="1"/>
        <v>#NAME?</v>
      </c>
      <c r="HD6" s="218" t="e">
        <f ca="1"/>
        <v>#NAME?</v>
      </c>
      <c r="HE6" s="219" t="e">
        <f ca="1"/>
        <v>#NAME?</v>
      </c>
      <c r="HH6" t="str">
        <f t="array" ref="HH6:HH14">TRANSPOSE(HI5:HQ5)</f>
        <v>Expect</v>
      </c>
      <c r="HI6" s="217" t="e">
        <f t="array" aca="1" ref="HI6:HQ14" ca="1">$M$6:$U$14-IDENTITY()+DIAGONAL(HF33:HF41)</f>
        <v>#NAME?</v>
      </c>
      <c r="HJ6" s="218" t="e">
        <f ca="1"/>
        <v>#NAME?</v>
      </c>
      <c r="HK6" s="218" t="e">
        <f ca="1"/>
        <v>#NAME?</v>
      </c>
      <c r="HL6" s="218" t="e">
        <f ca="1"/>
        <v>#NAME?</v>
      </c>
      <c r="HM6" s="218" t="e">
        <f ca="1"/>
        <v>#NAME?</v>
      </c>
      <c r="HN6" s="218" t="e">
        <f ca="1"/>
        <v>#NAME?</v>
      </c>
      <c r="HO6" s="218" t="e">
        <f ca="1"/>
        <v>#NAME?</v>
      </c>
      <c r="HP6" s="218" t="e">
        <f ca="1"/>
        <v>#NAME?</v>
      </c>
      <c r="HQ6" s="219" t="e">
        <f ca="1"/>
        <v>#NAME?</v>
      </c>
      <c r="HT6" t="str">
        <f t="array" ref="HT6:HT14">TRANSPOSE(HU5:IC5)</f>
        <v>Expect</v>
      </c>
      <c r="HU6" s="217" t="e">
        <f t="array" aca="1" ref="HU6:IC14" ca="1">$M$6:$U$14-IDENTITY()+DIAGONAL(HR33:HR41)</f>
        <v>#NAME?</v>
      </c>
      <c r="HV6" s="218" t="e">
        <f ca="1"/>
        <v>#NAME?</v>
      </c>
      <c r="HW6" s="218" t="e">
        <f ca="1"/>
        <v>#NAME?</v>
      </c>
      <c r="HX6" s="218" t="e">
        <f ca="1"/>
        <v>#NAME?</v>
      </c>
      <c r="HY6" s="218" t="e">
        <f ca="1"/>
        <v>#NAME?</v>
      </c>
      <c r="HZ6" s="218" t="e">
        <f ca="1"/>
        <v>#NAME?</v>
      </c>
      <c r="IA6" s="218" t="e">
        <f ca="1"/>
        <v>#NAME?</v>
      </c>
      <c r="IB6" s="218" t="e">
        <f ca="1"/>
        <v>#NAME?</v>
      </c>
      <c r="IC6" s="219" t="e">
        <f ca="1"/>
        <v>#NAME?</v>
      </c>
      <c r="IF6" t="str">
        <f t="array" ref="IF6:IF14">TRANSPOSE(IG5:IO5)</f>
        <v>Expect</v>
      </c>
      <c r="IG6" s="217" t="e">
        <f t="array" aca="1" ref="IG6:IO14" ca="1">$M$6:$U$14-IDENTITY()+DIAGONAL(ID33:ID41)</f>
        <v>#NAME?</v>
      </c>
      <c r="IH6" s="218" t="e">
        <f ca="1"/>
        <v>#NAME?</v>
      </c>
      <c r="II6" s="218" t="e">
        <f ca="1"/>
        <v>#NAME?</v>
      </c>
      <c r="IJ6" s="218" t="e">
        <f ca="1"/>
        <v>#NAME?</v>
      </c>
      <c r="IK6" s="218" t="e">
        <f ca="1"/>
        <v>#NAME?</v>
      </c>
      <c r="IL6" s="218" t="e">
        <f ca="1"/>
        <v>#NAME?</v>
      </c>
      <c r="IM6" s="218" t="e">
        <f ca="1"/>
        <v>#NAME?</v>
      </c>
      <c r="IN6" s="218" t="e">
        <f ca="1"/>
        <v>#NAME?</v>
      </c>
      <c r="IO6" s="219" t="e">
        <f ca="1"/>
        <v>#NAME?</v>
      </c>
      <c r="IR6" t="str">
        <f t="array" ref="IR6:IR14">TRANSPOSE(IS5:JA5)</f>
        <v>Expect</v>
      </c>
      <c r="IS6" s="217" t="e">
        <f t="array" aca="1" ref="IS6:JA14" ca="1">$M$6:$U$14-IDENTITY()+DIAGONAL(IP33:IP41)</f>
        <v>#NAME?</v>
      </c>
      <c r="IT6" s="218" t="e">
        <f ca="1"/>
        <v>#NAME?</v>
      </c>
      <c r="IU6" s="218" t="e">
        <f ca="1"/>
        <v>#NAME?</v>
      </c>
      <c r="IV6" s="218" t="e">
        <f ca="1"/>
        <v>#NAME?</v>
      </c>
      <c r="IW6" s="218" t="e">
        <f ca="1"/>
        <v>#NAME?</v>
      </c>
      <c r="IX6" s="218" t="e">
        <f ca="1"/>
        <v>#NAME?</v>
      </c>
      <c r="IY6" s="218" t="e">
        <f ca="1"/>
        <v>#NAME?</v>
      </c>
      <c r="IZ6" s="218" t="e">
        <f ca="1"/>
        <v>#NAME?</v>
      </c>
      <c r="JA6" s="219" t="e">
        <f ca="1"/>
        <v>#NAME?</v>
      </c>
      <c r="JD6" t="str">
        <f t="array" ref="JD6:JD14">TRANSPOSE(JE5:JM5)</f>
        <v>Expect</v>
      </c>
      <c r="JE6" s="217" t="e">
        <f t="array" aca="1" ref="JE6:JM14" ca="1">$M$6:$U$14-IDENTITY()+DIAGONAL(JB33:JB41)</f>
        <v>#NAME?</v>
      </c>
      <c r="JF6" s="218" t="e">
        <f ca="1"/>
        <v>#NAME?</v>
      </c>
      <c r="JG6" s="218" t="e">
        <f ca="1"/>
        <v>#NAME?</v>
      </c>
      <c r="JH6" s="218" t="e">
        <f ca="1"/>
        <v>#NAME?</v>
      </c>
      <c r="JI6" s="218" t="e">
        <f ca="1"/>
        <v>#NAME?</v>
      </c>
      <c r="JJ6" s="218" t="e">
        <f ca="1"/>
        <v>#NAME?</v>
      </c>
      <c r="JK6" s="218" t="e">
        <f ca="1"/>
        <v>#NAME?</v>
      </c>
      <c r="JL6" s="218" t="e">
        <f ca="1"/>
        <v>#NAME?</v>
      </c>
      <c r="JM6" s="219" t="e">
        <f ca="1"/>
        <v>#NAME?</v>
      </c>
      <c r="JP6" t="str">
        <f t="array" ref="JP6:JP14">TRANSPOSE(JQ5:JY5)</f>
        <v>Expect</v>
      </c>
      <c r="JQ6" s="217" t="e">
        <f t="array" aca="1" ref="JQ6:JY14" ca="1">$M$6:$U$14-IDENTITY()+DIAGONAL(JN33:JN41)</f>
        <v>#NAME?</v>
      </c>
      <c r="JR6" s="218" t="e">
        <f ca="1"/>
        <v>#NAME?</v>
      </c>
      <c r="JS6" s="218" t="e">
        <f ca="1"/>
        <v>#NAME?</v>
      </c>
      <c r="JT6" s="218" t="e">
        <f ca="1"/>
        <v>#NAME?</v>
      </c>
      <c r="JU6" s="218" t="e">
        <f ca="1"/>
        <v>#NAME?</v>
      </c>
      <c r="JV6" s="218" t="e">
        <f ca="1"/>
        <v>#NAME?</v>
      </c>
      <c r="JW6" s="218" t="e">
        <f ca="1"/>
        <v>#NAME?</v>
      </c>
      <c r="JX6" s="218" t="e">
        <f ca="1"/>
        <v>#NAME?</v>
      </c>
      <c r="JY6" s="219" t="e">
        <f ca="1"/>
        <v>#NAME?</v>
      </c>
      <c r="KB6" t="str">
        <f t="array" ref="KB6:KB14">TRANSPOSE(KC5:KK5)</f>
        <v>Expect</v>
      </c>
      <c r="KC6" s="217" t="e">
        <f t="array" aca="1" ref="KC6:KK14" ca="1">$M$6:$U$14-IDENTITY()+DIAGONAL(JZ33:JZ41)</f>
        <v>#NAME?</v>
      </c>
      <c r="KD6" s="218" t="e">
        <f ca="1"/>
        <v>#NAME?</v>
      </c>
      <c r="KE6" s="218" t="e">
        <f ca="1"/>
        <v>#NAME?</v>
      </c>
      <c r="KF6" s="218" t="e">
        <f ca="1"/>
        <v>#NAME?</v>
      </c>
      <c r="KG6" s="218" t="e">
        <f ca="1"/>
        <v>#NAME?</v>
      </c>
      <c r="KH6" s="218" t="e">
        <f ca="1"/>
        <v>#NAME?</v>
      </c>
      <c r="KI6" s="218" t="e">
        <f ca="1"/>
        <v>#NAME?</v>
      </c>
      <c r="KJ6" s="218" t="e">
        <f ca="1"/>
        <v>#NAME?</v>
      </c>
      <c r="KK6" s="219" t="e">
        <f ca="1"/>
        <v>#NAME?</v>
      </c>
      <c r="KN6" t="str">
        <f t="array" ref="KN6:KN14">TRANSPOSE(KO5:KW5)</f>
        <v>Expect</v>
      </c>
      <c r="KO6" s="217" t="e">
        <f t="array" aca="1" ref="KO6:KW14" ca="1">$M$6:$U$14-IDENTITY()+DIAGONAL(KL33:KL41)</f>
        <v>#NAME?</v>
      </c>
      <c r="KP6" s="218" t="e">
        <f ca="1"/>
        <v>#NAME?</v>
      </c>
      <c r="KQ6" s="218" t="e">
        <f ca="1"/>
        <v>#NAME?</v>
      </c>
      <c r="KR6" s="218" t="e">
        <f ca="1"/>
        <v>#NAME?</v>
      </c>
      <c r="KS6" s="218" t="e">
        <f ca="1"/>
        <v>#NAME?</v>
      </c>
      <c r="KT6" s="218" t="e">
        <f ca="1"/>
        <v>#NAME?</v>
      </c>
      <c r="KU6" s="218" t="e">
        <f ca="1"/>
        <v>#NAME?</v>
      </c>
      <c r="KV6" s="218" t="e">
        <f ca="1"/>
        <v>#NAME?</v>
      </c>
      <c r="KW6" s="219" t="e">
        <f ca="1"/>
        <v>#NAME?</v>
      </c>
      <c r="KZ6" t="str">
        <f t="array" ref="KZ6:KZ14">TRANSPOSE(LA5:LI5)</f>
        <v>Expect</v>
      </c>
      <c r="LA6" s="217" t="e">
        <f t="array" aca="1" ref="LA6:LI14" ca="1">$M$6:$U$14-IDENTITY()+DIAGONAL(KX33:KX41)</f>
        <v>#NAME?</v>
      </c>
      <c r="LB6" s="218" t="e">
        <f ca="1"/>
        <v>#NAME?</v>
      </c>
      <c r="LC6" s="218" t="e">
        <f ca="1"/>
        <v>#NAME?</v>
      </c>
      <c r="LD6" s="218" t="e">
        <f ca="1"/>
        <v>#NAME?</v>
      </c>
      <c r="LE6" s="218" t="e">
        <f ca="1"/>
        <v>#NAME?</v>
      </c>
      <c r="LF6" s="218" t="e">
        <f ca="1"/>
        <v>#NAME?</v>
      </c>
      <c r="LG6" s="218" t="e">
        <f ca="1"/>
        <v>#NAME?</v>
      </c>
      <c r="LH6" s="218" t="e">
        <f ca="1"/>
        <v>#NAME?</v>
      </c>
      <c r="LI6" s="219" t="e">
        <f ca="1"/>
        <v>#NAME?</v>
      </c>
      <c r="LL6" t="str">
        <f t="array" ref="LL6:LL14">TRANSPOSE(LM5:LU5)</f>
        <v>Expect</v>
      </c>
      <c r="LM6" s="217" t="e">
        <f t="array" aca="1" ref="LM6:LU14" ca="1">LA6:LI14-DIAGONAL(DIAG(LA6:LI14))+DIAGONAL(LJ33:LJ41)</f>
        <v>#NAME?</v>
      </c>
      <c r="LN6" s="218" t="e">
        <f ca="1"/>
        <v>#NAME?</v>
      </c>
      <c r="LO6" s="218" t="e">
        <f ca="1"/>
        <v>#NAME?</v>
      </c>
      <c r="LP6" s="218" t="e">
        <f ca="1"/>
        <v>#NAME?</v>
      </c>
      <c r="LQ6" s="218" t="e">
        <f ca="1"/>
        <v>#NAME?</v>
      </c>
      <c r="LR6" s="218" t="e">
        <f ca="1"/>
        <v>#NAME?</v>
      </c>
      <c r="LS6" s="218" t="e">
        <f ca="1"/>
        <v>#NAME?</v>
      </c>
      <c r="LT6" s="218" t="e">
        <f ca="1"/>
        <v>#NAME?</v>
      </c>
      <c r="LU6" s="219" t="e">
        <f ca="1"/>
        <v>#NAME?</v>
      </c>
      <c r="LX6" t="str">
        <f t="array" ref="LX6:LX14">TRANSPOSE(LY5:MG5)</f>
        <v>Expect</v>
      </c>
      <c r="LY6" s="217" t="e">
        <f t="array" aca="1" ref="LY6:MG14" ca="1">LM6:LU14-DIAGONAL(DIAG(LM6:LU14))+DIAGONAL(LV33:LV41)</f>
        <v>#NAME?</v>
      </c>
      <c r="LZ6" s="218" t="e">
        <f ca="1"/>
        <v>#NAME?</v>
      </c>
      <c r="MA6" s="218" t="e">
        <f ca="1"/>
        <v>#NAME?</v>
      </c>
      <c r="MB6" s="218" t="e">
        <f ca="1"/>
        <v>#NAME?</v>
      </c>
      <c r="MC6" s="218" t="e">
        <f ca="1"/>
        <v>#NAME?</v>
      </c>
      <c r="MD6" s="218" t="e">
        <f ca="1"/>
        <v>#NAME?</v>
      </c>
      <c r="ME6" s="218" t="e">
        <f ca="1"/>
        <v>#NAME?</v>
      </c>
      <c r="MF6" s="218" t="e">
        <f ca="1"/>
        <v>#NAME?</v>
      </c>
      <c r="MG6" s="219" t="e">
        <f ca="1"/>
        <v>#NAME?</v>
      </c>
      <c r="MJ6" t="str">
        <f t="array" ref="MJ6:MJ14">TRANSPOSE(MK5:MS5)</f>
        <v>Expect</v>
      </c>
      <c r="MK6" s="217" t="e">
        <f t="array" aca="1" ref="MK6:MS14" ca="1">LY6:MG14-DIAGONAL(DIAG(LY6:MG14))+DIAGONAL(MH33:MH41)</f>
        <v>#NAME?</v>
      </c>
      <c r="ML6" s="218" t="e">
        <f ca="1"/>
        <v>#NAME?</v>
      </c>
      <c r="MM6" s="218" t="e">
        <f ca="1"/>
        <v>#NAME?</v>
      </c>
      <c r="MN6" s="218" t="e">
        <f ca="1"/>
        <v>#NAME?</v>
      </c>
      <c r="MO6" s="218" t="e">
        <f ca="1"/>
        <v>#NAME?</v>
      </c>
      <c r="MP6" s="218" t="e">
        <f ca="1"/>
        <v>#NAME?</v>
      </c>
      <c r="MQ6" s="218" t="e">
        <f ca="1"/>
        <v>#NAME?</v>
      </c>
      <c r="MR6" s="218" t="e">
        <f ca="1"/>
        <v>#NAME?</v>
      </c>
      <c r="MS6" s="219" t="e">
        <f ca="1"/>
        <v>#NAME?</v>
      </c>
    </row>
    <row r="7" spans="1:357" x14ac:dyDescent="0.25">
      <c r="A7">
        <v>4</v>
      </c>
      <c r="B7" s="123">
        <v>4</v>
      </c>
      <c r="C7" s="37">
        <v>8</v>
      </c>
      <c r="D7" s="37">
        <v>4</v>
      </c>
      <c r="E7" s="37">
        <v>2</v>
      </c>
      <c r="F7" s="37">
        <v>8</v>
      </c>
      <c r="G7" s="37">
        <v>7</v>
      </c>
      <c r="H7" s="37">
        <v>7</v>
      </c>
      <c r="I7" s="37">
        <v>5</v>
      </c>
      <c r="J7" s="90">
        <v>7</v>
      </c>
      <c r="L7" t="str">
        <v>Entertain</v>
      </c>
      <c r="M7" s="83" t="e">
        <f ca="1"/>
        <v>#NAME?</v>
      </c>
      <c r="N7" s="37" t="e">
        <f ca="1"/>
        <v>#NAME?</v>
      </c>
      <c r="O7" s="37" t="e">
        <f ca="1"/>
        <v>#NAME?</v>
      </c>
      <c r="P7" s="37" t="e">
        <f ca="1"/>
        <v>#NAME?</v>
      </c>
      <c r="Q7" s="37" t="e">
        <f ca="1"/>
        <v>#NAME?</v>
      </c>
      <c r="R7" s="37" t="e">
        <f ca="1"/>
        <v>#NAME?</v>
      </c>
      <c r="S7" s="37" t="e">
        <f ca="1"/>
        <v>#NAME?</v>
      </c>
      <c r="T7" s="37" t="e">
        <f ca="1"/>
        <v>#NAME?</v>
      </c>
      <c r="U7" s="84" t="e">
        <f ca="1"/>
        <v>#NAME?</v>
      </c>
      <c r="X7" t="str">
        <v>Entertain</v>
      </c>
      <c r="Y7" s="123" t="e">
        <f ca="1"/>
        <v>#NAME?</v>
      </c>
      <c r="Z7" s="37" t="e">
        <f ca="1"/>
        <v>#NAME?</v>
      </c>
      <c r="AA7" s="37" t="e">
        <f ca="1"/>
        <v>#NAME?</v>
      </c>
      <c r="AB7" s="37" t="e">
        <f ca="1"/>
        <v>#NAME?</v>
      </c>
      <c r="AC7" s="37" t="e">
        <f ca="1"/>
        <v>#NAME?</v>
      </c>
      <c r="AD7" s="37" t="e">
        <f ca="1"/>
        <v>#NAME?</v>
      </c>
      <c r="AE7" s="37" t="e">
        <f ca="1"/>
        <v>#NAME?</v>
      </c>
      <c r="AF7" s="37" t="e">
        <f ca="1"/>
        <v>#NAME?</v>
      </c>
      <c r="AG7" s="90" t="e">
        <f ca="1"/>
        <v>#NAME?</v>
      </c>
      <c r="AJ7" t="str">
        <v>Entertain</v>
      </c>
      <c r="AK7" s="123" t="e">
        <f ca="1"/>
        <v>#NAME?</v>
      </c>
      <c r="AL7" s="37" t="e">
        <f ca="1"/>
        <v>#NAME?</v>
      </c>
      <c r="AM7" s="37" t="e">
        <f ca="1"/>
        <v>#NAME?</v>
      </c>
      <c r="AN7" s="37" t="e">
        <f ca="1"/>
        <v>#NAME?</v>
      </c>
      <c r="AO7" s="37" t="e">
        <f ca="1"/>
        <v>#NAME?</v>
      </c>
      <c r="AP7" s="37" t="e">
        <f ca="1"/>
        <v>#NAME?</v>
      </c>
      <c r="AQ7" s="37" t="e">
        <f ca="1"/>
        <v>#NAME?</v>
      </c>
      <c r="AR7" s="37" t="e">
        <f ca="1"/>
        <v>#NAME?</v>
      </c>
      <c r="AS7" s="90" t="e">
        <f ca="1"/>
        <v>#NAME?</v>
      </c>
      <c r="AV7" t="str">
        <v>Entertain</v>
      </c>
      <c r="AW7" s="123" t="e">
        <f ca="1"/>
        <v>#NAME?</v>
      </c>
      <c r="AX7" s="37" t="e">
        <f ca="1"/>
        <v>#NAME?</v>
      </c>
      <c r="AY7" s="37" t="e">
        <f ca="1"/>
        <v>#NAME?</v>
      </c>
      <c r="AZ7" s="37" t="e">
        <f ca="1"/>
        <v>#NAME?</v>
      </c>
      <c r="BA7" s="37" t="e">
        <f ca="1"/>
        <v>#NAME?</v>
      </c>
      <c r="BB7" s="37" t="e">
        <f ca="1"/>
        <v>#NAME?</v>
      </c>
      <c r="BC7" s="37" t="e">
        <f ca="1"/>
        <v>#NAME?</v>
      </c>
      <c r="BD7" s="37" t="e">
        <f ca="1"/>
        <v>#NAME?</v>
      </c>
      <c r="BE7" s="90" t="e">
        <f ca="1"/>
        <v>#NAME?</v>
      </c>
      <c r="BH7" t="str">
        <v>Entertain</v>
      </c>
      <c r="BI7" s="123" t="e">
        <f ca="1"/>
        <v>#NAME?</v>
      </c>
      <c r="BJ7" s="37" t="e">
        <f ca="1"/>
        <v>#NAME?</v>
      </c>
      <c r="BK7" s="37" t="e">
        <f ca="1"/>
        <v>#NAME?</v>
      </c>
      <c r="BL7" s="37" t="e">
        <f ca="1"/>
        <v>#NAME?</v>
      </c>
      <c r="BM7" s="37" t="e">
        <f ca="1"/>
        <v>#NAME?</v>
      </c>
      <c r="BN7" s="37" t="e">
        <f ca="1"/>
        <v>#NAME?</v>
      </c>
      <c r="BO7" s="37" t="e">
        <f ca="1"/>
        <v>#NAME?</v>
      </c>
      <c r="BP7" s="37" t="e">
        <f ca="1"/>
        <v>#NAME?</v>
      </c>
      <c r="BQ7" s="90" t="e">
        <f ca="1"/>
        <v>#NAME?</v>
      </c>
      <c r="BT7" t="str">
        <v>Entertain</v>
      </c>
      <c r="BU7" s="123" t="e">
        <f ca="1"/>
        <v>#NAME?</v>
      </c>
      <c r="BV7" s="37" t="e">
        <f ca="1"/>
        <v>#NAME?</v>
      </c>
      <c r="BW7" s="37" t="e">
        <f ca="1"/>
        <v>#NAME?</v>
      </c>
      <c r="BX7" s="37" t="e">
        <f ca="1"/>
        <v>#NAME?</v>
      </c>
      <c r="BY7" s="37" t="e">
        <f ca="1"/>
        <v>#NAME?</v>
      </c>
      <c r="BZ7" s="37" t="e">
        <f ca="1"/>
        <v>#NAME?</v>
      </c>
      <c r="CA7" s="37" t="e">
        <f ca="1"/>
        <v>#NAME?</v>
      </c>
      <c r="CB7" s="37" t="e">
        <f ca="1"/>
        <v>#NAME?</v>
      </c>
      <c r="CC7" s="90" t="e">
        <f ca="1"/>
        <v>#NAME?</v>
      </c>
      <c r="CF7" t="str">
        <v>Entertain</v>
      </c>
      <c r="CG7" s="123" t="e">
        <f ca="1"/>
        <v>#NAME?</v>
      </c>
      <c r="CH7" s="37" t="e">
        <f ca="1"/>
        <v>#NAME?</v>
      </c>
      <c r="CI7" s="37" t="e">
        <f ca="1"/>
        <v>#NAME?</v>
      </c>
      <c r="CJ7" s="37" t="e">
        <f ca="1"/>
        <v>#NAME?</v>
      </c>
      <c r="CK7" s="37" t="e">
        <f ca="1"/>
        <v>#NAME?</v>
      </c>
      <c r="CL7" s="37" t="e">
        <f ca="1"/>
        <v>#NAME?</v>
      </c>
      <c r="CM7" s="37" t="e">
        <f ca="1"/>
        <v>#NAME?</v>
      </c>
      <c r="CN7" s="37" t="e">
        <f ca="1"/>
        <v>#NAME?</v>
      </c>
      <c r="CO7" s="90" t="e">
        <f ca="1"/>
        <v>#NAME?</v>
      </c>
      <c r="CR7" t="str">
        <v>Entertain</v>
      </c>
      <c r="CS7" s="123" t="e">
        <f ca="1"/>
        <v>#NAME?</v>
      </c>
      <c r="CT7" s="37" t="e">
        <f ca="1"/>
        <v>#NAME?</v>
      </c>
      <c r="CU7" s="37" t="e">
        <f ca="1"/>
        <v>#NAME?</v>
      </c>
      <c r="CV7" s="37" t="e">
        <f ca="1"/>
        <v>#NAME?</v>
      </c>
      <c r="CW7" s="37" t="e">
        <f ca="1"/>
        <v>#NAME?</v>
      </c>
      <c r="CX7" s="37" t="e">
        <f ca="1"/>
        <v>#NAME?</v>
      </c>
      <c r="CY7" s="37" t="e">
        <f ca="1"/>
        <v>#NAME?</v>
      </c>
      <c r="CZ7" s="37" t="e">
        <f ca="1"/>
        <v>#NAME?</v>
      </c>
      <c r="DA7" s="90" t="e">
        <f ca="1"/>
        <v>#NAME?</v>
      </c>
      <c r="DD7" t="str">
        <v>Entertain</v>
      </c>
      <c r="DE7" s="123" t="e">
        <f ca="1"/>
        <v>#NAME?</v>
      </c>
      <c r="DF7" s="37" t="e">
        <f ca="1"/>
        <v>#NAME?</v>
      </c>
      <c r="DG7" s="37" t="e">
        <f ca="1"/>
        <v>#NAME?</v>
      </c>
      <c r="DH7" s="37" t="e">
        <f ca="1"/>
        <v>#NAME?</v>
      </c>
      <c r="DI7" s="37" t="e">
        <f ca="1"/>
        <v>#NAME?</v>
      </c>
      <c r="DJ7" s="37" t="e">
        <f ca="1"/>
        <v>#NAME?</v>
      </c>
      <c r="DK7" s="37" t="e">
        <f ca="1"/>
        <v>#NAME?</v>
      </c>
      <c r="DL7" s="37" t="e">
        <f ca="1"/>
        <v>#NAME?</v>
      </c>
      <c r="DM7" s="90" t="e">
        <f ca="1"/>
        <v>#NAME?</v>
      </c>
      <c r="DP7" t="str">
        <v>Entertain</v>
      </c>
      <c r="DQ7" s="123" t="e">
        <f ca="1"/>
        <v>#NAME?</v>
      </c>
      <c r="DR7" s="37" t="e">
        <f ca="1"/>
        <v>#NAME?</v>
      </c>
      <c r="DS7" s="37" t="e">
        <f ca="1"/>
        <v>#NAME?</v>
      </c>
      <c r="DT7" s="37" t="e">
        <f ca="1"/>
        <v>#NAME?</v>
      </c>
      <c r="DU7" s="37" t="e">
        <f ca="1"/>
        <v>#NAME?</v>
      </c>
      <c r="DV7" s="37" t="e">
        <f ca="1"/>
        <v>#NAME?</v>
      </c>
      <c r="DW7" s="37" t="e">
        <f ca="1"/>
        <v>#NAME?</v>
      </c>
      <c r="DX7" s="37" t="e">
        <f ca="1"/>
        <v>#NAME?</v>
      </c>
      <c r="DY7" s="90" t="e">
        <f ca="1"/>
        <v>#NAME?</v>
      </c>
      <c r="EB7" t="str">
        <v>Entertain</v>
      </c>
      <c r="EC7" s="123" t="e">
        <f ca="1"/>
        <v>#NAME?</v>
      </c>
      <c r="ED7" s="37" t="e">
        <f ca="1"/>
        <v>#NAME?</v>
      </c>
      <c r="EE7" s="37" t="e">
        <f ca="1"/>
        <v>#NAME?</v>
      </c>
      <c r="EF7" s="37" t="e">
        <f ca="1"/>
        <v>#NAME?</v>
      </c>
      <c r="EG7" s="37" t="e">
        <f ca="1"/>
        <v>#NAME?</v>
      </c>
      <c r="EH7" s="37" t="e">
        <f ca="1"/>
        <v>#NAME?</v>
      </c>
      <c r="EI7" s="37" t="e">
        <f ca="1"/>
        <v>#NAME?</v>
      </c>
      <c r="EJ7" s="37" t="e">
        <f ca="1"/>
        <v>#NAME?</v>
      </c>
      <c r="EK7" s="90" t="e">
        <f ca="1"/>
        <v>#NAME?</v>
      </c>
      <c r="EN7" t="str">
        <v>Entertain</v>
      </c>
      <c r="EO7" s="123" t="e">
        <f ca="1"/>
        <v>#NAME?</v>
      </c>
      <c r="EP7" s="37" t="e">
        <f ca="1"/>
        <v>#NAME?</v>
      </c>
      <c r="EQ7" s="37" t="e">
        <f ca="1"/>
        <v>#NAME?</v>
      </c>
      <c r="ER7" s="37" t="e">
        <f ca="1"/>
        <v>#NAME?</v>
      </c>
      <c r="ES7" s="37" t="e">
        <f ca="1"/>
        <v>#NAME?</v>
      </c>
      <c r="ET7" s="37" t="e">
        <f ca="1"/>
        <v>#NAME?</v>
      </c>
      <c r="EU7" s="37" t="e">
        <f ca="1"/>
        <v>#NAME?</v>
      </c>
      <c r="EV7" s="37" t="e">
        <f ca="1"/>
        <v>#NAME?</v>
      </c>
      <c r="EW7" s="90" t="e">
        <f ca="1"/>
        <v>#NAME?</v>
      </c>
      <c r="EZ7" t="str">
        <v>Entertain</v>
      </c>
      <c r="FA7" s="123" t="e">
        <f ca="1"/>
        <v>#NAME?</v>
      </c>
      <c r="FB7" s="37" t="e">
        <f ca="1"/>
        <v>#NAME?</v>
      </c>
      <c r="FC7" s="37" t="e">
        <f ca="1"/>
        <v>#NAME?</v>
      </c>
      <c r="FD7" s="37" t="e">
        <f ca="1"/>
        <v>#NAME?</v>
      </c>
      <c r="FE7" s="37" t="e">
        <f ca="1"/>
        <v>#NAME?</v>
      </c>
      <c r="FF7" s="37" t="e">
        <f ca="1"/>
        <v>#NAME?</v>
      </c>
      <c r="FG7" s="37" t="e">
        <f ca="1"/>
        <v>#NAME?</v>
      </c>
      <c r="FH7" s="37" t="e">
        <f ca="1"/>
        <v>#NAME?</v>
      </c>
      <c r="FI7" s="90" t="e">
        <f ca="1"/>
        <v>#NAME?</v>
      </c>
      <c r="FL7" t="str">
        <v>Entertain</v>
      </c>
      <c r="FM7" s="123" t="e">
        <f ca="1"/>
        <v>#NAME?</v>
      </c>
      <c r="FN7" s="37" t="e">
        <f ca="1"/>
        <v>#NAME?</v>
      </c>
      <c r="FO7" s="37" t="e">
        <f ca="1"/>
        <v>#NAME?</v>
      </c>
      <c r="FP7" s="37" t="e">
        <f ca="1"/>
        <v>#NAME?</v>
      </c>
      <c r="FQ7" s="37" t="e">
        <f ca="1"/>
        <v>#NAME?</v>
      </c>
      <c r="FR7" s="37" t="e">
        <f ca="1"/>
        <v>#NAME?</v>
      </c>
      <c r="FS7" s="37" t="e">
        <f ca="1"/>
        <v>#NAME?</v>
      </c>
      <c r="FT7" s="37" t="e">
        <f ca="1"/>
        <v>#NAME?</v>
      </c>
      <c r="FU7" s="90" t="e">
        <f ca="1"/>
        <v>#NAME?</v>
      </c>
      <c r="FX7" t="str">
        <v>Entertain</v>
      </c>
      <c r="FY7" s="123" t="e">
        <f ca="1"/>
        <v>#NAME?</v>
      </c>
      <c r="FZ7" s="37" t="e">
        <f ca="1"/>
        <v>#NAME?</v>
      </c>
      <c r="GA7" s="37" t="e">
        <f ca="1"/>
        <v>#NAME?</v>
      </c>
      <c r="GB7" s="37" t="e">
        <f ca="1"/>
        <v>#NAME?</v>
      </c>
      <c r="GC7" s="37" t="e">
        <f ca="1"/>
        <v>#NAME?</v>
      </c>
      <c r="GD7" s="37" t="e">
        <f ca="1"/>
        <v>#NAME?</v>
      </c>
      <c r="GE7" s="37" t="e">
        <f ca="1"/>
        <v>#NAME?</v>
      </c>
      <c r="GF7" s="37" t="e">
        <f ca="1"/>
        <v>#NAME?</v>
      </c>
      <c r="GG7" s="90" t="e">
        <f ca="1"/>
        <v>#NAME?</v>
      </c>
      <c r="GJ7" t="str">
        <v>Entertain</v>
      </c>
      <c r="GK7" s="123" t="e">
        <f ca="1"/>
        <v>#NAME?</v>
      </c>
      <c r="GL7" s="37" t="e">
        <f ca="1"/>
        <v>#NAME?</v>
      </c>
      <c r="GM7" s="37" t="e">
        <f ca="1"/>
        <v>#NAME?</v>
      </c>
      <c r="GN7" s="37" t="e">
        <f ca="1"/>
        <v>#NAME?</v>
      </c>
      <c r="GO7" s="37" t="e">
        <f ca="1"/>
        <v>#NAME?</v>
      </c>
      <c r="GP7" s="37" t="e">
        <f ca="1"/>
        <v>#NAME?</v>
      </c>
      <c r="GQ7" s="37" t="e">
        <f ca="1"/>
        <v>#NAME?</v>
      </c>
      <c r="GR7" s="37" t="e">
        <f ca="1"/>
        <v>#NAME?</v>
      </c>
      <c r="GS7" s="90" t="e">
        <f ca="1"/>
        <v>#NAME?</v>
      </c>
      <c r="GV7" t="str">
        <v>Entertain</v>
      </c>
      <c r="GW7" s="123" t="e">
        <f ca="1"/>
        <v>#NAME?</v>
      </c>
      <c r="GX7" s="37" t="e">
        <f ca="1"/>
        <v>#NAME?</v>
      </c>
      <c r="GY7" s="37" t="e">
        <f ca="1"/>
        <v>#NAME?</v>
      </c>
      <c r="GZ7" s="37" t="e">
        <f ca="1"/>
        <v>#NAME?</v>
      </c>
      <c r="HA7" s="37" t="e">
        <f ca="1"/>
        <v>#NAME?</v>
      </c>
      <c r="HB7" s="37" t="e">
        <f ca="1"/>
        <v>#NAME?</v>
      </c>
      <c r="HC7" s="37" t="e">
        <f ca="1"/>
        <v>#NAME?</v>
      </c>
      <c r="HD7" s="37" t="e">
        <f ca="1"/>
        <v>#NAME?</v>
      </c>
      <c r="HE7" s="90" t="e">
        <f ca="1"/>
        <v>#NAME?</v>
      </c>
      <c r="HH7" t="str">
        <v>Entertain</v>
      </c>
      <c r="HI7" s="123" t="e">
        <f ca="1"/>
        <v>#NAME?</v>
      </c>
      <c r="HJ7" s="37" t="e">
        <f ca="1"/>
        <v>#NAME?</v>
      </c>
      <c r="HK7" s="37" t="e">
        <f ca="1"/>
        <v>#NAME?</v>
      </c>
      <c r="HL7" s="37" t="e">
        <f ca="1"/>
        <v>#NAME?</v>
      </c>
      <c r="HM7" s="37" t="e">
        <f ca="1"/>
        <v>#NAME?</v>
      </c>
      <c r="HN7" s="37" t="e">
        <f ca="1"/>
        <v>#NAME?</v>
      </c>
      <c r="HO7" s="37" t="e">
        <f ca="1"/>
        <v>#NAME?</v>
      </c>
      <c r="HP7" s="37" t="e">
        <f ca="1"/>
        <v>#NAME?</v>
      </c>
      <c r="HQ7" s="90" t="e">
        <f ca="1"/>
        <v>#NAME?</v>
      </c>
      <c r="HT7" t="str">
        <v>Entertain</v>
      </c>
      <c r="HU7" s="123" t="e">
        <f ca="1"/>
        <v>#NAME?</v>
      </c>
      <c r="HV7" s="37" t="e">
        <f ca="1"/>
        <v>#NAME?</v>
      </c>
      <c r="HW7" s="37" t="e">
        <f ca="1"/>
        <v>#NAME?</v>
      </c>
      <c r="HX7" s="37" t="e">
        <f ca="1"/>
        <v>#NAME?</v>
      </c>
      <c r="HY7" s="37" t="e">
        <f ca="1"/>
        <v>#NAME?</v>
      </c>
      <c r="HZ7" s="37" t="e">
        <f ca="1"/>
        <v>#NAME?</v>
      </c>
      <c r="IA7" s="37" t="e">
        <f ca="1"/>
        <v>#NAME?</v>
      </c>
      <c r="IB7" s="37" t="e">
        <f ca="1"/>
        <v>#NAME?</v>
      </c>
      <c r="IC7" s="90" t="e">
        <f ca="1"/>
        <v>#NAME?</v>
      </c>
      <c r="IF7" t="str">
        <v>Entertain</v>
      </c>
      <c r="IG7" s="123" t="e">
        <f ca="1"/>
        <v>#NAME?</v>
      </c>
      <c r="IH7" s="37" t="e">
        <f ca="1"/>
        <v>#NAME?</v>
      </c>
      <c r="II7" s="37" t="e">
        <f ca="1"/>
        <v>#NAME?</v>
      </c>
      <c r="IJ7" s="37" t="e">
        <f ca="1"/>
        <v>#NAME?</v>
      </c>
      <c r="IK7" s="37" t="e">
        <f ca="1"/>
        <v>#NAME?</v>
      </c>
      <c r="IL7" s="37" t="e">
        <f ca="1"/>
        <v>#NAME?</v>
      </c>
      <c r="IM7" s="37" t="e">
        <f ca="1"/>
        <v>#NAME?</v>
      </c>
      <c r="IN7" s="37" t="e">
        <f ca="1"/>
        <v>#NAME?</v>
      </c>
      <c r="IO7" s="90" t="e">
        <f ca="1"/>
        <v>#NAME?</v>
      </c>
      <c r="IR7" t="str">
        <v>Entertain</v>
      </c>
      <c r="IS7" s="123" t="e">
        <f ca="1"/>
        <v>#NAME?</v>
      </c>
      <c r="IT7" s="37" t="e">
        <f ca="1"/>
        <v>#NAME?</v>
      </c>
      <c r="IU7" s="37" t="e">
        <f ca="1"/>
        <v>#NAME?</v>
      </c>
      <c r="IV7" s="37" t="e">
        <f ca="1"/>
        <v>#NAME?</v>
      </c>
      <c r="IW7" s="37" t="e">
        <f ca="1"/>
        <v>#NAME?</v>
      </c>
      <c r="IX7" s="37" t="e">
        <f ca="1"/>
        <v>#NAME?</v>
      </c>
      <c r="IY7" s="37" t="e">
        <f ca="1"/>
        <v>#NAME?</v>
      </c>
      <c r="IZ7" s="37" t="e">
        <f ca="1"/>
        <v>#NAME?</v>
      </c>
      <c r="JA7" s="90" t="e">
        <f ca="1"/>
        <v>#NAME?</v>
      </c>
      <c r="JD7" t="str">
        <v>Entertain</v>
      </c>
      <c r="JE7" s="123" t="e">
        <f ca="1"/>
        <v>#NAME?</v>
      </c>
      <c r="JF7" s="37" t="e">
        <f ca="1"/>
        <v>#NAME?</v>
      </c>
      <c r="JG7" s="37" t="e">
        <f ca="1"/>
        <v>#NAME?</v>
      </c>
      <c r="JH7" s="37" t="e">
        <f ca="1"/>
        <v>#NAME?</v>
      </c>
      <c r="JI7" s="37" t="e">
        <f ca="1"/>
        <v>#NAME?</v>
      </c>
      <c r="JJ7" s="37" t="e">
        <f ca="1"/>
        <v>#NAME?</v>
      </c>
      <c r="JK7" s="37" t="e">
        <f ca="1"/>
        <v>#NAME?</v>
      </c>
      <c r="JL7" s="37" t="e">
        <f ca="1"/>
        <v>#NAME?</v>
      </c>
      <c r="JM7" s="90" t="e">
        <f ca="1"/>
        <v>#NAME?</v>
      </c>
      <c r="JP7" t="str">
        <v>Entertain</v>
      </c>
      <c r="JQ7" s="123" t="e">
        <f ca="1"/>
        <v>#NAME?</v>
      </c>
      <c r="JR7" s="37" t="e">
        <f ca="1"/>
        <v>#NAME?</v>
      </c>
      <c r="JS7" s="37" t="e">
        <f ca="1"/>
        <v>#NAME?</v>
      </c>
      <c r="JT7" s="37" t="e">
        <f ca="1"/>
        <v>#NAME?</v>
      </c>
      <c r="JU7" s="37" t="e">
        <f ca="1"/>
        <v>#NAME?</v>
      </c>
      <c r="JV7" s="37" t="e">
        <f ca="1"/>
        <v>#NAME?</v>
      </c>
      <c r="JW7" s="37" t="e">
        <f ca="1"/>
        <v>#NAME?</v>
      </c>
      <c r="JX7" s="37" t="e">
        <f ca="1"/>
        <v>#NAME?</v>
      </c>
      <c r="JY7" s="90" t="e">
        <f ca="1"/>
        <v>#NAME?</v>
      </c>
      <c r="KB7" t="str">
        <v>Entertain</v>
      </c>
      <c r="KC7" s="123" t="e">
        <f ca="1"/>
        <v>#NAME?</v>
      </c>
      <c r="KD7" s="37" t="e">
        <f ca="1"/>
        <v>#NAME?</v>
      </c>
      <c r="KE7" s="37" t="e">
        <f ca="1"/>
        <v>#NAME?</v>
      </c>
      <c r="KF7" s="37" t="e">
        <f ca="1"/>
        <v>#NAME?</v>
      </c>
      <c r="KG7" s="37" t="e">
        <f ca="1"/>
        <v>#NAME?</v>
      </c>
      <c r="KH7" s="37" t="e">
        <f ca="1"/>
        <v>#NAME?</v>
      </c>
      <c r="KI7" s="37" t="e">
        <f ca="1"/>
        <v>#NAME?</v>
      </c>
      <c r="KJ7" s="37" t="e">
        <f ca="1"/>
        <v>#NAME?</v>
      </c>
      <c r="KK7" s="90" t="e">
        <f ca="1"/>
        <v>#NAME?</v>
      </c>
      <c r="KN7" t="str">
        <v>Entertain</v>
      </c>
      <c r="KO7" s="123" t="e">
        <f ca="1"/>
        <v>#NAME?</v>
      </c>
      <c r="KP7" s="37" t="e">
        <f ca="1"/>
        <v>#NAME?</v>
      </c>
      <c r="KQ7" s="37" t="e">
        <f ca="1"/>
        <v>#NAME?</v>
      </c>
      <c r="KR7" s="37" t="e">
        <f ca="1"/>
        <v>#NAME?</v>
      </c>
      <c r="KS7" s="37" t="e">
        <f ca="1"/>
        <v>#NAME?</v>
      </c>
      <c r="KT7" s="37" t="e">
        <f ca="1"/>
        <v>#NAME?</v>
      </c>
      <c r="KU7" s="37" t="e">
        <f ca="1"/>
        <v>#NAME?</v>
      </c>
      <c r="KV7" s="37" t="e">
        <f ca="1"/>
        <v>#NAME?</v>
      </c>
      <c r="KW7" s="90" t="e">
        <f ca="1"/>
        <v>#NAME?</v>
      </c>
      <c r="KZ7" t="str">
        <v>Entertain</v>
      </c>
      <c r="LA7" s="123" t="e">
        <f ca="1"/>
        <v>#NAME?</v>
      </c>
      <c r="LB7" s="37" t="e">
        <f ca="1"/>
        <v>#NAME?</v>
      </c>
      <c r="LC7" s="37" t="e">
        <f ca="1"/>
        <v>#NAME?</v>
      </c>
      <c r="LD7" s="37" t="e">
        <f ca="1"/>
        <v>#NAME?</v>
      </c>
      <c r="LE7" s="37" t="e">
        <f ca="1"/>
        <v>#NAME?</v>
      </c>
      <c r="LF7" s="37" t="e">
        <f ca="1"/>
        <v>#NAME?</v>
      </c>
      <c r="LG7" s="37" t="e">
        <f ca="1"/>
        <v>#NAME?</v>
      </c>
      <c r="LH7" s="37" t="e">
        <f ca="1"/>
        <v>#NAME?</v>
      </c>
      <c r="LI7" s="90" t="e">
        <f ca="1"/>
        <v>#NAME?</v>
      </c>
      <c r="LL7" t="str">
        <v>Entertain</v>
      </c>
      <c r="LM7" s="123" t="e">
        <f ca="1"/>
        <v>#NAME?</v>
      </c>
      <c r="LN7" s="37" t="e">
        <f ca="1"/>
        <v>#NAME?</v>
      </c>
      <c r="LO7" s="37" t="e">
        <f ca="1"/>
        <v>#NAME?</v>
      </c>
      <c r="LP7" s="37" t="e">
        <f ca="1"/>
        <v>#NAME?</v>
      </c>
      <c r="LQ7" s="37" t="e">
        <f ca="1"/>
        <v>#NAME?</v>
      </c>
      <c r="LR7" s="37" t="e">
        <f ca="1"/>
        <v>#NAME?</v>
      </c>
      <c r="LS7" s="37" t="e">
        <f ca="1"/>
        <v>#NAME?</v>
      </c>
      <c r="LT7" s="37" t="e">
        <f ca="1"/>
        <v>#NAME?</v>
      </c>
      <c r="LU7" s="90" t="e">
        <f ca="1"/>
        <v>#NAME?</v>
      </c>
      <c r="LX7" t="str">
        <v>Entertain</v>
      </c>
      <c r="LY7" s="123" t="e">
        <f ca="1"/>
        <v>#NAME?</v>
      </c>
      <c r="LZ7" s="37" t="e">
        <f ca="1"/>
        <v>#NAME?</v>
      </c>
      <c r="MA7" s="37" t="e">
        <f ca="1"/>
        <v>#NAME?</v>
      </c>
      <c r="MB7" s="37" t="e">
        <f ca="1"/>
        <v>#NAME?</v>
      </c>
      <c r="MC7" s="37" t="e">
        <f ca="1"/>
        <v>#NAME?</v>
      </c>
      <c r="MD7" s="37" t="e">
        <f ca="1"/>
        <v>#NAME?</v>
      </c>
      <c r="ME7" s="37" t="e">
        <f ca="1"/>
        <v>#NAME?</v>
      </c>
      <c r="MF7" s="37" t="e">
        <f ca="1"/>
        <v>#NAME?</v>
      </c>
      <c r="MG7" s="90" t="e">
        <f ca="1"/>
        <v>#NAME?</v>
      </c>
      <c r="MJ7" t="str">
        <v>Entertain</v>
      </c>
      <c r="MK7" s="123" t="e">
        <f ca="1"/>
        <v>#NAME?</v>
      </c>
      <c r="ML7" s="37" t="e">
        <f ca="1"/>
        <v>#NAME?</v>
      </c>
      <c r="MM7" s="37" t="e">
        <f ca="1"/>
        <v>#NAME?</v>
      </c>
      <c r="MN7" s="37" t="e">
        <f ca="1"/>
        <v>#NAME?</v>
      </c>
      <c r="MO7" s="37" t="e">
        <f ca="1"/>
        <v>#NAME?</v>
      </c>
      <c r="MP7" s="37" t="e">
        <f ca="1"/>
        <v>#NAME?</v>
      </c>
      <c r="MQ7" s="37" t="e">
        <f ca="1"/>
        <v>#NAME?</v>
      </c>
      <c r="MR7" s="37" t="e">
        <f ca="1"/>
        <v>#NAME?</v>
      </c>
      <c r="MS7" s="90" t="e">
        <f ca="1"/>
        <v>#NAME?</v>
      </c>
    </row>
    <row r="8" spans="1:357" x14ac:dyDescent="0.25">
      <c r="A8">
        <v>5</v>
      </c>
      <c r="B8" s="123">
        <v>3</v>
      </c>
      <c r="C8" s="37">
        <v>8</v>
      </c>
      <c r="D8" s="37">
        <v>5</v>
      </c>
      <c r="E8" s="37">
        <v>4</v>
      </c>
      <c r="F8" s="37">
        <v>8</v>
      </c>
      <c r="G8" s="37">
        <v>8</v>
      </c>
      <c r="H8" s="37">
        <v>7</v>
      </c>
      <c r="I8" s="37">
        <v>6</v>
      </c>
      <c r="J8" s="90">
        <v>7</v>
      </c>
      <c r="L8" t="str">
        <v>Comm</v>
      </c>
      <c r="M8" s="83" t="e">
        <f ca="1"/>
        <v>#NAME?</v>
      </c>
      <c r="N8" s="37" t="e">
        <f ca="1"/>
        <v>#NAME?</v>
      </c>
      <c r="O8" s="37" t="e">
        <f ca="1"/>
        <v>#NAME?</v>
      </c>
      <c r="P8" s="37" t="e">
        <f ca="1"/>
        <v>#NAME?</v>
      </c>
      <c r="Q8" s="37" t="e">
        <f ca="1"/>
        <v>#NAME?</v>
      </c>
      <c r="R8" s="37" t="e">
        <f ca="1"/>
        <v>#NAME?</v>
      </c>
      <c r="S8" s="37" t="e">
        <f ca="1"/>
        <v>#NAME?</v>
      </c>
      <c r="T8" s="37" t="e">
        <f ca="1"/>
        <v>#NAME?</v>
      </c>
      <c r="U8" s="84" t="e">
        <f ca="1"/>
        <v>#NAME?</v>
      </c>
      <c r="X8" t="str">
        <v>Comm</v>
      </c>
      <c r="Y8" s="123" t="e">
        <f ca="1"/>
        <v>#NAME?</v>
      </c>
      <c r="Z8" s="37" t="e">
        <f ca="1"/>
        <v>#NAME?</v>
      </c>
      <c r="AA8" s="37" t="e">
        <f ca="1"/>
        <v>#NAME?</v>
      </c>
      <c r="AB8" s="37" t="e">
        <f ca="1"/>
        <v>#NAME?</v>
      </c>
      <c r="AC8" s="37" t="e">
        <f ca="1"/>
        <v>#NAME?</v>
      </c>
      <c r="AD8" s="37" t="e">
        <f ca="1"/>
        <v>#NAME?</v>
      </c>
      <c r="AE8" s="37" t="e">
        <f ca="1"/>
        <v>#NAME?</v>
      </c>
      <c r="AF8" s="37" t="e">
        <f ca="1"/>
        <v>#NAME?</v>
      </c>
      <c r="AG8" s="90" t="e">
        <f ca="1"/>
        <v>#NAME?</v>
      </c>
      <c r="AJ8" t="str">
        <v>Comm</v>
      </c>
      <c r="AK8" s="123" t="e">
        <f ca="1"/>
        <v>#NAME?</v>
      </c>
      <c r="AL8" s="37" t="e">
        <f ca="1"/>
        <v>#NAME?</v>
      </c>
      <c r="AM8" s="37" t="e">
        <f ca="1"/>
        <v>#NAME?</v>
      </c>
      <c r="AN8" s="37" t="e">
        <f ca="1"/>
        <v>#NAME?</v>
      </c>
      <c r="AO8" s="37" t="e">
        <f ca="1"/>
        <v>#NAME?</v>
      </c>
      <c r="AP8" s="37" t="e">
        <f ca="1"/>
        <v>#NAME?</v>
      </c>
      <c r="AQ8" s="37" t="e">
        <f ca="1"/>
        <v>#NAME?</v>
      </c>
      <c r="AR8" s="37" t="e">
        <f ca="1"/>
        <v>#NAME?</v>
      </c>
      <c r="AS8" s="90" t="e">
        <f ca="1"/>
        <v>#NAME?</v>
      </c>
      <c r="AV8" t="str">
        <v>Comm</v>
      </c>
      <c r="AW8" s="123" t="e">
        <f ca="1"/>
        <v>#NAME?</v>
      </c>
      <c r="AX8" s="37" t="e">
        <f ca="1"/>
        <v>#NAME?</v>
      </c>
      <c r="AY8" s="37" t="e">
        <f ca="1"/>
        <v>#NAME?</v>
      </c>
      <c r="AZ8" s="37" t="e">
        <f ca="1"/>
        <v>#NAME?</v>
      </c>
      <c r="BA8" s="37" t="e">
        <f ca="1"/>
        <v>#NAME?</v>
      </c>
      <c r="BB8" s="37" t="e">
        <f ca="1"/>
        <v>#NAME?</v>
      </c>
      <c r="BC8" s="37" t="e">
        <f ca="1"/>
        <v>#NAME?</v>
      </c>
      <c r="BD8" s="37" t="e">
        <f ca="1"/>
        <v>#NAME?</v>
      </c>
      <c r="BE8" s="90" t="e">
        <f ca="1"/>
        <v>#NAME?</v>
      </c>
      <c r="BH8" t="str">
        <v>Comm</v>
      </c>
      <c r="BI8" s="123" t="e">
        <f ca="1"/>
        <v>#NAME?</v>
      </c>
      <c r="BJ8" s="37" t="e">
        <f ca="1"/>
        <v>#NAME?</v>
      </c>
      <c r="BK8" s="37" t="e">
        <f ca="1"/>
        <v>#NAME?</v>
      </c>
      <c r="BL8" s="37" t="e">
        <f ca="1"/>
        <v>#NAME?</v>
      </c>
      <c r="BM8" s="37" t="e">
        <f ca="1"/>
        <v>#NAME?</v>
      </c>
      <c r="BN8" s="37" t="e">
        <f ca="1"/>
        <v>#NAME?</v>
      </c>
      <c r="BO8" s="37" t="e">
        <f ca="1"/>
        <v>#NAME?</v>
      </c>
      <c r="BP8" s="37" t="e">
        <f ca="1"/>
        <v>#NAME?</v>
      </c>
      <c r="BQ8" s="90" t="e">
        <f ca="1"/>
        <v>#NAME?</v>
      </c>
      <c r="BT8" t="str">
        <v>Comm</v>
      </c>
      <c r="BU8" s="123" t="e">
        <f ca="1"/>
        <v>#NAME?</v>
      </c>
      <c r="BV8" s="37" t="e">
        <f ca="1"/>
        <v>#NAME?</v>
      </c>
      <c r="BW8" s="37" t="e">
        <f ca="1"/>
        <v>#NAME?</v>
      </c>
      <c r="BX8" s="37" t="e">
        <f ca="1"/>
        <v>#NAME?</v>
      </c>
      <c r="BY8" s="37" t="e">
        <f ca="1"/>
        <v>#NAME?</v>
      </c>
      <c r="BZ8" s="37" t="e">
        <f ca="1"/>
        <v>#NAME?</v>
      </c>
      <c r="CA8" s="37" t="e">
        <f ca="1"/>
        <v>#NAME?</v>
      </c>
      <c r="CB8" s="37" t="e">
        <f ca="1"/>
        <v>#NAME?</v>
      </c>
      <c r="CC8" s="90" t="e">
        <f ca="1"/>
        <v>#NAME?</v>
      </c>
      <c r="CF8" t="str">
        <v>Comm</v>
      </c>
      <c r="CG8" s="123" t="e">
        <f ca="1"/>
        <v>#NAME?</v>
      </c>
      <c r="CH8" s="37" t="e">
        <f ca="1"/>
        <v>#NAME?</v>
      </c>
      <c r="CI8" s="37" t="e">
        <f ca="1"/>
        <v>#NAME?</v>
      </c>
      <c r="CJ8" s="37" t="e">
        <f ca="1"/>
        <v>#NAME?</v>
      </c>
      <c r="CK8" s="37" t="e">
        <f ca="1"/>
        <v>#NAME?</v>
      </c>
      <c r="CL8" s="37" t="e">
        <f ca="1"/>
        <v>#NAME?</v>
      </c>
      <c r="CM8" s="37" t="e">
        <f ca="1"/>
        <v>#NAME?</v>
      </c>
      <c r="CN8" s="37" t="e">
        <f ca="1"/>
        <v>#NAME?</v>
      </c>
      <c r="CO8" s="90" t="e">
        <f ca="1"/>
        <v>#NAME?</v>
      </c>
      <c r="CR8" t="str">
        <v>Comm</v>
      </c>
      <c r="CS8" s="123" t="e">
        <f ca="1"/>
        <v>#NAME?</v>
      </c>
      <c r="CT8" s="37" t="e">
        <f ca="1"/>
        <v>#NAME?</v>
      </c>
      <c r="CU8" s="37" t="e">
        <f ca="1"/>
        <v>#NAME?</v>
      </c>
      <c r="CV8" s="37" t="e">
        <f ca="1"/>
        <v>#NAME?</v>
      </c>
      <c r="CW8" s="37" t="e">
        <f ca="1"/>
        <v>#NAME?</v>
      </c>
      <c r="CX8" s="37" t="e">
        <f ca="1"/>
        <v>#NAME?</v>
      </c>
      <c r="CY8" s="37" t="e">
        <f ca="1"/>
        <v>#NAME?</v>
      </c>
      <c r="CZ8" s="37" t="e">
        <f ca="1"/>
        <v>#NAME?</v>
      </c>
      <c r="DA8" s="90" t="e">
        <f ca="1"/>
        <v>#NAME?</v>
      </c>
      <c r="DD8" t="str">
        <v>Comm</v>
      </c>
      <c r="DE8" s="123" t="e">
        <f ca="1"/>
        <v>#NAME?</v>
      </c>
      <c r="DF8" s="37" t="e">
        <f ca="1"/>
        <v>#NAME?</v>
      </c>
      <c r="DG8" s="37" t="e">
        <f ca="1"/>
        <v>#NAME?</v>
      </c>
      <c r="DH8" s="37" t="e">
        <f ca="1"/>
        <v>#NAME?</v>
      </c>
      <c r="DI8" s="37" t="e">
        <f ca="1"/>
        <v>#NAME?</v>
      </c>
      <c r="DJ8" s="37" t="e">
        <f ca="1"/>
        <v>#NAME?</v>
      </c>
      <c r="DK8" s="37" t="e">
        <f ca="1"/>
        <v>#NAME?</v>
      </c>
      <c r="DL8" s="37" t="e">
        <f ca="1"/>
        <v>#NAME?</v>
      </c>
      <c r="DM8" s="90" t="e">
        <f ca="1"/>
        <v>#NAME?</v>
      </c>
      <c r="DP8" t="str">
        <v>Comm</v>
      </c>
      <c r="DQ8" s="123" t="e">
        <f ca="1"/>
        <v>#NAME?</v>
      </c>
      <c r="DR8" s="37" t="e">
        <f ca="1"/>
        <v>#NAME?</v>
      </c>
      <c r="DS8" s="37" t="e">
        <f ca="1"/>
        <v>#NAME?</v>
      </c>
      <c r="DT8" s="37" t="e">
        <f ca="1"/>
        <v>#NAME?</v>
      </c>
      <c r="DU8" s="37" t="e">
        <f ca="1"/>
        <v>#NAME?</v>
      </c>
      <c r="DV8" s="37" t="e">
        <f ca="1"/>
        <v>#NAME?</v>
      </c>
      <c r="DW8" s="37" t="e">
        <f ca="1"/>
        <v>#NAME?</v>
      </c>
      <c r="DX8" s="37" t="e">
        <f ca="1"/>
        <v>#NAME?</v>
      </c>
      <c r="DY8" s="90" t="e">
        <f ca="1"/>
        <v>#NAME?</v>
      </c>
      <c r="EB8" t="str">
        <v>Comm</v>
      </c>
      <c r="EC8" s="123" t="e">
        <f ca="1"/>
        <v>#NAME?</v>
      </c>
      <c r="ED8" s="37" t="e">
        <f ca="1"/>
        <v>#NAME?</v>
      </c>
      <c r="EE8" s="37" t="e">
        <f ca="1"/>
        <v>#NAME?</v>
      </c>
      <c r="EF8" s="37" t="e">
        <f ca="1"/>
        <v>#NAME?</v>
      </c>
      <c r="EG8" s="37" t="e">
        <f ca="1"/>
        <v>#NAME?</v>
      </c>
      <c r="EH8" s="37" t="e">
        <f ca="1"/>
        <v>#NAME?</v>
      </c>
      <c r="EI8" s="37" t="e">
        <f ca="1"/>
        <v>#NAME?</v>
      </c>
      <c r="EJ8" s="37" t="e">
        <f ca="1"/>
        <v>#NAME?</v>
      </c>
      <c r="EK8" s="90" t="e">
        <f ca="1"/>
        <v>#NAME?</v>
      </c>
      <c r="EN8" t="str">
        <v>Comm</v>
      </c>
      <c r="EO8" s="123" t="e">
        <f ca="1"/>
        <v>#NAME?</v>
      </c>
      <c r="EP8" s="37" t="e">
        <f ca="1"/>
        <v>#NAME?</v>
      </c>
      <c r="EQ8" s="37" t="e">
        <f ca="1"/>
        <v>#NAME?</v>
      </c>
      <c r="ER8" s="37" t="e">
        <f ca="1"/>
        <v>#NAME?</v>
      </c>
      <c r="ES8" s="37" t="e">
        <f ca="1"/>
        <v>#NAME?</v>
      </c>
      <c r="ET8" s="37" t="e">
        <f ca="1"/>
        <v>#NAME?</v>
      </c>
      <c r="EU8" s="37" t="e">
        <f ca="1"/>
        <v>#NAME?</v>
      </c>
      <c r="EV8" s="37" t="e">
        <f ca="1"/>
        <v>#NAME?</v>
      </c>
      <c r="EW8" s="90" t="e">
        <f ca="1"/>
        <v>#NAME?</v>
      </c>
      <c r="EZ8" t="str">
        <v>Comm</v>
      </c>
      <c r="FA8" s="123" t="e">
        <f ca="1"/>
        <v>#NAME?</v>
      </c>
      <c r="FB8" s="37" t="e">
        <f ca="1"/>
        <v>#NAME?</v>
      </c>
      <c r="FC8" s="37" t="e">
        <f ca="1"/>
        <v>#NAME?</v>
      </c>
      <c r="FD8" s="37" t="e">
        <f ca="1"/>
        <v>#NAME?</v>
      </c>
      <c r="FE8" s="37" t="e">
        <f ca="1"/>
        <v>#NAME?</v>
      </c>
      <c r="FF8" s="37" t="e">
        <f ca="1"/>
        <v>#NAME?</v>
      </c>
      <c r="FG8" s="37" t="e">
        <f ca="1"/>
        <v>#NAME?</v>
      </c>
      <c r="FH8" s="37" t="e">
        <f ca="1"/>
        <v>#NAME?</v>
      </c>
      <c r="FI8" s="90" t="e">
        <f ca="1"/>
        <v>#NAME?</v>
      </c>
      <c r="FL8" t="str">
        <v>Comm</v>
      </c>
      <c r="FM8" s="123" t="e">
        <f ca="1"/>
        <v>#NAME?</v>
      </c>
      <c r="FN8" s="37" t="e">
        <f ca="1"/>
        <v>#NAME?</v>
      </c>
      <c r="FO8" s="37" t="e">
        <f ca="1"/>
        <v>#NAME?</v>
      </c>
      <c r="FP8" s="37" t="e">
        <f ca="1"/>
        <v>#NAME?</v>
      </c>
      <c r="FQ8" s="37" t="e">
        <f ca="1"/>
        <v>#NAME?</v>
      </c>
      <c r="FR8" s="37" t="e">
        <f ca="1"/>
        <v>#NAME?</v>
      </c>
      <c r="FS8" s="37" t="e">
        <f ca="1"/>
        <v>#NAME?</v>
      </c>
      <c r="FT8" s="37" t="e">
        <f ca="1"/>
        <v>#NAME?</v>
      </c>
      <c r="FU8" s="90" t="e">
        <f ca="1"/>
        <v>#NAME?</v>
      </c>
      <c r="FX8" t="str">
        <v>Comm</v>
      </c>
      <c r="FY8" s="123" t="e">
        <f ca="1"/>
        <v>#NAME?</v>
      </c>
      <c r="FZ8" s="37" t="e">
        <f ca="1"/>
        <v>#NAME?</v>
      </c>
      <c r="GA8" s="37" t="e">
        <f ca="1"/>
        <v>#NAME?</v>
      </c>
      <c r="GB8" s="37" t="e">
        <f ca="1"/>
        <v>#NAME?</v>
      </c>
      <c r="GC8" s="37" t="e">
        <f ca="1"/>
        <v>#NAME?</v>
      </c>
      <c r="GD8" s="37" t="e">
        <f ca="1"/>
        <v>#NAME?</v>
      </c>
      <c r="GE8" s="37" t="e">
        <f ca="1"/>
        <v>#NAME?</v>
      </c>
      <c r="GF8" s="37" t="e">
        <f ca="1"/>
        <v>#NAME?</v>
      </c>
      <c r="GG8" s="90" t="e">
        <f ca="1"/>
        <v>#NAME?</v>
      </c>
      <c r="GJ8" t="str">
        <v>Comm</v>
      </c>
      <c r="GK8" s="123" t="e">
        <f ca="1"/>
        <v>#NAME?</v>
      </c>
      <c r="GL8" s="37" t="e">
        <f ca="1"/>
        <v>#NAME?</v>
      </c>
      <c r="GM8" s="37" t="e">
        <f ca="1"/>
        <v>#NAME?</v>
      </c>
      <c r="GN8" s="37" t="e">
        <f ca="1"/>
        <v>#NAME?</v>
      </c>
      <c r="GO8" s="37" t="e">
        <f ca="1"/>
        <v>#NAME?</v>
      </c>
      <c r="GP8" s="37" t="e">
        <f ca="1"/>
        <v>#NAME?</v>
      </c>
      <c r="GQ8" s="37" t="e">
        <f ca="1"/>
        <v>#NAME?</v>
      </c>
      <c r="GR8" s="37" t="e">
        <f ca="1"/>
        <v>#NAME?</v>
      </c>
      <c r="GS8" s="90" t="e">
        <f ca="1"/>
        <v>#NAME?</v>
      </c>
      <c r="GV8" t="str">
        <v>Comm</v>
      </c>
      <c r="GW8" s="123" t="e">
        <f ca="1"/>
        <v>#NAME?</v>
      </c>
      <c r="GX8" s="37" t="e">
        <f ca="1"/>
        <v>#NAME?</v>
      </c>
      <c r="GY8" s="37" t="e">
        <f ca="1"/>
        <v>#NAME?</v>
      </c>
      <c r="GZ8" s="37" t="e">
        <f ca="1"/>
        <v>#NAME?</v>
      </c>
      <c r="HA8" s="37" t="e">
        <f ca="1"/>
        <v>#NAME?</v>
      </c>
      <c r="HB8" s="37" t="e">
        <f ca="1"/>
        <v>#NAME?</v>
      </c>
      <c r="HC8" s="37" t="e">
        <f ca="1"/>
        <v>#NAME?</v>
      </c>
      <c r="HD8" s="37" t="e">
        <f ca="1"/>
        <v>#NAME?</v>
      </c>
      <c r="HE8" s="90" t="e">
        <f ca="1"/>
        <v>#NAME?</v>
      </c>
      <c r="HH8" t="str">
        <v>Comm</v>
      </c>
      <c r="HI8" s="123" t="e">
        <f ca="1"/>
        <v>#NAME?</v>
      </c>
      <c r="HJ8" s="37" t="e">
        <f ca="1"/>
        <v>#NAME?</v>
      </c>
      <c r="HK8" s="37" t="e">
        <f ca="1"/>
        <v>#NAME?</v>
      </c>
      <c r="HL8" s="37" t="e">
        <f ca="1"/>
        <v>#NAME?</v>
      </c>
      <c r="HM8" s="37" t="e">
        <f ca="1"/>
        <v>#NAME?</v>
      </c>
      <c r="HN8" s="37" t="e">
        <f ca="1"/>
        <v>#NAME?</v>
      </c>
      <c r="HO8" s="37" t="e">
        <f ca="1"/>
        <v>#NAME?</v>
      </c>
      <c r="HP8" s="37" t="e">
        <f ca="1"/>
        <v>#NAME?</v>
      </c>
      <c r="HQ8" s="90" t="e">
        <f ca="1"/>
        <v>#NAME?</v>
      </c>
      <c r="HT8" t="str">
        <v>Comm</v>
      </c>
      <c r="HU8" s="123" t="e">
        <f ca="1"/>
        <v>#NAME?</v>
      </c>
      <c r="HV8" s="37" t="e">
        <f ca="1"/>
        <v>#NAME?</v>
      </c>
      <c r="HW8" s="37" t="e">
        <f ca="1"/>
        <v>#NAME?</v>
      </c>
      <c r="HX8" s="37" t="e">
        <f ca="1"/>
        <v>#NAME?</v>
      </c>
      <c r="HY8" s="37" t="e">
        <f ca="1"/>
        <v>#NAME?</v>
      </c>
      <c r="HZ8" s="37" t="e">
        <f ca="1"/>
        <v>#NAME?</v>
      </c>
      <c r="IA8" s="37" t="e">
        <f ca="1"/>
        <v>#NAME?</v>
      </c>
      <c r="IB8" s="37" t="e">
        <f ca="1"/>
        <v>#NAME?</v>
      </c>
      <c r="IC8" s="90" t="e">
        <f ca="1"/>
        <v>#NAME?</v>
      </c>
      <c r="IF8" t="str">
        <v>Comm</v>
      </c>
      <c r="IG8" s="123" t="e">
        <f ca="1"/>
        <v>#NAME?</v>
      </c>
      <c r="IH8" s="37" t="e">
        <f ca="1"/>
        <v>#NAME?</v>
      </c>
      <c r="II8" s="37" t="e">
        <f ca="1"/>
        <v>#NAME?</v>
      </c>
      <c r="IJ8" s="37" t="e">
        <f ca="1"/>
        <v>#NAME?</v>
      </c>
      <c r="IK8" s="37" t="e">
        <f ca="1"/>
        <v>#NAME?</v>
      </c>
      <c r="IL8" s="37" t="e">
        <f ca="1"/>
        <v>#NAME?</v>
      </c>
      <c r="IM8" s="37" t="e">
        <f ca="1"/>
        <v>#NAME?</v>
      </c>
      <c r="IN8" s="37" t="e">
        <f ca="1"/>
        <v>#NAME?</v>
      </c>
      <c r="IO8" s="90" t="e">
        <f ca="1"/>
        <v>#NAME?</v>
      </c>
      <c r="IR8" t="str">
        <v>Comm</v>
      </c>
      <c r="IS8" s="123" t="e">
        <f ca="1"/>
        <v>#NAME?</v>
      </c>
      <c r="IT8" s="37" t="e">
        <f ca="1"/>
        <v>#NAME?</v>
      </c>
      <c r="IU8" s="37" t="e">
        <f ca="1"/>
        <v>#NAME?</v>
      </c>
      <c r="IV8" s="37" t="e">
        <f ca="1"/>
        <v>#NAME?</v>
      </c>
      <c r="IW8" s="37" t="e">
        <f ca="1"/>
        <v>#NAME?</v>
      </c>
      <c r="IX8" s="37" t="e">
        <f ca="1"/>
        <v>#NAME?</v>
      </c>
      <c r="IY8" s="37" t="e">
        <f ca="1"/>
        <v>#NAME?</v>
      </c>
      <c r="IZ8" s="37" t="e">
        <f ca="1"/>
        <v>#NAME?</v>
      </c>
      <c r="JA8" s="90" t="e">
        <f ca="1"/>
        <v>#NAME?</v>
      </c>
      <c r="JD8" t="str">
        <v>Comm</v>
      </c>
      <c r="JE8" s="123" t="e">
        <f ca="1"/>
        <v>#NAME?</v>
      </c>
      <c r="JF8" s="37" t="e">
        <f ca="1"/>
        <v>#NAME?</v>
      </c>
      <c r="JG8" s="37" t="e">
        <f ca="1"/>
        <v>#NAME?</v>
      </c>
      <c r="JH8" s="37" t="e">
        <f ca="1"/>
        <v>#NAME?</v>
      </c>
      <c r="JI8" s="37" t="e">
        <f ca="1"/>
        <v>#NAME?</v>
      </c>
      <c r="JJ8" s="37" t="e">
        <f ca="1"/>
        <v>#NAME?</v>
      </c>
      <c r="JK8" s="37" t="e">
        <f ca="1"/>
        <v>#NAME?</v>
      </c>
      <c r="JL8" s="37" t="e">
        <f ca="1"/>
        <v>#NAME?</v>
      </c>
      <c r="JM8" s="90" t="e">
        <f ca="1"/>
        <v>#NAME?</v>
      </c>
      <c r="JP8" t="str">
        <v>Comm</v>
      </c>
      <c r="JQ8" s="123" t="e">
        <f ca="1"/>
        <v>#NAME?</v>
      </c>
      <c r="JR8" s="37" t="e">
        <f ca="1"/>
        <v>#NAME?</v>
      </c>
      <c r="JS8" s="37" t="e">
        <f ca="1"/>
        <v>#NAME?</v>
      </c>
      <c r="JT8" s="37" t="e">
        <f ca="1"/>
        <v>#NAME?</v>
      </c>
      <c r="JU8" s="37" t="e">
        <f ca="1"/>
        <v>#NAME?</v>
      </c>
      <c r="JV8" s="37" t="e">
        <f ca="1"/>
        <v>#NAME?</v>
      </c>
      <c r="JW8" s="37" t="e">
        <f ca="1"/>
        <v>#NAME?</v>
      </c>
      <c r="JX8" s="37" t="e">
        <f ca="1"/>
        <v>#NAME?</v>
      </c>
      <c r="JY8" s="90" t="e">
        <f ca="1"/>
        <v>#NAME?</v>
      </c>
      <c r="KB8" t="str">
        <v>Comm</v>
      </c>
      <c r="KC8" s="123" t="e">
        <f ca="1"/>
        <v>#NAME?</v>
      </c>
      <c r="KD8" s="37" t="e">
        <f ca="1"/>
        <v>#NAME?</v>
      </c>
      <c r="KE8" s="37" t="e">
        <f ca="1"/>
        <v>#NAME?</v>
      </c>
      <c r="KF8" s="37" t="e">
        <f ca="1"/>
        <v>#NAME?</v>
      </c>
      <c r="KG8" s="37" t="e">
        <f ca="1"/>
        <v>#NAME?</v>
      </c>
      <c r="KH8" s="37" t="e">
        <f ca="1"/>
        <v>#NAME?</v>
      </c>
      <c r="KI8" s="37" t="e">
        <f ca="1"/>
        <v>#NAME?</v>
      </c>
      <c r="KJ8" s="37" t="e">
        <f ca="1"/>
        <v>#NAME?</v>
      </c>
      <c r="KK8" s="90" t="e">
        <f ca="1"/>
        <v>#NAME?</v>
      </c>
      <c r="KN8" t="str">
        <v>Comm</v>
      </c>
      <c r="KO8" s="123" t="e">
        <f ca="1"/>
        <v>#NAME?</v>
      </c>
      <c r="KP8" s="37" t="e">
        <f ca="1"/>
        <v>#NAME?</v>
      </c>
      <c r="KQ8" s="37" t="e">
        <f ca="1"/>
        <v>#NAME?</v>
      </c>
      <c r="KR8" s="37" t="e">
        <f ca="1"/>
        <v>#NAME?</v>
      </c>
      <c r="KS8" s="37" t="e">
        <f ca="1"/>
        <v>#NAME?</v>
      </c>
      <c r="KT8" s="37" t="e">
        <f ca="1"/>
        <v>#NAME?</v>
      </c>
      <c r="KU8" s="37" t="e">
        <f ca="1"/>
        <v>#NAME?</v>
      </c>
      <c r="KV8" s="37" t="e">
        <f ca="1"/>
        <v>#NAME?</v>
      </c>
      <c r="KW8" s="90" t="e">
        <f ca="1"/>
        <v>#NAME?</v>
      </c>
      <c r="KZ8" t="str">
        <v>Comm</v>
      </c>
      <c r="LA8" s="123" t="e">
        <f ca="1"/>
        <v>#NAME?</v>
      </c>
      <c r="LB8" s="37" t="e">
        <f ca="1"/>
        <v>#NAME?</v>
      </c>
      <c r="LC8" s="37" t="e">
        <f ca="1"/>
        <v>#NAME?</v>
      </c>
      <c r="LD8" s="37" t="e">
        <f ca="1"/>
        <v>#NAME?</v>
      </c>
      <c r="LE8" s="37" t="e">
        <f ca="1"/>
        <v>#NAME?</v>
      </c>
      <c r="LF8" s="37" t="e">
        <f ca="1"/>
        <v>#NAME?</v>
      </c>
      <c r="LG8" s="37" t="e">
        <f ca="1"/>
        <v>#NAME?</v>
      </c>
      <c r="LH8" s="37" t="e">
        <f ca="1"/>
        <v>#NAME?</v>
      </c>
      <c r="LI8" s="90" t="e">
        <f ca="1"/>
        <v>#NAME?</v>
      </c>
      <c r="LL8" t="str">
        <v>Comm</v>
      </c>
      <c r="LM8" s="123" t="e">
        <f ca="1"/>
        <v>#NAME?</v>
      </c>
      <c r="LN8" s="37" t="e">
        <f ca="1"/>
        <v>#NAME?</v>
      </c>
      <c r="LO8" s="37" t="e">
        <f ca="1"/>
        <v>#NAME?</v>
      </c>
      <c r="LP8" s="37" t="e">
        <f ca="1"/>
        <v>#NAME?</v>
      </c>
      <c r="LQ8" s="37" t="e">
        <f ca="1"/>
        <v>#NAME?</v>
      </c>
      <c r="LR8" s="37" t="e">
        <f ca="1"/>
        <v>#NAME?</v>
      </c>
      <c r="LS8" s="37" t="e">
        <f ca="1"/>
        <v>#NAME?</v>
      </c>
      <c r="LT8" s="37" t="e">
        <f ca="1"/>
        <v>#NAME?</v>
      </c>
      <c r="LU8" s="90" t="e">
        <f ca="1"/>
        <v>#NAME?</v>
      </c>
      <c r="LX8" t="str">
        <v>Comm</v>
      </c>
      <c r="LY8" s="123" t="e">
        <f ca="1"/>
        <v>#NAME?</v>
      </c>
      <c r="LZ8" s="37" t="e">
        <f ca="1"/>
        <v>#NAME?</v>
      </c>
      <c r="MA8" s="37" t="e">
        <f ca="1"/>
        <v>#NAME?</v>
      </c>
      <c r="MB8" s="37" t="e">
        <f ca="1"/>
        <v>#NAME?</v>
      </c>
      <c r="MC8" s="37" t="e">
        <f ca="1"/>
        <v>#NAME?</v>
      </c>
      <c r="MD8" s="37" t="e">
        <f ca="1"/>
        <v>#NAME?</v>
      </c>
      <c r="ME8" s="37" t="e">
        <f ca="1"/>
        <v>#NAME?</v>
      </c>
      <c r="MF8" s="37" t="e">
        <f ca="1"/>
        <v>#NAME?</v>
      </c>
      <c r="MG8" s="90" t="e">
        <f ca="1"/>
        <v>#NAME?</v>
      </c>
      <c r="MJ8" t="str">
        <v>Comm</v>
      </c>
      <c r="MK8" s="123" t="e">
        <f ca="1"/>
        <v>#NAME?</v>
      </c>
      <c r="ML8" s="37" t="e">
        <f ca="1"/>
        <v>#NAME?</v>
      </c>
      <c r="MM8" s="37" t="e">
        <f ca="1"/>
        <v>#NAME?</v>
      </c>
      <c r="MN8" s="37" t="e">
        <f ca="1"/>
        <v>#NAME?</v>
      </c>
      <c r="MO8" s="37" t="e">
        <f ca="1"/>
        <v>#NAME?</v>
      </c>
      <c r="MP8" s="37" t="e">
        <f ca="1"/>
        <v>#NAME?</v>
      </c>
      <c r="MQ8" s="37" t="e">
        <f ca="1"/>
        <v>#NAME?</v>
      </c>
      <c r="MR8" s="37" t="e">
        <f ca="1"/>
        <v>#NAME?</v>
      </c>
      <c r="MS8" s="90" t="e">
        <f ca="1"/>
        <v>#NAME?</v>
      </c>
    </row>
    <row r="9" spans="1:357" x14ac:dyDescent="0.25">
      <c r="A9">
        <v>6</v>
      </c>
      <c r="B9" s="123">
        <v>4</v>
      </c>
      <c r="C9" s="37">
        <v>7</v>
      </c>
      <c r="D9" s="37">
        <v>3</v>
      </c>
      <c r="E9" s="37">
        <v>3</v>
      </c>
      <c r="F9" s="37">
        <v>6</v>
      </c>
      <c r="G9" s="37">
        <v>6</v>
      </c>
      <c r="H9" s="37">
        <v>1</v>
      </c>
      <c r="I9" s="37">
        <v>4</v>
      </c>
      <c r="J9" s="90">
        <v>7</v>
      </c>
      <c r="L9" t="str">
        <v>Expert</v>
      </c>
      <c r="M9" s="83" t="e">
        <f ca="1"/>
        <v>#NAME?</v>
      </c>
      <c r="N9" s="37" t="e">
        <f ca="1"/>
        <v>#NAME?</v>
      </c>
      <c r="O9" s="37" t="e">
        <f ca="1"/>
        <v>#NAME?</v>
      </c>
      <c r="P9" s="37" t="e">
        <f ca="1"/>
        <v>#NAME?</v>
      </c>
      <c r="Q9" s="37" t="e">
        <f ca="1"/>
        <v>#NAME?</v>
      </c>
      <c r="R9" s="37" t="e">
        <f ca="1"/>
        <v>#NAME?</v>
      </c>
      <c r="S9" s="37" t="e">
        <f ca="1"/>
        <v>#NAME?</v>
      </c>
      <c r="T9" s="37" t="e">
        <f ca="1"/>
        <v>#NAME?</v>
      </c>
      <c r="U9" s="84" t="e">
        <f ca="1"/>
        <v>#NAME?</v>
      </c>
      <c r="X9" t="str">
        <v>Expert</v>
      </c>
      <c r="Y9" s="123" t="e">
        <f ca="1"/>
        <v>#NAME?</v>
      </c>
      <c r="Z9" s="37" t="e">
        <f ca="1"/>
        <v>#NAME?</v>
      </c>
      <c r="AA9" s="37" t="e">
        <f ca="1"/>
        <v>#NAME?</v>
      </c>
      <c r="AB9" s="37" t="e">
        <f ca="1"/>
        <v>#NAME?</v>
      </c>
      <c r="AC9" s="37" t="e">
        <f ca="1"/>
        <v>#NAME?</v>
      </c>
      <c r="AD9" s="37" t="e">
        <f ca="1"/>
        <v>#NAME?</v>
      </c>
      <c r="AE9" s="37" t="e">
        <f ca="1"/>
        <v>#NAME?</v>
      </c>
      <c r="AF9" s="37" t="e">
        <f ca="1"/>
        <v>#NAME?</v>
      </c>
      <c r="AG9" s="90" t="e">
        <f ca="1"/>
        <v>#NAME?</v>
      </c>
      <c r="AJ9" t="str">
        <v>Expert</v>
      </c>
      <c r="AK9" s="123" t="e">
        <f ca="1"/>
        <v>#NAME?</v>
      </c>
      <c r="AL9" s="37" t="e">
        <f ca="1"/>
        <v>#NAME?</v>
      </c>
      <c r="AM9" s="37" t="e">
        <f ca="1"/>
        <v>#NAME?</v>
      </c>
      <c r="AN9" s="37" t="e">
        <f ca="1"/>
        <v>#NAME?</v>
      </c>
      <c r="AO9" s="37" t="e">
        <f ca="1"/>
        <v>#NAME?</v>
      </c>
      <c r="AP9" s="37" t="e">
        <f ca="1"/>
        <v>#NAME?</v>
      </c>
      <c r="AQ9" s="37" t="e">
        <f ca="1"/>
        <v>#NAME?</v>
      </c>
      <c r="AR9" s="37" t="e">
        <f ca="1"/>
        <v>#NAME?</v>
      </c>
      <c r="AS9" s="90" t="e">
        <f ca="1"/>
        <v>#NAME?</v>
      </c>
      <c r="AV9" t="str">
        <v>Expert</v>
      </c>
      <c r="AW9" s="123" t="e">
        <f ca="1"/>
        <v>#NAME?</v>
      </c>
      <c r="AX9" s="37" t="e">
        <f ca="1"/>
        <v>#NAME?</v>
      </c>
      <c r="AY9" s="37" t="e">
        <f ca="1"/>
        <v>#NAME?</v>
      </c>
      <c r="AZ9" s="37" t="e">
        <f ca="1"/>
        <v>#NAME?</v>
      </c>
      <c r="BA9" s="37" t="e">
        <f ca="1"/>
        <v>#NAME?</v>
      </c>
      <c r="BB9" s="37" t="e">
        <f ca="1"/>
        <v>#NAME?</v>
      </c>
      <c r="BC9" s="37" t="e">
        <f ca="1"/>
        <v>#NAME?</v>
      </c>
      <c r="BD9" s="37" t="e">
        <f ca="1"/>
        <v>#NAME?</v>
      </c>
      <c r="BE9" s="90" t="e">
        <f ca="1"/>
        <v>#NAME?</v>
      </c>
      <c r="BH9" t="str">
        <v>Expert</v>
      </c>
      <c r="BI9" s="123" t="e">
        <f ca="1"/>
        <v>#NAME?</v>
      </c>
      <c r="BJ9" s="37" t="e">
        <f ca="1"/>
        <v>#NAME?</v>
      </c>
      <c r="BK9" s="37" t="e">
        <f ca="1"/>
        <v>#NAME?</v>
      </c>
      <c r="BL9" s="37" t="e">
        <f ca="1"/>
        <v>#NAME?</v>
      </c>
      <c r="BM9" s="37" t="e">
        <f ca="1"/>
        <v>#NAME?</v>
      </c>
      <c r="BN9" s="37" t="e">
        <f ca="1"/>
        <v>#NAME?</v>
      </c>
      <c r="BO9" s="37" t="e">
        <f ca="1"/>
        <v>#NAME?</v>
      </c>
      <c r="BP9" s="37" t="e">
        <f ca="1"/>
        <v>#NAME?</v>
      </c>
      <c r="BQ9" s="90" t="e">
        <f ca="1"/>
        <v>#NAME?</v>
      </c>
      <c r="BT9" t="str">
        <v>Expert</v>
      </c>
      <c r="BU9" s="123" t="e">
        <f ca="1"/>
        <v>#NAME?</v>
      </c>
      <c r="BV9" s="37" t="e">
        <f ca="1"/>
        <v>#NAME?</v>
      </c>
      <c r="BW9" s="37" t="e">
        <f ca="1"/>
        <v>#NAME?</v>
      </c>
      <c r="BX9" s="37" t="e">
        <f ca="1"/>
        <v>#NAME?</v>
      </c>
      <c r="BY9" s="37" t="e">
        <f ca="1"/>
        <v>#NAME?</v>
      </c>
      <c r="BZ9" s="37" t="e">
        <f ca="1"/>
        <v>#NAME?</v>
      </c>
      <c r="CA9" s="37" t="e">
        <f ca="1"/>
        <v>#NAME?</v>
      </c>
      <c r="CB9" s="37" t="e">
        <f ca="1"/>
        <v>#NAME?</v>
      </c>
      <c r="CC9" s="90" t="e">
        <f ca="1"/>
        <v>#NAME?</v>
      </c>
      <c r="CF9" t="str">
        <v>Expert</v>
      </c>
      <c r="CG9" s="123" t="e">
        <f ca="1"/>
        <v>#NAME?</v>
      </c>
      <c r="CH9" s="37" t="e">
        <f ca="1"/>
        <v>#NAME?</v>
      </c>
      <c r="CI9" s="37" t="e">
        <f ca="1"/>
        <v>#NAME?</v>
      </c>
      <c r="CJ9" s="37" t="e">
        <f ca="1"/>
        <v>#NAME?</v>
      </c>
      <c r="CK9" s="37" t="e">
        <f ca="1"/>
        <v>#NAME?</v>
      </c>
      <c r="CL9" s="37" t="e">
        <f ca="1"/>
        <v>#NAME?</v>
      </c>
      <c r="CM9" s="37" t="e">
        <f ca="1"/>
        <v>#NAME?</v>
      </c>
      <c r="CN9" s="37" t="e">
        <f ca="1"/>
        <v>#NAME?</v>
      </c>
      <c r="CO9" s="90" t="e">
        <f ca="1"/>
        <v>#NAME?</v>
      </c>
      <c r="CR9" t="str">
        <v>Expert</v>
      </c>
      <c r="CS9" s="123" t="e">
        <f ca="1"/>
        <v>#NAME?</v>
      </c>
      <c r="CT9" s="37" t="e">
        <f ca="1"/>
        <v>#NAME?</v>
      </c>
      <c r="CU9" s="37" t="e">
        <f ca="1"/>
        <v>#NAME?</v>
      </c>
      <c r="CV9" s="37" t="e">
        <f ca="1"/>
        <v>#NAME?</v>
      </c>
      <c r="CW9" s="37" t="e">
        <f ca="1"/>
        <v>#NAME?</v>
      </c>
      <c r="CX9" s="37" t="e">
        <f ca="1"/>
        <v>#NAME?</v>
      </c>
      <c r="CY9" s="37" t="e">
        <f ca="1"/>
        <v>#NAME?</v>
      </c>
      <c r="CZ9" s="37" t="e">
        <f ca="1"/>
        <v>#NAME?</v>
      </c>
      <c r="DA9" s="90" t="e">
        <f ca="1"/>
        <v>#NAME?</v>
      </c>
      <c r="DD9" t="str">
        <v>Expert</v>
      </c>
      <c r="DE9" s="123" t="e">
        <f ca="1"/>
        <v>#NAME?</v>
      </c>
      <c r="DF9" s="37" t="e">
        <f ca="1"/>
        <v>#NAME?</v>
      </c>
      <c r="DG9" s="37" t="e">
        <f ca="1"/>
        <v>#NAME?</v>
      </c>
      <c r="DH9" s="37" t="e">
        <f ca="1"/>
        <v>#NAME?</v>
      </c>
      <c r="DI9" s="37" t="e">
        <f ca="1"/>
        <v>#NAME?</v>
      </c>
      <c r="DJ9" s="37" t="e">
        <f ca="1"/>
        <v>#NAME?</v>
      </c>
      <c r="DK9" s="37" t="e">
        <f ca="1"/>
        <v>#NAME?</v>
      </c>
      <c r="DL9" s="37" t="e">
        <f ca="1"/>
        <v>#NAME?</v>
      </c>
      <c r="DM9" s="90" t="e">
        <f ca="1"/>
        <v>#NAME?</v>
      </c>
      <c r="DP9" t="str">
        <v>Expert</v>
      </c>
      <c r="DQ9" s="123" t="e">
        <f ca="1"/>
        <v>#NAME?</v>
      </c>
      <c r="DR9" s="37" t="e">
        <f ca="1"/>
        <v>#NAME?</v>
      </c>
      <c r="DS9" s="37" t="e">
        <f ca="1"/>
        <v>#NAME?</v>
      </c>
      <c r="DT9" s="37" t="e">
        <f ca="1"/>
        <v>#NAME?</v>
      </c>
      <c r="DU9" s="37" t="e">
        <f ca="1"/>
        <v>#NAME?</v>
      </c>
      <c r="DV9" s="37" t="e">
        <f ca="1"/>
        <v>#NAME?</v>
      </c>
      <c r="DW9" s="37" t="e">
        <f ca="1"/>
        <v>#NAME?</v>
      </c>
      <c r="DX9" s="37" t="e">
        <f ca="1"/>
        <v>#NAME?</v>
      </c>
      <c r="DY9" s="90" t="e">
        <f ca="1"/>
        <v>#NAME?</v>
      </c>
      <c r="EB9" t="str">
        <v>Expert</v>
      </c>
      <c r="EC9" s="123" t="e">
        <f ca="1"/>
        <v>#NAME?</v>
      </c>
      <c r="ED9" s="37" t="e">
        <f ca="1"/>
        <v>#NAME?</v>
      </c>
      <c r="EE9" s="37" t="e">
        <f ca="1"/>
        <v>#NAME?</v>
      </c>
      <c r="EF9" s="37" t="e">
        <f ca="1"/>
        <v>#NAME?</v>
      </c>
      <c r="EG9" s="37" t="e">
        <f ca="1"/>
        <v>#NAME?</v>
      </c>
      <c r="EH9" s="37" t="e">
        <f ca="1"/>
        <v>#NAME?</v>
      </c>
      <c r="EI9" s="37" t="e">
        <f ca="1"/>
        <v>#NAME?</v>
      </c>
      <c r="EJ9" s="37" t="e">
        <f ca="1"/>
        <v>#NAME?</v>
      </c>
      <c r="EK9" s="90" t="e">
        <f ca="1"/>
        <v>#NAME?</v>
      </c>
      <c r="EN9" t="str">
        <v>Expert</v>
      </c>
      <c r="EO9" s="123" t="e">
        <f ca="1"/>
        <v>#NAME?</v>
      </c>
      <c r="EP9" s="37" t="e">
        <f ca="1"/>
        <v>#NAME?</v>
      </c>
      <c r="EQ9" s="37" t="e">
        <f ca="1"/>
        <v>#NAME?</v>
      </c>
      <c r="ER9" s="37" t="e">
        <f ca="1"/>
        <v>#NAME?</v>
      </c>
      <c r="ES9" s="37" t="e">
        <f ca="1"/>
        <v>#NAME?</v>
      </c>
      <c r="ET9" s="37" t="e">
        <f ca="1"/>
        <v>#NAME?</v>
      </c>
      <c r="EU9" s="37" t="e">
        <f ca="1"/>
        <v>#NAME?</v>
      </c>
      <c r="EV9" s="37" t="e">
        <f ca="1"/>
        <v>#NAME?</v>
      </c>
      <c r="EW9" s="90" t="e">
        <f ca="1"/>
        <v>#NAME?</v>
      </c>
      <c r="EZ9" t="str">
        <v>Expert</v>
      </c>
      <c r="FA9" s="123" t="e">
        <f ca="1"/>
        <v>#NAME?</v>
      </c>
      <c r="FB9" s="37" t="e">
        <f ca="1"/>
        <v>#NAME?</v>
      </c>
      <c r="FC9" s="37" t="e">
        <f ca="1"/>
        <v>#NAME?</v>
      </c>
      <c r="FD9" s="37" t="e">
        <f ca="1"/>
        <v>#NAME?</v>
      </c>
      <c r="FE9" s="37" t="e">
        <f ca="1"/>
        <v>#NAME?</v>
      </c>
      <c r="FF9" s="37" t="e">
        <f ca="1"/>
        <v>#NAME?</v>
      </c>
      <c r="FG9" s="37" t="e">
        <f ca="1"/>
        <v>#NAME?</v>
      </c>
      <c r="FH9" s="37" t="e">
        <f ca="1"/>
        <v>#NAME?</v>
      </c>
      <c r="FI9" s="90" t="e">
        <f ca="1"/>
        <v>#NAME?</v>
      </c>
      <c r="FL9" t="str">
        <v>Expert</v>
      </c>
      <c r="FM9" s="123" t="e">
        <f ca="1"/>
        <v>#NAME?</v>
      </c>
      <c r="FN9" s="37" t="e">
        <f ca="1"/>
        <v>#NAME?</v>
      </c>
      <c r="FO9" s="37" t="e">
        <f ca="1"/>
        <v>#NAME?</v>
      </c>
      <c r="FP9" s="37" t="e">
        <f ca="1"/>
        <v>#NAME?</v>
      </c>
      <c r="FQ9" s="37" t="e">
        <f ca="1"/>
        <v>#NAME?</v>
      </c>
      <c r="FR9" s="37" t="e">
        <f ca="1"/>
        <v>#NAME?</v>
      </c>
      <c r="FS9" s="37" t="e">
        <f ca="1"/>
        <v>#NAME?</v>
      </c>
      <c r="FT9" s="37" t="e">
        <f ca="1"/>
        <v>#NAME?</v>
      </c>
      <c r="FU9" s="90" t="e">
        <f ca="1"/>
        <v>#NAME?</v>
      </c>
      <c r="FX9" t="str">
        <v>Expert</v>
      </c>
      <c r="FY9" s="123" t="e">
        <f ca="1"/>
        <v>#NAME?</v>
      </c>
      <c r="FZ9" s="37" t="e">
        <f ca="1"/>
        <v>#NAME?</v>
      </c>
      <c r="GA9" s="37" t="e">
        <f ca="1"/>
        <v>#NAME?</v>
      </c>
      <c r="GB9" s="37" t="e">
        <f ca="1"/>
        <v>#NAME?</v>
      </c>
      <c r="GC9" s="37" t="e">
        <f ca="1"/>
        <v>#NAME?</v>
      </c>
      <c r="GD9" s="37" t="e">
        <f ca="1"/>
        <v>#NAME?</v>
      </c>
      <c r="GE9" s="37" t="e">
        <f ca="1"/>
        <v>#NAME?</v>
      </c>
      <c r="GF9" s="37" t="e">
        <f ca="1"/>
        <v>#NAME?</v>
      </c>
      <c r="GG9" s="90" t="e">
        <f ca="1"/>
        <v>#NAME?</v>
      </c>
      <c r="GJ9" t="str">
        <v>Expert</v>
      </c>
      <c r="GK9" s="123" t="e">
        <f ca="1"/>
        <v>#NAME?</v>
      </c>
      <c r="GL9" s="37" t="e">
        <f ca="1"/>
        <v>#NAME?</v>
      </c>
      <c r="GM9" s="37" t="e">
        <f ca="1"/>
        <v>#NAME?</v>
      </c>
      <c r="GN9" s="37" t="e">
        <f ca="1"/>
        <v>#NAME?</v>
      </c>
      <c r="GO9" s="37" t="e">
        <f ca="1"/>
        <v>#NAME?</v>
      </c>
      <c r="GP9" s="37" t="e">
        <f ca="1"/>
        <v>#NAME?</v>
      </c>
      <c r="GQ9" s="37" t="e">
        <f ca="1"/>
        <v>#NAME?</v>
      </c>
      <c r="GR9" s="37" t="e">
        <f ca="1"/>
        <v>#NAME?</v>
      </c>
      <c r="GS9" s="90" t="e">
        <f ca="1"/>
        <v>#NAME?</v>
      </c>
      <c r="GV9" t="str">
        <v>Expert</v>
      </c>
      <c r="GW9" s="123" t="e">
        <f ca="1"/>
        <v>#NAME?</v>
      </c>
      <c r="GX9" s="37" t="e">
        <f ca="1"/>
        <v>#NAME?</v>
      </c>
      <c r="GY9" s="37" t="e">
        <f ca="1"/>
        <v>#NAME?</v>
      </c>
      <c r="GZ9" s="37" t="e">
        <f ca="1"/>
        <v>#NAME?</v>
      </c>
      <c r="HA9" s="37" t="e">
        <f ca="1"/>
        <v>#NAME?</v>
      </c>
      <c r="HB9" s="37" t="e">
        <f ca="1"/>
        <v>#NAME?</v>
      </c>
      <c r="HC9" s="37" t="e">
        <f ca="1"/>
        <v>#NAME?</v>
      </c>
      <c r="HD9" s="37" t="e">
        <f ca="1"/>
        <v>#NAME?</v>
      </c>
      <c r="HE9" s="90" t="e">
        <f ca="1"/>
        <v>#NAME?</v>
      </c>
      <c r="HH9" t="str">
        <v>Expert</v>
      </c>
      <c r="HI9" s="123" t="e">
        <f ca="1"/>
        <v>#NAME?</v>
      </c>
      <c r="HJ9" s="37" t="e">
        <f ca="1"/>
        <v>#NAME?</v>
      </c>
      <c r="HK9" s="37" t="e">
        <f ca="1"/>
        <v>#NAME?</v>
      </c>
      <c r="HL9" s="37" t="e">
        <f ca="1"/>
        <v>#NAME?</v>
      </c>
      <c r="HM9" s="37" t="e">
        <f ca="1"/>
        <v>#NAME?</v>
      </c>
      <c r="HN9" s="37" t="e">
        <f ca="1"/>
        <v>#NAME?</v>
      </c>
      <c r="HO9" s="37" t="e">
        <f ca="1"/>
        <v>#NAME?</v>
      </c>
      <c r="HP9" s="37" t="e">
        <f ca="1"/>
        <v>#NAME?</v>
      </c>
      <c r="HQ9" s="90" t="e">
        <f ca="1"/>
        <v>#NAME?</v>
      </c>
      <c r="HT9" t="str">
        <v>Expert</v>
      </c>
      <c r="HU9" s="123" t="e">
        <f ca="1"/>
        <v>#NAME?</v>
      </c>
      <c r="HV9" s="37" t="e">
        <f ca="1"/>
        <v>#NAME?</v>
      </c>
      <c r="HW9" s="37" t="e">
        <f ca="1"/>
        <v>#NAME?</v>
      </c>
      <c r="HX9" s="37" t="e">
        <f ca="1"/>
        <v>#NAME?</v>
      </c>
      <c r="HY9" s="37" t="e">
        <f ca="1"/>
        <v>#NAME?</v>
      </c>
      <c r="HZ9" s="37" t="e">
        <f ca="1"/>
        <v>#NAME?</v>
      </c>
      <c r="IA9" s="37" t="e">
        <f ca="1"/>
        <v>#NAME?</v>
      </c>
      <c r="IB9" s="37" t="e">
        <f ca="1"/>
        <v>#NAME?</v>
      </c>
      <c r="IC9" s="90" t="e">
        <f ca="1"/>
        <v>#NAME?</v>
      </c>
      <c r="IF9" t="str">
        <v>Expert</v>
      </c>
      <c r="IG9" s="123" t="e">
        <f ca="1"/>
        <v>#NAME?</v>
      </c>
      <c r="IH9" s="37" t="e">
        <f ca="1"/>
        <v>#NAME?</v>
      </c>
      <c r="II9" s="37" t="e">
        <f ca="1"/>
        <v>#NAME?</v>
      </c>
      <c r="IJ9" s="37" t="e">
        <f ca="1"/>
        <v>#NAME?</v>
      </c>
      <c r="IK9" s="37" t="e">
        <f ca="1"/>
        <v>#NAME?</v>
      </c>
      <c r="IL9" s="37" t="e">
        <f ca="1"/>
        <v>#NAME?</v>
      </c>
      <c r="IM9" s="37" t="e">
        <f ca="1"/>
        <v>#NAME?</v>
      </c>
      <c r="IN9" s="37" t="e">
        <f ca="1"/>
        <v>#NAME?</v>
      </c>
      <c r="IO9" s="90" t="e">
        <f ca="1"/>
        <v>#NAME?</v>
      </c>
      <c r="IR9" t="str">
        <v>Expert</v>
      </c>
      <c r="IS9" s="123" t="e">
        <f ca="1"/>
        <v>#NAME?</v>
      </c>
      <c r="IT9" s="37" t="e">
        <f ca="1"/>
        <v>#NAME?</v>
      </c>
      <c r="IU9" s="37" t="e">
        <f ca="1"/>
        <v>#NAME?</v>
      </c>
      <c r="IV9" s="37" t="e">
        <f ca="1"/>
        <v>#NAME?</v>
      </c>
      <c r="IW9" s="37" t="e">
        <f ca="1"/>
        <v>#NAME?</v>
      </c>
      <c r="IX9" s="37" t="e">
        <f ca="1"/>
        <v>#NAME?</v>
      </c>
      <c r="IY9" s="37" t="e">
        <f ca="1"/>
        <v>#NAME?</v>
      </c>
      <c r="IZ9" s="37" t="e">
        <f ca="1"/>
        <v>#NAME?</v>
      </c>
      <c r="JA9" s="90" t="e">
        <f ca="1"/>
        <v>#NAME?</v>
      </c>
      <c r="JD9" t="str">
        <v>Expert</v>
      </c>
      <c r="JE9" s="123" t="e">
        <f ca="1"/>
        <v>#NAME?</v>
      </c>
      <c r="JF9" s="37" t="e">
        <f ca="1"/>
        <v>#NAME?</v>
      </c>
      <c r="JG9" s="37" t="e">
        <f ca="1"/>
        <v>#NAME?</v>
      </c>
      <c r="JH9" s="37" t="e">
        <f ca="1"/>
        <v>#NAME?</v>
      </c>
      <c r="JI9" s="37" t="e">
        <f ca="1"/>
        <v>#NAME?</v>
      </c>
      <c r="JJ9" s="37" t="e">
        <f ca="1"/>
        <v>#NAME?</v>
      </c>
      <c r="JK9" s="37" t="e">
        <f ca="1"/>
        <v>#NAME?</v>
      </c>
      <c r="JL9" s="37" t="e">
        <f ca="1"/>
        <v>#NAME?</v>
      </c>
      <c r="JM9" s="90" t="e">
        <f ca="1"/>
        <v>#NAME?</v>
      </c>
      <c r="JP9" t="str">
        <v>Expert</v>
      </c>
      <c r="JQ9" s="123" t="e">
        <f ca="1"/>
        <v>#NAME?</v>
      </c>
      <c r="JR9" s="37" t="e">
        <f ca="1"/>
        <v>#NAME?</v>
      </c>
      <c r="JS9" s="37" t="e">
        <f ca="1"/>
        <v>#NAME?</v>
      </c>
      <c r="JT9" s="37" t="e">
        <f ca="1"/>
        <v>#NAME?</v>
      </c>
      <c r="JU9" s="37" t="e">
        <f ca="1"/>
        <v>#NAME?</v>
      </c>
      <c r="JV9" s="37" t="e">
        <f ca="1"/>
        <v>#NAME?</v>
      </c>
      <c r="JW9" s="37" t="e">
        <f ca="1"/>
        <v>#NAME?</v>
      </c>
      <c r="JX9" s="37" t="e">
        <f ca="1"/>
        <v>#NAME?</v>
      </c>
      <c r="JY9" s="90" t="e">
        <f ca="1"/>
        <v>#NAME?</v>
      </c>
      <c r="KB9" t="str">
        <v>Expert</v>
      </c>
      <c r="KC9" s="123" t="e">
        <f ca="1"/>
        <v>#NAME?</v>
      </c>
      <c r="KD9" s="37" t="e">
        <f ca="1"/>
        <v>#NAME?</v>
      </c>
      <c r="KE9" s="37" t="e">
        <f ca="1"/>
        <v>#NAME?</v>
      </c>
      <c r="KF9" s="37" t="e">
        <f ca="1"/>
        <v>#NAME?</v>
      </c>
      <c r="KG9" s="37" t="e">
        <f ca="1"/>
        <v>#NAME?</v>
      </c>
      <c r="KH9" s="37" t="e">
        <f ca="1"/>
        <v>#NAME?</v>
      </c>
      <c r="KI9" s="37" t="e">
        <f ca="1"/>
        <v>#NAME?</v>
      </c>
      <c r="KJ9" s="37" t="e">
        <f ca="1"/>
        <v>#NAME?</v>
      </c>
      <c r="KK9" s="90" t="e">
        <f ca="1"/>
        <v>#NAME?</v>
      </c>
      <c r="KN9" t="str">
        <v>Expert</v>
      </c>
      <c r="KO9" s="123" t="e">
        <f ca="1"/>
        <v>#NAME?</v>
      </c>
      <c r="KP9" s="37" t="e">
        <f ca="1"/>
        <v>#NAME?</v>
      </c>
      <c r="KQ9" s="37" t="e">
        <f ca="1"/>
        <v>#NAME?</v>
      </c>
      <c r="KR9" s="37" t="e">
        <f ca="1"/>
        <v>#NAME?</v>
      </c>
      <c r="KS9" s="37" t="e">
        <f ca="1"/>
        <v>#NAME?</v>
      </c>
      <c r="KT9" s="37" t="e">
        <f ca="1"/>
        <v>#NAME?</v>
      </c>
      <c r="KU9" s="37" t="e">
        <f ca="1"/>
        <v>#NAME?</v>
      </c>
      <c r="KV9" s="37" t="e">
        <f ca="1"/>
        <v>#NAME?</v>
      </c>
      <c r="KW9" s="90" t="e">
        <f ca="1"/>
        <v>#NAME?</v>
      </c>
      <c r="KZ9" t="str">
        <v>Expert</v>
      </c>
      <c r="LA9" s="123" t="e">
        <f ca="1"/>
        <v>#NAME?</v>
      </c>
      <c r="LB9" s="37" t="e">
        <f ca="1"/>
        <v>#NAME?</v>
      </c>
      <c r="LC9" s="37" t="e">
        <f ca="1"/>
        <v>#NAME?</v>
      </c>
      <c r="LD9" s="37" t="e">
        <f ca="1"/>
        <v>#NAME?</v>
      </c>
      <c r="LE9" s="37" t="e">
        <f ca="1"/>
        <v>#NAME?</v>
      </c>
      <c r="LF9" s="37" t="e">
        <f ca="1"/>
        <v>#NAME?</v>
      </c>
      <c r="LG9" s="37" t="e">
        <f ca="1"/>
        <v>#NAME?</v>
      </c>
      <c r="LH9" s="37" t="e">
        <f ca="1"/>
        <v>#NAME?</v>
      </c>
      <c r="LI9" s="90" t="e">
        <f ca="1"/>
        <v>#NAME?</v>
      </c>
      <c r="LL9" t="str">
        <v>Expert</v>
      </c>
      <c r="LM9" s="123" t="e">
        <f ca="1"/>
        <v>#NAME?</v>
      </c>
      <c r="LN9" s="37" t="e">
        <f ca="1"/>
        <v>#NAME?</v>
      </c>
      <c r="LO9" s="37" t="e">
        <f ca="1"/>
        <v>#NAME?</v>
      </c>
      <c r="LP9" s="37" t="e">
        <f ca="1"/>
        <v>#NAME?</v>
      </c>
      <c r="LQ9" s="37" t="e">
        <f ca="1"/>
        <v>#NAME?</v>
      </c>
      <c r="LR9" s="37" t="e">
        <f ca="1"/>
        <v>#NAME?</v>
      </c>
      <c r="LS9" s="37" t="e">
        <f ca="1"/>
        <v>#NAME?</v>
      </c>
      <c r="LT9" s="37" t="e">
        <f ca="1"/>
        <v>#NAME?</v>
      </c>
      <c r="LU9" s="90" t="e">
        <f ca="1"/>
        <v>#NAME?</v>
      </c>
      <c r="LX9" t="str">
        <v>Expert</v>
      </c>
      <c r="LY9" s="123" t="e">
        <f ca="1"/>
        <v>#NAME?</v>
      </c>
      <c r="LZ9" s="37" t="e">
        <f ca="1"/>
        <v>#NAME?</v>
      </c>
      <c r="MA9" s="37" t="e">
        <f ca="1"/>
        <v>#NAME?</v>
      </c>
      <c r="MB9" s="37" t="e">
        <f ca="1"/>
        <v>#NAME?</v>
      </c>
      <c r="MC9" s="37" t="e">
        <f ca="1"/>
        <v>#NAME?</v>
      </c>
      <c r="MD9" s="37" t="e">
        <f ca="1"/>
        <v>#NAME?</v>
      </c>
      <c r="ME9" s="37" t="e">
        <f ca="1"/>
        <v>#NAME?</v>
      </c>
      <c r="MF9" s="37" t="e">
        <f ca="1"/>
        <v>#NAME?</v>
      </c>
      <c r="MG9" s="90" t="e">
        <f ca="1"/>
        <v>#NAME?</v>
      </c>
      <c r="MJ9" t="str">
        <v>Expert</v>
      </c>
      <c r="MK9" s="123" t="e">
        <f ca="1"/>
        <v>#NAME?</v>
      </c>
      <c r="ML9" s="37" t="e">
        <f ca="1"/>
        <v>#NAME?</v>
      </c>
      <c r="MM9" s="37" t="e">
        <f ca="1"/>
        <v>#NAME?</v>
      </c>
      <c r="MN9" s="37" t="e">
        <f ca="1"/>
        <v>#NAME?</v>
      </c>
      <c r="MO9" s="37" t="e">
        <f ca="1"/>
        <v>#NAME?</v>
      </c>
      <c r="MP9" s="37" t="e">
        <f ca="1"/>
        <v>#NAME?</v>
      </c>
      <c r="MQ9" s="37" t="e">
        <f ca="1"/>
        <v>#NAME?</v>
      </c>
      <c r="MR9" s="37" t="e">
        <f ca="1"/>
        <v>#NAME?</v>
      </c>
      <c r="MS9" s="90" t="e">
        <f ca="1"/>
        <v>#NAME?</v>
      </c>
    </row>
    <row r="10" spans="1:357" x14ac:dyDescent="0.25">
      <c r="A10">
        <v>7</v>
      </c>
      <c r="B10" s="123">
        <v>4</v>
      </c>
      <c r="C10" s="37">
        <v>8</v>
      </c>
      <c r="D10" s="37">
        <v>4</v>
      </c>
      <c r="E10" s="37">
        <v>2</v>
      </c>
      <c r="F10" s="37">
        <v>6</v>
      </c>
      <c r="G10" s="37">
        <v>4</v>
      </c>
      <c r="H10" s="37">
        <v>5</v>
      </c>
      <c r="I10" s="37">
        <v>4</v>
      </c>
      <c r="J10" s="90">
        <v>7</v>
      </c>
      <c r="L10" t="str">
        <v>Motivate</v>
      </c>
      <c r="M10" s="83" t="e">
        <f ca="1"/>
        <v>#NAME?</v>
      </c>
      <c r="N10" s="37" t="e">
        <f ca="1"/>
        <v>#NAME?</v>
      </c>
      <c r="O10" s="37" t="e">
        <f ca="1"/>
        <v>#NAME?</v>
      </c>
      <c r="P10" s="37" t="e">
        <f ca="1"/>
        <v>#NAME?</v>
      </c>
      <c r="Q10" s="37" t="e">
        <f ca="1"/>
        <v>#NAME?</v>
      </c>
      <c r="R10" s="37" t="e">
        <f ca="1"/>
        <v>#NAME?</v>
      </c>
      <c r="S10" s="37" t="e">
        <f ca="1"/>
        <v>#NAME?</v>
      </c>
      <c r="T10" s="37" t="e">
        <f ca="1"/>
        <v>#NAME?</v>
      </c>
      <c r="U10" s="84" t="e">
        <f ca="1"/>
        <v>#NAME?</v>
      </c>
      <c r="X10" t="str">
        <v>Motivate</v>
      </c>
      <c r="Y10" s="123" t="e">
        <f ca="1"/>
        <v>#NAME?</v>
      </c>
      <c r="Z10" s="37" t="e">
        <f ca="1"/>
        <v>#NAME?</v>
      </c>
      <c r="AA10" s="37" t="e">
        <f ca="1"/>
        <v>#NAME?</v>
      </c>
      <c r="AB10" s="37" t="e">
        <f ca="1"/>
        <v>#NAME?</v>
      </c>
      <c r="AC10" s="37" t="e">
        <f ca="1"/>
        <v>#NAME?</v>
      </c>
      <c r="AD10" s="37" t="e">
        <f ca="1"/>
        <v>#NAME?</v>
      </c>
      <c r="AE10" s="37" t="e">
        <f ca="1"/>
        <v>#NAME?</v>
      </c>
      <c r="AF10" s="37" t="e">
        <f ca="1"/>
        <v>#NAME?</v>
      </c>
      <c r="AG10" s="90" t="e">
        <f ca="1"/>
        <v>#NAME?</v>
      </c>
      <c r="AJ10" t="str">
        <v>Motivate</v>
      </c>
      <c r="AK10" s="123" t="e">
        <f ca="1"/>
        <v>#NAME?</v>
      </c>
      <c r="AL10" s="37" t="e">
        <f ca="1"/>
        <v>#NAME?</v>
      </c>
      <c r="AM10" s="37" t="e">
        <f ca="1"/>
        <v>#NAME?</v>
      </c>
      <c r="AN10" s="37" t="e">
        <f ca="1"/>
        <v>#NAME?</v>
      </c>
      <c r="AO10" s="37" t="e">
        <f ca="1"/>
        <v>#NAME?</v>
      </c>
      <c r="AP10" s="37" t="e">
        <f ca="1"/>
        <v>#NAME?</v>
      </c>
      <c r="AQ10" s="37" t="e">
        <f ca="1"/>
        <v>#NAME?</v>
      </c>
      <c r="AR10" s="37" t="e">
        <f ca="1"/>
        <v>#NAME?</v>
      </c>
      <c r="AS10" s="90" t="e">
        <f ca="1"/>
        <v>#NAME?</v>
      </c>
      <c r="AV10" t="str">
        <v>Motivate</v>
      </c>
      <c r="AW10" s="123" t="e">
        <f ca="1"/>
        <v>#NAME?</v>
      </c>
      <c r="AX10" s="37" t="e">
        <f ca="1"/>
        <v>#NAME?</v>
      </c>
      <c r="AY10" s="37" t="e">
        <f ca="1"/>
        <v>#NAME?</v>
      </c>
      <c r="AZ10" s="37" t="e">
        <f ca="1"/>
        <v>#NAME?</v>
      </c>
      <c r="BA10" s="37" t="e">
        <f ca="1"/>
        <v>#NAME?</v>
      </c>
      <c r="BB10" s="37" t="e">
        <f ca="1"/>
        <v>#NAME?</v>
      </c>
      <c r="BC10" s="37" t="e">
        <f ca="1"/>
        <v>#NAME?</v>
      </c>
      <c r="BD10" s="37" t="e">
        <f ca="1"/>
        <v>#NAME?</v>
      </c>
      <c r="BE10" s="90" t="e">
        <f ca="1"/>
        <v>#NAME?</v>
      </c>
      <c r="BH10" t="str">
        <v>Motivate</v>
      </c>
      <c r="BI10" s="123" t="e">
        <f ca="1"/>
        <v>#NAME?</v>
      </c>
      <c r="BJ10" s="37" t="e">
        <f ca="1"/>
        <v>#NAME?</v>
      </c>
      <c r="BK10" s="37" t="e">
        <f ca="1"/>
        <v>#NAME?</v>
      </c>
      <c r="BL10" s="37" t="e">
        <f ca="1"/>
        <v>#NAME?</v>
      </c>
      <c r="BM10" s="37" t="e">
        <f ca="1"/>
        <v>#NAME?</v>
      </c>
      <c r="BN10" s="37" t="e">
        <f ca="1"/>
        <v>#NAME?</v>
      </c>
      <c r="BO10" s="37" t="e">
        <f ca="1"/>
        <v>#NAME?</v>
      </c>
      <c r="BP10" s="37" t="e">
        <f ca="1"/>
        <v>#NAME?</v>
      </c>
      <c r="BQ10" s="90" t="e">
        <f ca="1"/>
        <v>#NAME?</v>
      </c>
      <c r="BT10" t="str">
        <v>Motivate</v>
      </c>
      <c r="BU10" s="123" t="e">
        <f ca="1"/>
        <v>#NAME?</v>
      </c>
      <c r="BV10" s="37" t="e">
        <f ca="1"/>
        <v>#NAME?</v>
      </c>
      <c r="BW10" s="37" t="e">
        <f ca="1"/>
        <v>#NAME?</v>
      </c>
      <c r="BX10" s="37" t="e">
        <f ca="1"/>
        <v>#NAME?</v>
      </c>
      <c r="BY10" s="37" t="e">
        <f ca="1"/>
        <v>#NAME?</v>
      </c>
      <c r="BZ10" s="37" t="e">
        <f ca="1"/>
        <v>#NAME?</v>
      </c>
      <c r="CA10" s="37" t="e">
        <f ca="1"/>
        <v>#NAME?</v>
      </c>
      <c r="CB10" s="37" t="e">
        <f ca="1"/>
        <v>#NAME?</v>
      </c>
      <c r="CC10" s="90" t="e">
        <f ca="1"/>
        <v>#NAME?</v>
      </c>
      <c r="CF10" t="str">
        <v>Motivate</v>
      </c>
      <c r="CG10" s="123" t="e">
        <f ca="1"/>
        <v>#NAME?</v>
      </c>
      <c r="CH10" s="37" t="e">
        <f ca="1"/>
        <v>#NAME?</v>
      </c>
      <c r="CI10" s="37" t="e">
        <f ca="1"/>
        <v>#NAME?</v>
      </c>
      <c r="CJ10" s="37" t="e">
        <f ca="1"/>
        <v>#NAME?</v>
      </c>
      <c r="CK10" s="37" t="e">
        <f ca="1"/>
        <v>#NAME?</v>
      </c>
      <c r="CL10" s="37" t="e">
        <f ca="1"/>
        <v>#NAME?</v>
      </c>
      <c r="CM10" s="37" t="e">
        <f ca="1"/>
        <v>#NAME?</v>
      </c>
      <c r="CN10" s="37" t="e">
        <f ca="1"/>
        <v>#NAME?</v>
      </c>
      <c r="CO10" s="90" t="e">
        <f ca="1"/>
        <v>#NAME?</v>
      </c>
      <c r="CR10" t="str">
        <v>Motivate</v>
      </c>
      <c r="CS10" s="123" t="e">
        <f ca="1"/>
        <v>#NAME?</v>
      </c>
      <c r="CT10" s="37" t="e">
        <f ca="1"/>
        <v>#NAME?</v>
      </c>
      <c r="CU10" s="37" t="e">
        <f ca="1"/>
        <v>#NAME?</v>
      </c>
      <c r="CV10" s="37" t="e">
        <f ca="1"/>
        <v>#NAME?</v>
      </c>
      <c r="CW10" s="37" t="e">
        <f ca="1"/>
        <v>#NAME?</v>
      </c>
      <c r="CX10" s="37" t="e">
        <f ca="1"/>
        <v>#NAME?</v>
      </c>
      <c r="CY10" s="37" t="e">
        <f ca="1"/>
        <v>#NAME?</v>
      </c>
      <c r="CZ10" s="37" t="e">
        <f ca="1"/>
        <v>#NAME?</v>
      </c>
      <c r="DA10" s="90" t="e">
        <f ca="1"/>
        <v>#NAME?</v>
      </c>
      <c r="DD10" t="str">
        <v>Motivate</v>
      </c>
      <c r="DE10" s="123" t="e">
        <f ca="1"/>
        <v>#NAME?</v>
      </c>
      <c r="DF10" s="37" t="e">
        <f ca="1"/>
        <v>#NAME?</v>
      </c>
      <c r="DG10" s="37" t="e">
        <f ca="1"/>
        <v>#NAME?</v>
      </c>
      <c r="DH10" s="37" t="e">
        <f ca="1"/>
        <v>#NAME?</v>
      </c>
      <c r="DI10" s="37" t="e">
        <f ca="1"/>
        <v>#NAME?</v>
      </c>
      <c r="DJ10" s="37" t="e">
        <f ca="1"/>
        <v>#NAME?</v>
      </c>
      <c r="DK10" s="37" t="e">
        <f ca="1"/>
        <v>#NAME?</v>
      </c>
      <c r="DL10" s="37" t="e">
        <f ca="1"/>
        <v>#NAME?</v>
      </c>
      <c r="DM10" s="90" t="e">
        <f ca="1"/>
        <v>#NAME?</v>
      </c>
      <c r="DP10" t="str">
        <v>Motivate</v>
      </c>
      <c r="DQ10" s="123" t="e">
        <f ca="1"/>
        <v>#NAME?</v>
      </c>
      <c r="DR10" s="37" t="e">
        <f ca="1"/>
        <v>#NAME?</v>
      </c>
      <c r="DS10" s="37" t="e">
        <f ca="1"/>
        <v>#NAME?</v>
      </c>
      <c r="DT10" s="37" t="e">
        <f ca="1"/>
        <v>#NAME?</v>
      </c>
      <c r="DU10" s="37" t="e">
        <f ca="1"/>
        <v>#NAME?</v>
      </c>
      <c r="DV10" s="37" t="e">
        <f ca="1"/>
        <v>#NAME?</v>
      </c>
      <c r="DW10" s="37" t="e">
        <f ca="1"/>
        <v>#NAME?</v>
      </c>
      <c r="DX10" s="37" t="e">
        <f ca="1"/>
        <v>#NAME?</v>
      </c>
      <c r="DY10" s="90" t="e">
        <f ca="1"/>
        <v>#NAME?</v>
      </c>
      <c r="EB10" t="str">
        <v>Motivate</v>
      </c>
      <c r="EC10" s="123" t="e">
        <f ca="1"/>
        <v>#NAME?</v>
      </c>
      <c r="ED10" s="37" t="e">
        <f ca="1"/>
        <v>#NAME?</v>
      </c>
      <c r="EE10" s="37" t="e">
        <f ca="1"/>
        <v>#NAME?</v>
      </c>
      <c r="EF10" s="37" t="e">
        <f ca="1"/>
        <v>#NAME?</v>
      </c>
      <c r="EG10" s="37" t="e">
        <f ca="1"/>
        <v>#NAME?</v>
      </c>
      <c r="EH10" s="37" t="e">
        <f ca="1"/>
        <v>#NAME?</v>
      </c>
      <c r="EI10" s="37" t="e">
        <f ca="1"/>
        <v>#NAME?</v>
      </c>
      <c r="EJ10" s="37" t="e">
        <f ca="1"/>
        <v>#NAME?</v>
      </c>
      <c r="EK10" s="90" t="e">
        <f ca="1"/>
        <v>#NAME?</v>
      </c>
      <c r="EN10" t="str">
        <v>Motivate</v>
      </c>
      <c r="EO10" s="123" t="e">
        <f ca="1"/>
        <v>#NAME?</v>
      </c>
      <c r="EP10" s="37" t="e">
        <f ca="1"/>
        <v>#NAME?</v>
      </c>
      <c r="EQ10" s="37" t="e">
        <f ca="1"/>
        <v>#NAME?</v>
      </c>
      <c r="ER10" s="37" t="e">
        <f ca="1"/>
        <v>#NAME?</v>
      </c>
      <c r="ES10" s="37" t="e">
        <f ca="1"/>
        <v>#NAME?</v>
      </c>
      <c r="ET10" s="37" t="e">
        <f ca="1"/>
        <v>#NAME?</v>
      </c>
      <c r="EU10" s="37" t="e">
        <f ca="1"/>
        <v>#NAME?</v>
      </c>
      <c r="EV10" s="37" t="e">
        <f ca="1"/>
        <v>#NAME?</v>
      </c>
      <c r="EW10" s="90" t="e">
        <f ca="1"/>
        <v>#NAME?</v>
      </c>
      <c r="EZ10" t="str">
        <v>Motivate</v>
      </c>
      <c r="FA10" s="123" t="e">
        <f ca="1"/>
        <v>#NAME?</v>
      </c>
      <c r="FB10" s="37" t="e">
        <f ca="1"/>
        <v>#NAME?</v>
      </c>
      <c r="FC10" s="37" t="e">
        <f ca="1"/>
        <v>#NAME?</v>
      </c>
      <c r="FD10" s="37" t="e">
        <f ca="1"/>
        <v>#NAME?</v>
      </c>
      <c r="FE10" s="37" t="e">
        <f ca="1"/>
        <v>#NAME?</v>
      </c>
      <c r="FF10" s="37" t="e">
        <f ca="1"/>
        <v>#NAME?</v>
      </c>
      <c r="FG10" s="37" t="e">
        <f ca="1"/>
        <v>#NAME?</v>
      </c>
      <c r="FH10" s="37" t="e">
        <f ca="1"/>
        <v>#NAME?</v>
      </c>
      <c r="FI10" s="90" t="e">
        <f ca="1"/>
        <v>#NAME?</v>
      </c>
      <c r="FL10" t="str">
        <v>Motivate</v>
      </c>
      <c r="FM10" s="123" t="e">
        <f ca="1"/>
        <v>#NAME?</v>
      </c>
      <c r="FN10" s="37" t="e">
        <f ca="1"/>
        <v>#NAME?</v>
      </c>
      <c r="FO10" s="37" t="e">
        <f ca="1"/>
        <v>#NAME?</v>
      </c>
      <c r="FP10" s="37" t="e">
        <f ca="1"/>
        <v>#NAME?</v>
      </c>
      <c r="FQ10" s="37" t="e">
        <f ca="1"/>
        <v>#NAME?</v>
      </c>
      <c r="FR10" s="37" t="e">
        <f ca="1"/>
        <v>#NAME?</v>
      </c>
      <c r="FS10" s="37" t="e">
        <f ca="1"/>
        <v>#NAME?</v>
      </c>
      <c r="FT10" s="37" t="e">
        <f ca="1"/>
        <v>#NAME?</v>
      </c>
      <c r="FU10" s="90" t="e">
        <f ca="1"/>
        <v>#NAME?</v>
      </c>
      <c r="FX10" t="str">
        <v>Motivate</v>
      </c>
      <c r="FY10" s="123" t="e">
        <f ca="1"/>
        <v>#NAME?</v>
      </c>
      <c r="FZ10" s="37" t="e">
        <f ca="1"/>
        <v>#NAME?</v>
      </c>
      <c r="GA10" s="37" t="e">
        <f ca="1"/>
        <v>#NAME?</v>
      </c>
      <c r="GB10" s="37" t="e">
        <f ca="1"/>
        <v>#NAME?</v>
      </c>
      <c r="GC10" s="37" t="e">
        <f ca="1"/>
        <v>#NAME?</v>
      </c>
      <c r="GD10" s="37" t="e">
        <f ca="1"/>
        <v>#NAME?</v>
      </c>
      <c r="GE10" s="37" t="e">
        <f ca="1"/>
        <v>#NAME?</v>
      </c>
      <c r="GF10" s="37" t="e">
        <f ca="1"/>
        <v>#NAME?</v>
      </c>
      <c r="GG10" s="90" t="e">
        <f ca="1"/>
        <v>#NAME?</v>
      </c>
      <c r="GJ10" t="str">
        <v>Motivate</v>
      </c>
      <c r="GK10" s="123" t="e">
        <f ca="1"/>
        <v>#NAME?</v>
      </c>
      <c r="GL10" s="37" t="e">
        <f ca="1"/>
        <v>#NAME?</v>
      </c>
      <c r="GM10" s="37" t="e">
        <f ca="1"/>
        <v>#NAME?</v>
      </c>
      <c r="GN10" s="37" t="e">
        <f ca="1"/>
        <v>#NAME?</v>
      </c>
      <c r="GO10" s="37" t="e">
        <f ca="1"/>
        <v>#NAME?</v>
      </c>
      <c r="GP10" s="37" t="e">
        <f ca="1"/>
        <v>#NAME?</v>
      </c>
      <c r="GQ10" s="37" t="e">
        <f ca="1"/>
        <v>#NAME?</v>
      </c>
      <c r="GR10" s="37" t="e">
        <f ca="1"/>
        <v>#NAME?</v>
      </c>
      <c r="GS10" s="90" t="e">
        <f ca="1"/>
        <v>#NAME?</v>
      </c>
      <c r="GV10" t="str">
        <v>Motivate</v>
      </c>
      <c r="GW10" s="123" t="e">
        <f ca="1"/>
        <v>#NAME?</v>
      </c>
      <c r="GX10" s="37" t="e">
        <f ca="1"/>
        <v>#NAME?</v>
      </c>
      <c r="GY10" s="37" t="e">
        <f ca="1"/>
        <v>#NAME?</v>
      </c>
      <c r="GZ10" s="37" t="e">
        <f ca="1"/>
        <v>#NAME?</v>
      </c>
      <c r="HA10" s="37" t="e">
        <f ca="1"/>
        <v>#NAME?</v>
      </c>
      <c r="HB10" s="37" t="e">
        <f ca="1"/>
        <v>#NAME?</v>
      </c>
      <c r="HC10" s="37" t="e">
        <f ca="1"/>
        <v>#NAME?</v>
      </c>
      <c r="HD10" s="37" t="e">
        <f ca="1"/>
        <v>#NAME?</v>
      </c>
      <c r="HE10" s="90" t="e">
        <f ca="1"/>
        <v>#NAME?</v>
      </c>
      <c r="HH10" t="str">
        <v>Motivate</v>
      </c>
      <c r="HI10" s="123" t="e">
        <f ca="1"/>
        <v>#NAME?</v>
      </c>
      <c r="HJ10" s="37" t="e">
        <f ca="1"/>
        <v>#NAME?</v>
      </c>
      <c r="HK10" s="37" t="e">
        <f ca="1"/>
        <v>#NAME?</v>
      </c>
      <c r="HL10" s="37" t="e">
        <f ca="1"/>
        <v>#NAME?</v>
      </c>
      <c r="HM10" s="37" t="e">
        <f ca="1"/>
        <v>#NAME?</v>
      </c>
      <c r="HN10" s="37" t="e">
        <f ca="1"/>
        <v>#NAME?</v>
      </c>
      <c r="HO10" s="37" t="e">
        <f ca="1"/>
        <v>#NAME?</v>
      </c>
      <c r="HP10" s="37" t="e">
        <f ca="1"/>
        <v>#NAME?</v>
      </c>
      <c r="HQ10" s="90" t="e">
        <f ca="1"/>
        <v>#NAME?</v>
      </c>
      <c r="HT10" t="str">
        <v>Motivate</v>
      </c>
      <c r="HU10" s="123" t="e">
        <f ca="1"/>
        <v>#NAME?</v>
      </c>
      <c r="HV10" s="37" t="e">
        <f ca="1"/>
        <v>#NAME?</v>
      </c>
      <c r="HW10" s="37" t="e">
        <f ca="1"/>
        <v>#NAME?</v>
      </c>
      <c r="HX10" s="37" t="e">
        <f ca="1"/>
        <v>#NAME?</v>
      </c>
      <c r="HY10" s="37" t="e">
        <f ca="1"/>
        <v>#NAME?</v>
      </c>
      <c r="HZ10" s="37" t="e">
        <f ca="1"/>
        <v>#NAME?</v>
      </c>
      <c r="IA10" s="37" t="e">
        <f ca="1"/>
        <v>#NAME?</v>
      </c>
      <c r="IB10" s="37" t="e">
        <f ca="1"/>
        <v>#NAME?</v>
      </c>
      <c r="IC10" s="90" t="e">
        <f ca="1"/>
        <v>#NAME?</v>
      </c>
      <c r="IF10" t="str">
        <v>Motivate</v>
      </c>
      <c r="IG10" s="123" t="e">
        <f ca="1"/>
        <v>#NAME?</v>
      </c>
      <c r="IH10" s="37" t="e">
        <f ca="1"/>
        <v>#NAME?</v>
      </c>
      <c r="II10" s="37" t="e">
        <f ca="1"/>
        <v>#NAME?</v>
      </c>
      <c r="IJ10" s="37" t="e">
        <f ca="1"/>
        <v>#NAME?</v>
      </c>
      <c r="IK10" s="37" t="e">
        <f ca="1"/>
        <v>#NAME?</v>
      </c>
      <c r="IL10" s="37" t="e">
        <f ca="1"/>
        <v>#NAME?</v>
      </c>
      <c r="IM10" s="37" t="e">
        <f ca="1"/>
        <v>#NAME?</v>
      </c>
      <c r="IN10" s="37" t="e">
        <f ca="1"/>
        <v>#NAME?</v>
      </c>
      <c r="IO10" s="90" t="e">
        <f ca="1"/>
        <v>#NAME?</v>
      </c>
      <c r="IR10" t="str">
        <v>Motivate</v>
      </c>
      <c r="IS10" s="123" t="e">
        <f ca="1"/>
        <v>#NAME?</v>
      </c>
      <c r="IT10" s="37" t="e">
        <f ca="1"/>
        <v>#NAME?</v>
      </c>
      <c r="IU10" s="37" t="e">
        <f ca="1"/>
        <v>#NAME?</v>
      </c>
      <c r="IV10" s="37" t="e">
        <f ca="1"/>
        <v>#NAME?</v>
      </c>
      <c r="IW10" s="37" t="e">
        <f ca="1"/>
        <v>#NAME?</v>
      </c>
      <c r="IX10" s="37" t="e">
        <f ca="1"/>
        <v>#NAME?</v>
      </c>
      <c r="IY10" s="37" t="e">
        <f ca="1"/>
        <v>#NAME?</v>
      </c>
      <c r="IZ10" s="37" t="e">
        <f ca="1"/>
        <v>#NAME?</v>
      </c>
      <c r="JA10" s="90" t="e">
        <f ca="1"/>
        <v>#NAME?</v>
      </c>
      <c r="JD10" t="str">
        <v>Motivate</v>
      </c>
      <c r="JE10" s="123" t="e">
        <f ca="1"/>
        <v>#NAME?</v>
      </c>
      <c r="JF10" s="37" t="e">
        <f ca="1"/>
        <v>#NAME?</v>
      </c>
      <c r="JG10" s="37" t="e">
        <f ca="1"/>
        <v>#NAME?</v>
      </c>
      <c r="JH10" s="37" t="e">
        <f ca="1"/>
        <v>#NAME?</v>
      </c>
      <c r="JI10" s="37" t="e">
        <f ca="1"/>
        <v>#NAME?</v>
      </c>
      <c r="JJ10" s="37" t="e">
        <f ca="1"/>
        <v>#NAME?</v>
      </c>
      <c r="JK10" s="37" t="e">
        <f ca="1"/>
        <v>#NAME?</v>
      </c>
      <c r="JL10" s="37" t="e">
        <f ca="1"/>
        <v>#NAME?</v>
      </c>
      <c r="JM10" s="90" t="e">
        <f ca="1"/>
        <v>#NAME?</v>
      </c>
      <c r="JP10" t="str">
        <v>Motivate</v>
      </c>
      <c r="JQ10" s="123" t="e">
        <f ca="1"/>
        <v>#NAME?</v>
      </c>
      <c r="JR10" s="37" t="e">
        <f ca="1"/>
        <v>#NAME?</v>
      </c>
      <c r="JS10" s="37" t="e">
        <f ca="1"/>
        <v>#NAME?</v>
      </c>
      <c r="JT10" s="37" t="e">
        <f ca="1"/>
        <v>#NAME?</v>
      </c>
      <c r="JU10" s="37" t="e">
        <f ca="1"/>
        <v>#NAME?</v>
      </c>
      <c r="JV10" s="37" t="e">
        <f ca="1"/>
        <v>#NAME?</v>
      </c>
      <c r="JW10" s="37" t="e">
        <f ca="1"/>
        <v>#NAME?</v>
      </c>
      <c r="JX10" s="37" t="e">
        <f ca="1"/>
        <v>#NAME?</v>
      </c>
      <c r="JY10" s="90" t="e">
        <f ca="1"/>
        <v>#NAME?</v>
      </c>
      <c r="KB10" t="str">
        <v>Motivate</v>
      </c>
      <c r="KC10" s="123" t="e">
        <f ca="1"/>
        <v>#NAME?</v>
      </c>
      <c r="KD10" s="37" t="e">
        <f ca="1"/>
        <v>#NAME?</v>
      </c>
      <c r="KE10" s="37" t="e">
        <f ca="1"/>
        <v>#NAME?</v>
      </c>
      <c r="KF10" s="37" t="e">
        <f ca="1"/>
        <v>#NAME?</v>
      </c>
      <c r="KG10" s="37" t="e">
        <f ca="1"/>
        <v>#NAME?</v>
      </c>
      <c r="KH10" s="37" t="e">
        <f ca="1"/>
        <v>#NAME?</v>
      </c>
      <c r="KI10" s="37" t="e">
        <f ca="1"/>
        <v>#NAME?</v>
      </c>
      <c r="KJ10" s="37" t="e">
        <f ca="1"/>
        <v>#NAME?</v>
      </c>
      <c r="KK10" s="90" t="e">
        <f ca="1"/>
        <v>#NAME?</v>
      </c>
      <c r="KN10" t="str">
        <v>Motivate</v>
      </c>
      <c r="KO10" s="123" t="e">
        <f ca="1"/>
        <v>#NAME?</v>
      </c>
      <c r="KP10" s="37" t="e">
        <f ca="1"/>
        <v>#NAME?</v>
      </c>
      <c r="KQ10" s="37" t="e">
        <f ca="1"/>
        <v>#NAME?</v>
      </c>
      <c r="KR10" s="37" t="e">
        <f ca="1"/>
        <v>#NAME?</v>
      </c>
      <c r="KS10" s="37" t="e">
        <f ca="1"/>
        <v>#NAME?</v>
      </c>
      <c r="KT10" s="37" t="e">
        <f ca="1"/>
        <v>#NAME?</v>
      </c>
      <c r="KU10" s="37" t="e">
        <f ca="1"/>
        <v>#NAME?</v>
      </c>
      <c r="KV10" s="37" t="e">
        <f ca="1"/>
        <v>#NAME?</v>
      </c>
      <c r="KW10" s="90" t="e">
        <f ca="1"/>
        <v>#NAME?</v>
      </c>
      <c r="KZ10" t="str">
        <v>Motivate</v>
      </c>
      <c r="LA10" s="123" t="e">
        <f ca="1"/>
        <v>#NAME?</v>
      </c>
      <c r="LB10" s="37" t="e">
        <f ca="1"/>
        <v>#NAME?</v>
      </c>
      <c r="LC10" s="37" t="e">
        <f ca="1"/>
        <v>#NAME?</v>
      </c>
      <c r="LD10" s="37" t="e">
        <f ca="1"/>
        <v>#NAME?</v>
      </c>
      <c r="LE10" s="37" t="e">
        <f ca="1"/>
        <v>#NAME?</v>
      </c>
      <c r="LF10" s="37" t="e">
        <f ca="1"/>
        <v>#NAME?</v>
      </c>
      <c r="LG10" s="37" t="e">
        <f ca="1"/>
        <v>#NAME?</v>
      </c>
      <c r="LH10" s="37" t="e">
        <f ca="1"/>
        <v>#NAME?</v>
      </c>
      <c r="LI10" s="90" t="e">
        <f ca="1"/>
        <v>#NAME?</v>
      </c>
      <c r="LL10" t="str">
        <v>Motivate</v>
      </c>
      <c r="LM10" s="123" t="e">
        <f ca="1"/>
        <v>#NAME?</v>
      </c>
      <c r="LN10" s="37" t="e">
        <f ca="1"/>
        <v>#NAME?</v>
      </c>
      <c r="LO10" s="37" t="e">
        <f ca="1"/>
        <v>#NAME?</v>
      </c>
      <c r="LP10" s="37" t="e">
        <f ca="1"/>
        <v>#NAME?</v>
      </c>
      <c r="LQ10" s="37" t="e">
        <f ca="1"/>
        <v>#NAME?</v>
      </c>
      <c r="LR10" s="37" t="e">
        <f ca="1"/>
        <v>#NAME?</v>
      </c>
      <c r="LS10" s="37" t="e">
        <f ca="1"/>
        <v>#NAME?</v>
      </c>
      <c r="LT10" s="37" t="e">
        <f ca="1"/>
        <v>#NAME?</v>
      </c>
      <c r="LU10" s="90" t="e">
        <f ca="1"/>
        <v>#NAME?</v>
      </c>
      <c r="LX10" t="str">
        <v>Motivate</v>
      </c>
      <c r="LY10" s="123" t="e">
        <f ca="1"/>
        <v>#NAME?</v>
      </c>
      <c r="LZ10" s="37" t="e">
        <f ca="1"/>
        <v>#NAME?</v>
      </c>
      <c r="MA10" s="37" t="e">
        <f ca="1"/>
        <v>#NAME?</v>
      </c>
      <c r="MB10" s="37" t="e">
        <f ca="1"/>
        <v>#NAME?</v>
      </c>
      <c r="MC10" s="37" t="e">
        <f ca="1"/>
        <v>#NAME?</v>
      </c>
      <c r="MD10" s="37" t="e">
        <f ca="1"/>
        <v>#NAME?</v>
      </c>
      <c r="ME10" s="37" t="e">
        <f ca="1"/>
        <v>#NAME?</v>
      </c>
      <c r="MF10" s="37" t="e">
        <f ca="1"/>
        <v>#NAME?</v>
      </c>
      <c r="MG10" s="90" t="e">
        <f ca="1"/>
        <v>#NAME?</v>
      </c>
      <c r="MJ10" t="str">
        <v>Motivate</v>
      </c>
      <c r="MK10" s="123" t="e">
        <f ca="1"/>
        <v>#NAME?</v>
      </c>
      <c r="ML10" s="37" t="e">
        <f ca="1"/>
        <v>#NAME?</v>
      </c>
      <c r="MM10" s="37" t="e">
        <f ca="1"/>
        <v>#NAME?</v>
      </c>
      <c r="MN10" s="37" t="e">
        <f ca="1"/>
        <v>#NAME?</v>
      </c>
      <c r="MO10" s="37" t="e">
        <f ca="1"/>
        <v>#NAME?</v>
      </c>
      <c r="MP10" s="37" t="e">
        <f ca="1"/>
        <v>#NAME?</v>
      </c>
      <c r="MQ10" s="37" t="e">
        <f ca="1"/>
        <v>#NAME?</v>
      </c>
      <c r="MR10" s="37" t="e">
        <f ca="1"/>
        <v>#NAME?</v>
      </c>
      <c r="MS10" s="90" t="e">
        <f ca="1"/>
        <v>#NAME?</v>
      </c>
    </row>
    <row r="11" spans="1:357" x14ac:dyDescent="0.25">
      <c r="A11">
        <v>8</v>
      </c>
      <c r="B11" s="123">
        <v>4</v>
      </c>
      <c r="C11" s="37">
        <v>8</v>
      </c>
      <c r="D11" s="37">
        <v>3</v>
      </c>
      <c r="E11" s="37">
        <v>3</v>
      </c>
      <c r="F11" s="37">
        <v>7</v>
      </c>
      <c r="G11" s="37">
        <v>5</v>
      </c>
      <c r="H11" s="37">
        <v>4</v>
      </c>
      <c r="I11" s="37">
        <v>4</v>
      </c>
      <c r="J11" s="90">
        <v>7</v>
      </c>
      <c r="L11" t="str">
        <v>Caring</v>
      </c>
      <c r="M11" s="83" t="e">
        <f ca="1"/>
        <v>#NAME?</v>
      </c>
      <c r="N11" s="37" t="e">
        <f ca="1"/>
        <v>#NAME?</v>
      </c>
      <c r="O11" s="37" t="e">
        <f ca="1"/>
        <v>#NAME?</v>
      </c>
      <c r="P11" s="37" t="e">
        <f ca="1"/>
        <v>#NAME?</v>
      </c>
      <c r="Q11" s="37" t="e">
        <f ca="1"/>
        <v>#NAME?</v>
      </c>
      <c r="R11" s="37" t="e">
        <f ca="1"/>
        <v>#NAME?</v>
      </c>
      <c r="S11" s="37" t="e">
        <f ca="1"/>
        <v>#NAME?</v>
      </c>
      <c r="T11" s="37" t="e">
        <f ca="1"/>
        <v>#NAME?</v>
      </c>
      <c r="U11" s="84" t="e">
        <f ca="1"/>
        <v>#NAME?</v>
      </c>
      <c r="X11" t="str">
        <v>Caring</v>
      </c>
      <c r="Y11" s="123" t="e">
        <f ca="1"/>
        <v>#NAME?</v>
      </c>
      <c r="Z11" s="37" t="e">
        <f ca="1"/>
        <v>#NAME?</v>
      </c>
      <c r="AA11" s="37" t="e">
        <f ca="1"/>
        <v>#NAME?</v>
      </c>
      <c r="AB11" s="37" t="e">
        <f ca="1"/>
        <v>#NAME?</v>
      </c>
      <c r="AC11" s="37" t="e">
        <f ca="1"/>
        <v>#NAME?</v>
      </c>
      <c r="AD11" s="37" t="e">
        <f ca="1"/>
        <v>#NAME?</v>
      </c>
      <c r="AE11" s="37" t="e">
        <f ca="1"/>
        <v>#NAME?</v>
      </c>
      <c r="AF11" s="37" t="e">
        <f ca="1"/>
        <v>#NAME?</v>
      </c>
      <c r="AG11" s="90" t="e">
        <f ca="1"/>
        <v>#NAME?</v>
      </c>
      <c r="AJ11" t="str">
        <v>Caring</v>
      </c>
      <c r="AK11" s="123" t="e">
        <f ca="1"/>
        <v>#NAME?</v>
      </c>
      <c r="AL11" s="37" t="e">
        <f ca="1"/>
        <v>#NAME?</v>
      </c>
      <c r="AM11" s="37" t="e">
        <f ca="1"/>
        <v>#NAME?</v>
      </c>
      <c r="AN11" s="37" t="e">
        <f ca="1"/>
        <v>#NAME?</v>
      </c>
      <c r="AO11" s="37" t="e">
        <f ca="1"/>
        <v>#NAME?</v>
      </c>
      <c r="AP11" s="37" t="e">
        <f ca="1"/>
        <v>#NAME?</v>
      </c>
      <c r="AQ11" s="37" t="e">
        <f ca="1"/>
        <v>#NAME?</v>
      </c>
      <c r="AR11" s="37" t="e">
        <f ca="1"/>
        <v>#NAME?</v>
      </c>
      <c r="AS11" s="90" t="e">
        <f ca="1"/>
        <v>#NAME?</v>
      </c>
      <c r="AV11" t="str">
        <v>Caring</v>
      </c>
      <c r="AW11" s="123" t="e">
        <f ca="1"/>
        <v>#NAME?</v>
      </c>
      <c r="AX11" s="37" t="e">
        <f ca="1"/>
        <v>#NAME?</v>
      </c>
      <c r="AY11" s="37" t="e">
        <f ca="1"/>
        <v>#NAME?</v>
      </c>
      <c r="AZ11" s="37" t="e">
        <f ca="1"/>
        <v>#NAME?</v>
      </c>
      <c r="BA11" s="37" t="e">
        <f ca="1"/>
        <v>#NAME?</v>
      </c>
      <c r="BB11" s="37" t="e">
        <f ca="1"/>
        <v>#NAME?</v>
      </c>
      <c r="BC11" s="37" t="e">
        <f ca="1"/>
        <v>#NAME?</v>
      </c>
      <c r="BD11" s="37" t="e">
        <f ca="1"/>
        <v>#NAME?</v>
      </c>
      <c r="BE11" s="90" t="e">
        <f ca="1"/>
        <v>#NAME?</v>
      </c>
      <c r="BH11" t="str">
        <v>Caring</v>
      </c>
      <c r="BI11" s="123" t="e">
        <f ca="1"/>
        <v>#NAME?</v>
      </c>
      <c r="BJ11" s="37" t="e">
        <f ca="1"/>
        <v>#NAME?</v>
      </c>
      <c r="BK11" s="37" t="e">
        <f ca="1"/>
        <v>#NAME?</v>
      </c>
      <c r="BL11" s="37" t="e">
        <f ca="1"/>
        <v>#NAME?</v>
      </c>
      <c r="BM11" s="37" t="e">
        <f ca="1"/>
        <v>#NAME?</v>
      </c>
      <c r="BN11" s="37" t="e">
        <f ca="1"/>
        <v>#NAME?</v>
      </c>
      <c r="BO11" s="37" t="e">
        <f ca="1"/>
        <v>#NAME?</v>
      </c>
      <c r="BP11" s="37" t="e">
        <f ca="1"/>
        <v>#NAME?</v>
      </c>
      <c r="BQ11" s="90" t="e">
        <f ca="1"/>
        <v>#NAME?</v>
      </c>
      <c r="BT11" t="str">
        <v>Caring</v>
      </c>
      <c r="BU11" s="123" t="e">
        <f ca="1"/>
        <v>#NAME?</v>
      </c>
      <c r="BV11" s="37" t="e">
        <f ca="1"/>
        <v>#NAME?</v>
      </c>
      <c r="BW11" s="37" t="e">
        <f ca="1"/>
        <v>#NAME?</v>
      </c>
      <c r="BX11" s="37" t="e">
        <f ca="1"/>
        <v>#NAME?</v>
      </c>
      <c r="BY11" s="37" t="e">
        <f ca="1"/>
        <v>#NAME?</v>
      </c>
      <c r="BZ11" s="37" t="e">
        <f ca="1"/>
        <v>#NAME?</v>
      </c>
      <c r="CA11" s="37" t="e">
        <f ca="1"/>
        <v>#NAME?</v>
      </c>
      <c r="CB11" s="37" t="e">
        <f ca="1"/>
        <v>#NAME?</v>
      </c>
      <c r="CC11" s="90" t="e">
        <f ca="1"/>
        <v>#NAME?</v>
      </c>
      <c r="CF11" t="str">
        <v>Caring</v>
      </c>
      <c r="CG11" s="123" t="e">
        <f ca="1"/>
        <v>#NAME?</v>
      </c>
      <c r="CH11" s="37" t="e">
        <f ca="1"/>
        <v>#NAME?</v>
      </c>
      <c r="CI11" s="37" t="e">
        <f ca="1"/>
        <v>#NAME?</v>
      </c>
      <c r="CJ11" s="37" t="e">
        <f ca="1"/>
        <v>#NAME?</v>
      </c>
      <c r="CK11" s="37" t="e">
        <f ca="1"/>
        <v>#NAME?</v>
      </c>
      <c r="CL11" s="37" t="e">
        <f ca="1"/>
        <v>#NAME?</v>
      </c>
      <c r="CM11" s="37" t="e">
        <f ca="1"/>
        <v>#NAME?</v>
      </c>
      <c r="CN11" s="37" t="e">
        <f ca="1"/>
        <v>#NAME?</v>
      </c>
      <c r="CO11" s="90" t="e">
        <f ca="1"/>
        <v>#NAME?</v>
      </c>
      <c r="CR11" t="str">
        <v>Caring</v>
      </c>
      <c r="CS11" s="123" t="e">
        <f ca="1"/>
        <v>#NAME?</v>
      </c>
      <c r="CT11" s="37" t="e">
        <f ca="1"/>
        <v>#NAME?</v>
      </c>
      <c r="CU11" s="37" t="e">
        <f ca="1"/>
        <v>#NAME?</v>
      </c>
      <c r="CV11" s="37" t="e">
        <f ca="1"/>
        <v>#NAME?</v>
      </c>
      <c r="CW11" s="37" t="e">
        <f ca="1"/>
        <v>#NAME?</v>
      </c>
      <c r="CX11" s="37" t="e">
        <f ca="1"/>
        <v>#NAME?</v>
      </c>
      <c r="CY11" s="37" t="e">
        <f ca="1"/>
        <v>#NAME?</v>
      </c>
      <c r="CZ11" s="37" t="e">
        <f ca="1"/>
        <v>#NAME?</v>
      </c>
      <c r="DA11" s="90" t="e">
        <f ca="1"/>
        <v>#NAME?</v>
      </c>
      <c r="DD11" t="str">
        <v>Caring</v>
      </c>
      <c r="DE11" s="123" t="e">
        <f ca="1"/>
        <v>#NAME?</v>
      </c>
      <c r="DF11" s="37" t="e">
        <f ca="1"/>
        <v>#NAME?</v>
      </c>
      <c r="DG11" s="37" t="e">
        <f ca="1"/>
        <v>#NAME?</v>
      </c>
      <c r="DH11" s="37" t="e">
        <f ca="1"/>
        <v>#NAME?</v>
      </c>
      <c r="DI11" s="37" t="e">
        <f ca="1"/>
        <v>#NAME?</v>
      </c>
      <c r="DJ11" s="37" t="e">
        <f ca="1"/>
        <v>#NAME?</v>
      </c>
      <c r="DK11" s="37" t="e">
        <f ca="1"/>
        <v>#NAME?</v>
      </c>
      <c r="DL11" s="37" t="e">
        <f ca="1"/>
        <v>#NAME?</v>
      </c>
      <c r="DM11" s="90" t="e">
        <f ca="1"/>
        <v>#NAME?</v>
      </c>
      <c r="DP11" t="str">
        <v>Caring</v>
      </c>
      <c r="DQ11" s="123" t="e">
        <f ca="1"/>
        <v>#NAME?</v>
      </c>
      <c r="DR11" s="37" t="e">
        <f ca="1"/>
        <v>#NAME?</v>
      </c>
      <c r="DS11" s="37" t="e">
        <f ca="1"/>
        <v>#NAME?</v>
      </c>
      <c r="DT11" s="37" t="e">
        <f ca="1"/>
        <v>#NAME?</v>
      </c>
      <c r="DU11" s="37" t="e">
        <f ca="1"/>
        <v>#NAME?</v>
      </c>
      <c r="DV11" s="37" t="e">
        <f ca="1"/>
        <v>#NAME?</v>
      </c>
      <c r="DW11" s="37" t="e">
        <f ca="1"/>
        <v>#NAME?</v>
      </c>
      <c r="DX11" s="37" t="e">
        <f ca="1"/>
        <v>#NAME?</v>
      </c>
      <c r="DY11" s="90" t="e">
        <f ca="1"/>
        <v>#NAME?</v>
      </c>
      <c r="EB11" t="str">
        <v>Caring</v>
      </c>
      <c r="EC11" s="123" t="e">
        <f ca="1"/>
        <v>#NAME?</v>
      </c>
      <c r="ED11" s="37" t="e">
        <f ca="1"/>
        <v>#NAME?</v>
      </c>
      <c r="EE11" s="37" t="e">
        <f ca="1"/>
        <v>#NAME?</v>
      </c>
      <c r="EF11" s="37" t="e">
        <f ca="1"/>
        <v>#NAME?</v>
      </c>
      <c r="EG11" s="37" t="e">
        <f ca="1"/>
        <v>#NAME?</v>
      </c>
      <c r="EH11" s="37" t="e">
        <f ca="1"/>
        <v>#NAME?</v>
      </c>
      <c r="EI11" s="37" t="e">
        <f ca="1"/>
        <v>#NAME?</v>
      </c>
      <c r="EJ11" s="37" t="e">
        <f ca="1"/>
        <v>#NAME?</v>
      </c>
      <c r="EK11" s="90" t="e">
        <f ca="1"/>
        <v>#NAME?</v>
      </c>
      <c r="EN11" t="str">
        <v>Caring</v>
      </c>
      <c r="EO11" s="123" t="e">
        <f ca="1"/>
        <v>#NAME?</v>
      </c>
      <c r="EP11" s="37" t="e">
        <f ca="1"/>
        <v>#NAME?</v>
      </c>
      <c r="EQ11" s="37" t="e">
        <f ca="1"/>
        <v>#NAME?</v>
      </c>
      <c r="ER11" s="37" t="e">
        <f ca="1"/>
        <v>#NAME?</v>
      </c>
      <c r="ES11" s="37" t="e">
        <f ca="1"/>
        <v>#NAME?</v>
      </c>
      <c r="ET11" s="37" t="e">
        <f ca="1"/>
        <v>#NAME?</v>
      </c>
      <c r="EU11" s="37" t="e">
        <f ca="1"/>
        <v>#NAME?</v>
      </c>
      <c r="EV11" s="37" t="e">
        <f ca="1"/>
        <v>#NAME?</v>
      </c>
      <c r="EW11" s="90" t="e">
        <f ca="1"/>
        <v>#NAME?</v>
      </c>
      <c r="EZ11" t="str">
        <v>Caring</v>
      </c>
      <c r="FA11" s="123" t="e">
        <f ca="1"/>
        <v>#NAME?</v>
      </c>
      <c r="FB11" s="37" t="e">
        <f ca="1"/>
        <v>#NAME?</v>
      </c>
      <c r="FC11" s="37" t="e">
        <f ca="1"/>
        <v>#NAME?</v>
      </c>
      <c r="FD11" s="37" t="e">
        <f ca="1"/>
        <v>#NAME?</v>
      </c>
      <c r="FE11" s="37" t="e">
        <f ca="1"/>
        <v>#NAME?</v>
      </c>
      <c r="FF11" s="37" t="e">
        <f ca="1"/>
        <v>#NAME?</v>
      </c>
      <c r="FG11" s="37" t="e">
        <f ca="1"/>
        <v>#NAME?</v>
      </c>
      <c r="FH11" s="37" t="e">
        <f ca="1"/>
        <v>#NAME?</v>
      </c>
      <c r="FI11" s="90" t="e">
        <f ca="1"/>
        <v>#NAME?</v>
      </c>
      <c r="FL11" t="str">
        <v>Caring</v>
      </c>
      <c r="FM11" s="123" t="e">
        <f ca="1"/>
        <v>#NAME?</v>
      </c>
      <c r="FN11" s="37" t="e">
        <f ca="1"/>
        <v>#NAME?</v>
      </c>
      <c r="FO11" s="37" t="e">
        <f ca="1"/>
        <v>#NAME?</v>
      </c>
      <c r="FP11" s="37" t="e">
        <f ca="1"/>
        <v>#NAME?</v>
      </c>
      <c r="FQ11" s="37" t="e">
        <f ca="1"/>
        <v>#NAME?</v>
      </c>
      <c r="FR11" s="37" t="e">
        <f ca="1"/>
        <v>#NAME?</v>
      </c>
      <c r="FS11" s="37" t="e">
        <f ca="1"/>
        <v>#NAME?</v>
      </c>
      <c r="FT11" s="37" t="e">
        <f ca="1"/>
        <v>#NAME?</v>
      </c>
      <c r="FU11" s="90" t="e">
        <f ca="1"/>
        <v>#NAME?</v>
      </c>
      <c r="FX11" t="str">
        <v>Caring</v>
      </c>
      <c r="FY11" s="123" t="e">
        <f ca="1"/>
        <v>#NAME?</v>
      </c>
      <c r="FZ11" s="37" t="e">
        <f ca="1"/>
        <v>#NAME?</v>
      </c>
      <c r="GA11" s="37" t="e">
        <f ca="1"/>
        <v>#NAME?</v>
      </c>
      <c r="GB11" s="37" t="e">
        <f ca="1"/>
        <v>#NAME?</v>
      </c>
      <c r="GC11" s="37" t="e">
        <f ca="1"/>
        <v>#NAME?</v>
      </c>
      <c r="GD11" s="37" t="e">
        <f ca="1"/>
        <v>#NAME?</v>
      </c>
      <c r="GE11" s="37" t="e">
        <f ca="1"/>
        <v>#NAME?</v>
      </c>
      <c r="GF11" s="37" t="e">
        <f ca="1"/>
        <v>#NAME?</v>
      </c>
      <c r="GG11" s="90" t="e">
        <f ca="1"/>
        <v>#NAME?</v>
      </c>
      <c r="GJ11" t="str">
        <v>Caring</v>
      </c>
      <c r="GK11" s="123" t="e">
        <f ca="1"/>
        <v>#NAME?</v>
      </c>
      <c r="GL11" s="37" t="e">
        <f ca="1"/>
        <v>#NAME?</v>
      </c>
      <c r="GM11" s="37" t="e">
        <f ca="1"/>
        <v>#NAME?</v>
      </c>
      <c r="GN11" s="37" t="e">
        <f ca="1"/>
        <v>#NAME?</v>
      </c>
      <c r="GO11" s="37" t="e">
        <f ca="1"/>
        <v>#NAME?</v>
      </c>
      <c r="GP11" s="37" t="e">
        <f ca="1"/>
        <v>#NAME?</v>
      </c>
      <c r="GQ11" s="37" t="e">
        <f ca="1"/>
        <v>#NAME?</v>
      </c>
      <c r="GR11" s="37" t="e">
        <f ca="1"/>
        <v>#NAME?</v>
      </c>
      <c r="GS11" s="90" t="e">
        <f ca="1"/>
        <v>#NAME?</v>
      </c>
      <c r="GV11" t="str">
        <v>Caring</v>
      </c>
      <c r="GW11" s="123" t="e">
        <f ca="1"/>
        <v>#NAME?</v>
      </c>
      <c r="GX11" s="37" t="e">
        <f ca="1"/>
        <v>#NAME?</v>
      </c>
      <c r="GY11" s="37" t="e">
        <f ca="1"/>
        <v>#NAME?</v>
      </c>
      <c r="GZ11" s="37" t="e">
        <f ca="1"/>
        <v>#NAME?</v>
      </c>
      <c r="HA11" s="37" t="e">
        <f ca="1"/>
        <v>#NAME?</v>
      </c>
      <c r="HB11" s="37" t="e">
        <f ca="1"/>
        <v>#NAME?</v>
      </c>
      <c r="HC11" s="37" t="e">
        <f ca="1"/>
        <v>#NAME?</v>
      </c>
      <c r="HD11" s="37" t="e">
        <f ca="1"/>
        <v>#NAME?</v>
      </c>
      <c r="HE11" s="90" t="e">
        <f ca="1"/>
        <v>#NAME?</v>
      </c>
      <c r="HH11" t="str">
        <v>Caring</v>
      </c>
      <c r="HI11" s="123" t="e">
        <f ca="1"/>
        <v>#NAME?</v>
      </c>
      <c r="HJ11" s="37" t="e">
        <f ca="1"/>
        <v>#NAME?</v>
      </c>
      <c r="HK11" s="37" t="e">
        <f ca="1"/>
        <v>#NAME?</v>
      </c>
      <c r="HL11" s="37" t="e">
        <f ca="1"/>
        <v>#NAME?</v>
      </c>
      <c r="HM11" s="37" t="e">
        <f ca="1"/>
        <v>#NAME?</v>
      </c>
      <c r="HN11" s="37" t="e">
        <f ca="1"/>
        <v>#NAME?</v>
      </c>
      <c r="HO11" s="37" t="e">
        <f ca="1"/>
        <v>#NAME?</v>
      </c>
      <c r="HP11" s="37" t="e">
        <f ca="1"/>
        <v>#NAME?</v>
      </c>
      <c r="HQ11" s="90" t="e">
        <f ca="1"/>
        <v>#NAME?</v>
      </c>
      <c r="HT11" t="str">
        <v>Caring</v>
      </c>
      <c r="HU11" s="123" t="e">
        <f ca="1"/>
        <v>#NAME?</v>
      </c>
      <c r="HV11" s="37" t="e">
        <f ca="1"/>
        <v>#NAME?</v>
      </c>
      <c r="HW11" s="37" t="e">
        <f ca="1"/>
        <v>#NAME?</v>
      </c>
      <c r="HX11" s="37" t="e">
        <f ca="1"/>
        <v>#NAME?</v>
      </c>
      <c r="HY11" s="37" t="e">
        <f ca="1"/>
        <v>#NAME?</v>
      </c>
      <c r="HZ11" s="37" t="e">
        <f ca="1"/>
        <v>#NAME?</v>
      </c>
      <c r="IA11" s="37" t="e">
        <f ca="1"/>
        <v>#NAME?</v>
      </c>
      <c r="IB11" s="37" t="e">
        <f ca="1"/>
        <v>#NAME?</v>
      </c>
      <c r="IC11" s="90" t="e">
        <f ca="1"/>
        <v>#NAME?</v>
      </c>
      <c r="IF11" t="str">
        <v>Caring</v>
      </c>
      <c r="IG11" s="123" t="e">
        <f ca="1"/>
        <v>#NAME?</v>
      </c>
      <c r="IH11" s="37" t="e">
        <f ca="1"/>
        <v>#NAME?</v>
      </c>
      <c r="II11" s="37" t="e">
        <f ca="1"/>
        <v>#NAME?</v>
      </c>
      <c r="IJ11" s="37" t="e">
        <f ca="1"/>
        <v>#NAME?</v>
      </c>
      <c r="IK11" s="37" t="e">
        <f ca="1"/>
        <v>#NAME?</v>
      </c>
      <c r="IL11" s="37" t="e">
        <f ca="1"/>
        <v>#NAME?</v>
      </c>
      <c r="IM11" s="37" t="e">
        <f ca="1"/>
        <v>#NAME?</v>
      </c>
      <c r="IN11" s="37" t="e">
        <f ca="1"/>
        <v>#NAME?</v>
      </c>
      <c r="IO11" s="90" t="e">
        <f ca="1"/>
        <v>#NAME?</v>
      </c>
      <c r="IR11" t="str">
        <v>Caring</v>
      </c>
      <c r="IS11" s="123" t="e">
        <f ca="1"/>
        <v>#NAME?</v>
      </c>
      <c r="IT11" s="37" t="e">
        <f ca="1"/>
        <v>#NAME?</v>
      </c>
      <c r="IU11" s="37" t="e">
        <f ca="1"/>
        <v>#NAME?</v>
      </c>
      <c r="IV11" s="37" t="e">
        <f ca="1"/>
        <v>#NAME?</v>
      </c>
      <c r="IW11" s="37" t="e">
        <f ca="1"/>
        <v>#NAME?</v>
      </c>
      <c r="IX11" s="37" t="e">
        <f ca="1"/>
        <v>#NAME?</v>
      </c>
      <c r="IY11" s="37" t="e">
        <f ca="1"/>
        <v>#NAME?</v>
      </c>
      <c r="IZ11" s="37" t="e">
        <f ca="1"/>
        <v>#NAME?</v>
      </c>
      <c r="JA11" s="90" t="e">
        <f ca="1"/>
        <v>#NAME?</v>
      </c>
      <c r="JD11" t="str">
        <v>Caring</v>
      </c>
      <c r="JE11" s="123" t="e">
        <f ca="1"/>
        <v>#NAME?</v>
      </c>
      <c r="JF11" s="37" t="e">
        <f ca="1"/>
        <v>#NAME?</v>
      </c>
      <c r="JG11" s="37" t="e">
        <f ca="1"/>
        <v>#NAME?</v>
      </c>
      <c r="JH11" s="37" t="e">
        <f ca="1"/>
        <v>#NAME?</v>
      </c>
      <c r="JI11" s="37" t="e">
        <f ca="1"/>
        <v>#NAME?</v>
      </c>
      <c r="JJ11" s="37" t="e">
        <f ca="1"/>
        <v>#NAME?</v>
      </c>
      <c r="JK11" s="37" t="e">
        <f ca="1"/>
        <v>#NAME?</v>
      </c>
      <c r="JL11" s="37" t="e">
        <f ca="1"/>
        <v>#NAME?</v>
      </c>
      <c r="JM11" s="90" t="e">
        <f ca="1"/>
        <v>#NAME?</v>
      </c>
      <c r="JP11" t="str">
        <v>Caring</v>
      </c>
      <c r="JQ11" s="123" t="e">
        <f ca="1"/>
        <v>#NAME?</v>
      </c>
      <c r="JR11" s="37" t="e">
        <f ca="1"/>
        <v>#NAME?</v>
      </c>
      <c r="JS11" s="37" t="e">
        <f ca="1"/>
        <v>#NAME?</v>
      </c>
      <c r="JT11" s="37" t="e">
        <f ca="1"/>
        <v>#NAME?</v>
      </c>
      <c r="JU11" s="37" t="e">
        <f ca="1"/>
        <v>#NAME?</v>
      </c>
      <c r="JV11" s="37" t="e">
        <f ca="1"/>
        <v>#NAME?</v>
      </c>
      <c r="JW11" s="37" t="e">
        <f ca="1"/>
        <v>#NAME?</v>
      </c>
      <c r="JX11" s="37" t="e">
        <f ca="1"/>
        <v>#NAME?</v>
      </c>
      <c r="JY11" s="90" t="e">
        <f ca="1"/>
        <v>#NAME?</v>
      </c>
      <c r="KB11" t="str">
        <v>Caring</v>
      </c>
      <c r="KC11" s="123" t="e">
        <f ca="1"/>
        <v>#NAME?</v>
      </c>
      <c r="KD11" s="37" t="e">
        <f ca="1"/>
        <v>#NAME?</v>
      </c>
      <c r="KE11" s="37" t="e">
        <f ca="1"/>
        <v>#NAME?</v>
      </c>
      <c r="KF11" s="37" t="e">
        <f ca="1"/>
        <v>#NAME?</v>
      </c>
      <c r="KG11" s="37" t="e">
        <f ca="1"/>
        <v>#NAME?</v>
      </c>
      <c r="KH11" s="37" t="e">
        <f ca="1"/>
        <v>#NAME?</v>
      </c>
      <c r="KI11" s="37" t="e">
        <f ca="1"/>
        <v>#NAME?</v>
      </c>
      <c r="KJ11" s="37" t="e">
        <f ca="1"/>
        <v>#NAME?</v>
      </c>
      <c r="KK11" s="90" t="e">
        <f ca="1"/>
        <v>#NAME?</v>
      </c>
      <c r="KN11" t="str">
        <v>Caring</v>
      </c>
      <c r="KO11" s="123" t="e">
        <f ca="1"/>
        <v>#NAME?</v>
      </c>
      <c r="KP11" s="37" t="e">
        <f ca="1"/>
        <v>#NAME?</v>
      </c>
      <c r="KQ11" s="37" t="e">
        <f ca="1"/>
        <v>#NAME?</v>
      </c>
      <c r="KR11" s="37" t="e">
        <f ca="1"/>
        <v>#NAME?</v>
      </c>
      <c r="KS11" s="37" t="e">
        <f ca="1"/>
        <v>#NAME?</v>
      </c>
      <c r="KT11" s="37" t="e">
        <f ca="1"/>
        <v>#NAME?</v>
      </c>
      <c r="KU11" s="37" t="e">
        <f ca="1"/>
        <v>#NAME?</v>
      </c>
      <c r="KV11" s="37" t="e">
        <f ca="1"/>
        <v>#NAME?</v>
      </c>
      <c r="KW11" s="90" t="e">
        <f ca="1"/>
        <v>#NAME?</v>
      </c>
      <c r="KZ11" t="str">
        <v>Caring</v>
      </c>
      <c r="LA11" s="123" t="e">
        <f ca="1"/>
        <v>#NAME?</v>
      </c>
      <c r="LB11" s="37" t="e">
        <f ca="1"/>
        <v>#NAME?</v>
      </c>
      <c r="LC11" s="37" t="e">
        <f ca="1"/>
        <v>#NAME?</v>
      </c>
      <c r="LD11" s="37" t="e">
        <f ca="1"/>
        <v>#NAME?</v>
      </c>
      <c r="LE11" s="37" t="e">
        <f ca="1"/>
        <v>#NAME?</v>
      </c>
      <c r="LF11" s="37" t="e">
        <f ca="1"/>
        <v>#NAME?</v>
      </c>
      <c r="LG11" s="37" t="e">
        <f ca="1"/>
        <v>#NAME?</v>
      </c>
      <c r="LH11" s="37" t="e">
        <f ca="1"/>
        <v>#NAME?</v>
      </c>
      <c r="LI11" s="90" t="e">
        <f ca="1"/>
        <v>#NAME?</v>
      </c>
      <c r="LL11" t="str">
        <v>Caring</v>
      </c>
      <c r="LM11" s="123" t="e">
        <f ca="1"/>
        <v>#NAME?</v>
      </c>
      <c r="LN11" s="37" t="e">
        <f ca="1"/>
        <v>#NAME?</v>
      </c>
      <c r="LO11" s="37" t="e">
        <f ca="1"/>
        <v>#NAME?</v>
      </c>
      <c r="LP11" s="37" t="e">
        <f ca="1"/>
        <v>#NAME?</v>
      </c>
      <c r="LQ11" s="37" t="e">
        <f ca="1"/>
        <v>#NAME?</v>
      </c>
      <c r="LR11" s="37" t="e">
        <f ca="1"/>
        <v>#NAME?</v>
      </c>
      <c r="LS11" s="37" t="e">
        <f ca="1"/>
        <v>#NAME?</v>
      </c>
      <c r="LT11" s="37" t="e">
        <f ca="1"/>
        <v>#NAME?</v>
      </c>
      <c r="LU11" s="90" t="e">
        <f ca="1"/>
        <v>#NAME?</v>
      </c>
      <c r="LX11" t="str">
        <v>Caring</v>
      </c>
      <c r="LY11" s="123" t="e">
        <f ca="1"/>
        <v>#NAME?</v>
      </c>
      <c r="LZ11" s="37" t="e">
        <f ca="1"/>
        <v>#NAME?</v>
      </c>
      <c r="MA11" s="37" t="e">
        <f ca="1"/>
        <v>#NAME?</v>
      </c>
      <c r="MB11" s="37" t="e">
        <f ca="1"/>
        <v>#NAME?</v>
      </c>
      <c r="MC11" s="37" t="e">
        <f ca="1"/>
        <v>#NAME?</v>
      </c>
      <c r="MD11" s="37" t="e">
        <f ca="1"/>
        <v>#NAME?</v>
      </c>
      <c r="ME11" s="37" t="e">
        <f ca="1"/>
        <v>#NAME?</v>
      </c>
      <c r="MF11" s="37" t="e">
        <f ca="1"/>
        <v>#NAME?</v>
      </c>
      <c r="MG11" s="90" t="e">
        <f ca="1"/>
        <v>#NAME?</v>
      </c>
      <c r="MJ11" t="str">
        <v>Caring</v>
      </c>
      <c r="MK11" s="123" t="e">
        <f ca="1"/>
        <v>#NAME?</v>
      </c>
      <c r="ML11" s="37" t="e">
        <f ca="1"/>
        <v>#NAME?</v>
      </c>
      <c r="MM11" s="37" t="e">
        <f ca="1"/>
        <v>#NAME?</v>
      </c>
      <c r="MN11" s="37" t="e">
        <f ca="1"/>
        <v>#NAME?</v>
      </c>
      <c r="MO11" s="37" t="e">
        <f ca="1"/>
        <v>#NAME?</v>
      </c>
      <c r="MP11" s="37" t="e">
        <f ca="1"/>
        <v>#NAME?</v>
      </c>
      <c r="MQ11" s="37" t="e">
        <f ca="1"/>
        <v>#NAME?</v>
      </c>
      <c r="MR11" s="37" t="e">
        <f ca="1"/>
        <v>#NAME?</v>
      </c>
      <c r="MS11" s="90" t="e">
        <f ca="1"/>
        <v>#NAME?</v>
      </c>
    </row>
    <row r="12" spans="1:357" x14ac:dyDescent="0.25">
      <c r="A12">
        <v>9</v>
      </c>
      <c r="B12" s="123">
        <v>2</v>
      </c>
      <c r="C12" s="37">
        <v>8</v>
      </c>
      <c r="D12" s="37">
        <v>2</v>
      </c>
      <c r="E12" s="37">
        <v>2</v>
      </c>
      <c r="F12" s="37">
        <v>7</v>
      </c>
      <c r="G12" s="37">
        <v>6</v>
      </c>
      <c r="H12" s="37">
        <v>1</v>
      </c>
      <c r="I12" s="37">
        <v>4</v>
      </c>
      <c r="J12" s="90">
        <v>7</v>
      </c>
      <c r="L12" t="str">
        <v>Charisma</v>
      </c>
      <c r="M12" s="83" t="e">
        <f ca="1"/>
        <v>#NAME?</v>
      </c>
      <c r="N12" s="37" t="e">
        <f ca="1"/>
        <v>#NAME?</v>
      </c>
      <c r="O12" s="37" t="e">
        <f ca="1"/>
        <v>#NAME?</v>
      </c>
      <c r="P12" s="37" t="e">
        <f ca="1"/>
        <v>#NAME?</v>
      </c>
      <c r="Q12" s="37" t="e">
        <f ca="1"/>
        <v>#NAME?</v>
      </c>
      <c r="R12" s="37" t="e">
        <f ca="1"/>
        <v>#NAME?</v>
      </c>
      <c r="S12" s="37" t="e">
        <f ca="1"/>
        <v>#NAME?</v>
      </c>
      <c r="T12" s="37" t="e">
        <f ca="1"/>
        <v>#NAME?</v>
      </c>
      <c r="U12" s="84" t="e">
        <f ca="1"/>
        <v>#NAME?</v>
      </c>
      <c r="X12" t="str">
        <v>Charisma</v>
      </c>
      <c r="Y12" s="123" t="e">
        <f ca="1"/>
        <v>#NAME?</v>
      </c>
      <c r="Z12" s="37" t="e">
        <f ca="1"/>
        <v>#NAME?</v>
      </c>
      <c r="AA12" s="37" t="e">
        <f ca="1"/>
        <v>#NAME?</v>
      </c>
      <c r="AB12" s="37" t="e">
        <f ca="1"/>
        <v>#NAME?</v>
      </c>
      <c r="AC12" s="37" t="e">
        <f ca="1"/>
        <v>#NAME?</v>
      </c>
      <c r="AD12" s="37" t="e">
        <f ca="1"/>
        <v>#NAME?</v>
      </c>
      <c r="AE12" s="37" t="e">
        <f ca="1"/>
        <v>#NAME?</v>
      </c>
      <c r="AF12" s="37" t="e">
        <f ca="1"/>
        <v>#NAME?</v>
      </c>
      <c r="AG12" s="90" t="e">
        <f ca="1"/>
        <v>#NAME?</v>
      </c>
      <c r="AJ12" t="str">
        <v>Charisma</v>
      </c>
      <c r="AK12" s="123" t="e">
        <f ca="1"/>
        <v>#NAME?</v>
      </c>
      <c r="AL12" s="37" t="e">
        <f ca="1"/>
        <v>#NAME?</v>
      </c>
      <c r="AM12" s="37" t="e">
        <f ca="1"/>
        <v>#NAME?</v>
      </c>
      <c r="AN12" s="37" t="e">
        <f ca="1"/>
        <v>#NAME?</v>
      </c>
      <c r="AO12" s="37" t="e">
        <f ca="1"/>
        <v>#NAME?</v>
      </c>
      <c r="AP12" s="37" t="e">
        <f ca="1"/>
        <v>#NAME?</v>
      </c>
      <c r="AQ12" s="37" t="e">
        <f ca="1"/>
        <v>#NAME?</v>
      </c>
      <c r="AR12" s="37" t="e">
        <f ca="1"/>
        <v>#NAME?</v>
      </c>
      <c r="AS12" s="90" t="e">
        <f ca="1"/>
        <v>#NAME?</v>
      </c>
      <c r="AV12" t="str">
        <v>Charisma</v>
      </c>
      <c r="AW12" s="123" t="e">
        <f ca="1"/>
        <v>#NAME?</v>
      </c>
      <c r="AX12" s="37" t="e">
        <f ca="1"/>
        <v>#NAME?</v>
      </c>
      <c r="AY12" s="37" t="e">
        <f ca="1"/>
        <v>#NAME?</v>
      </c>
      <c r="AZ12" s="37" t="e">
        <f ca="1"/>
        <v>#NAME?</v>
      </c>
      <c r="BA12" s="37" t="e">
        <f ca="1"/>
        <v>#NAME?</v>
      </c>
      <c r="BB12" s="37" t="e">
        <f ca="1"/>
        <v>#NAME?</v>
      </c>
      <c r="BC12" s="37" t="e">
        <f ca="1"/>
        <v>#NAME?</v>
      </c>
      <c r="BD12" s="37" t="e">
        <f ca="1"/>
        <v>#NAME?</v>
      </c>
      <c r="BE12" s="90" t="e">
        <f ca="1"/>
        <v>#NAME?</v>
      </c>
      <c r="BH12" t="str">
        <v>Charisma</v>
      </c>
      <c r="BI12" s="123" t="e">
        <f ca="1"/>
        <v>#NAME?</v>
      </c>
      <c r="BJ12" s="37" t="e">
        <f ca="1"/>
        <v>#NAME?</v>
      </c>
      <c r="BK12" s="37" t="e">
        <f ca="1"/>
        <v>#NAME?</v>
      </c>
      <c r="BL12" s="37" t="e">
        <f ca="1"/>
        <v>#NAME?</v>
      </c>
      <c r="BM12" s="37" t="e">
        <f ca="1"/>
        <v>#NAME?</v>
      </c>
      <c r="BN12" s="37" t="e">
        <f ca="1"/>
        <v>#NAME?</v>
      </c>
      <c r="BO12" s="37" t="e">
        <f ca="1"/>
        <v>#NAME?</v>
      </c>
      <c r="BP12" s="37" t="e">
        <f ca="1"/>
        <v>#NAME?</v>
      </c>
      <c r="BQ12" s="90" t="e">
        <f ca="1"/>
        <v>#NAME?</v>
      </c>
      <c r="BT12" t="str">
        <v>Charisma</v>
      </c>
      <c r="BU12" s="123" t="e">
        <f ca="1"/>
        <v>#NAME?</v>
      </c>
      <c r="BV12" s="37" t="e">
        <f ca="1"/>
        <v>#NAME?</v>
      </c>
      <c r="BW12" s="37" t="e">
        <f ca="1"/>
        <v>#NAME?</v>
      </c>
      <c r="BX12" s="37" t="e">
        <f ca="1"/>
        <v>#NAME?</v>
      </c>
      <c r="BY12" s="37" t="e">
        <f ca="1"/>
        <v>#NAME?</v>
      </c>
      <c r="BZ12" s="37" t="e">
        <f ca="1"/>
        <v>#NAME?</v>
      </c>
      <c r="CA12" s="37" t="e">
        <f ca="1"/>
        <v>#NAME?</v>
      </c>
      <c r="CB12" s="37" t="e">
        <f ca="1"/>
        <v>#NAME?</v>
      </c>
      <c r="CC12" s="90" t="e">
        <f ca="1"/>
        <v>#NAME?</v>
      </c>
      <c r="CF12" t="str">
        <v>Charisma</v>
      </c>
      <c r="CG12" s="123" t="e">
        <f ca="1"/>
        <v>#NAME?</v>
      </c>
      <c r="CH12" s="37" t="e">
        <f ca="1"/>
        <v>#NAME?</v>
      </c>
      <c r="CI12" s="37" t="e">
        <f ca="1"/>
        <v>#NAME?</v>
      </c>
      <c r="CJ12" s="37" t="e">
        <f ca="1"/>
        <v>#NAME?</v>
      </c>
      <c r="CK12" s="37" t="e">
        <f ca="1"/>
        <v>#NAME?</v>
      </c>
      <c r="CL12" s="37" t="e">
        <f ca="1"/>
        <v>#NAME?</v>
      </c>
      <c r="CM12" s="37" t="e">
        <f ca="1"/>
        <v>#NAME?</v>
      </c>
      <c r="CN12" s="37" t="e">
        <f ca="1"/>
        <v>#NAME?</v>
      </c>
      <c r="CO12" s="90" t="e">
        <f ca="1"/>
        <v>#NAME?</v>
      </c>
      <c r="CR12" t="str">
        <v>Charisma</v>
      </c>
      <c r="CS12" s="123" t="e">
        <f ca="1"/>
        <v>#NAME?</v>
      </c>
      <c r="CT12" s="37" t="e">
        <f ca="1"/>
        <v>#NAME?</v>
      </c>
      <c r="CU12" s="37" t="e">
        <f ca="1"/>
        <v>#NAME?</v>
      </c>
      <c r="CV12" s="37" t="e">
        <f ca="1"/>
        <v>#NAME?</v>
      </c>
      <c r="CW12" s="37" t="e">
        <f ca="1"/>
        <v>#NAME?</v>
      </c>
      <c r="CX12" s="37" t="e">
        <f ca="1"/>
        <v>#NAME?</v>
      </c>
      <c r="CY12" s="37" t="e">
        <f ca="1"/>
        <v>#NAME?</v>
      </c>
      <c r="CZ12" s="37" t="e">
        <f ca="1"/>
        <v>#NAME?</v>
      </c>
      <c r="DA12" s="90" t="e">
        <f ca="1"/>
        <v>#NAME?</v>
      </c>
      <c r="DD12" t="str">
        <v>Charisma</v>
      </c>
      <c r="DE12" s="123" t="e">
        <f ca="1"/>
        <v>#NAME?</v>
      </c>
      <c r="DF12" s="37" t="e">
        <f ca="1"/>
        <v>#NAME?</v>
      </c>
      <c r="DG12" s="37" t="e">
        <f ca="1"/>
        <v>#NAME?</v>
      </c>
      <c r="DH12" s="37" t="e">
        <f ca="1"/>
        <v>#NAME?</v>
      </c>
      <c r="DI12" s="37" t="e">
        <f ca="1"/>
        <v>#NAME?</v>
      </c>
      <c r="DJ12" s="37" t="e">
        <f ca="1"/>
        <v>#NAME?</v>
      </c>
      <c r="DK12" s="37" t="e">
        <f ca="1"/>
        <v>#NAME?</v>
      </c>
      <c r="DL12" s="37" t="e">
        <f ca="1"/>
        <v>#NAME?</v>
      </c>
      <c r="DM12" s="90" t="e">
        <f ca="1"/>
        <v>#NAME?</v>
      </c>
      <c r="DP12" t="str">
        <v>Charisma</v>
      </c>
      <c r="DQ12" s="123" t="e">
        <f ca="1"/>
        <v>#NAME?</v>
      </c>
      <c r="DR12" s="37" t="e">
        <f ca="1"/>
        <v>#NAME?</v>
      </c>
      <c r="DS12" s="37" t="e">
        <f ca="1"/>
        <v>#NAME?</v>
      </c>
      <c r="DT12" s="37" t="e">
        <f ca="1"/>
        <v>#NAME?</v>
      </c>
      <c r="DU12" s="37" t="e">
        <f ca="1"/>
        <v>#NAME?</v>
      </c>
      <c r="DV12" s="37" t="e">
        <f ca="1"/>
        <v>#NAME?</v>
      </c>
      <c r="DW12" s="37" t="e">
        <f ca="1"/>
        <v>#NAME?</v>
      </c>
      <c r="DX12" s="37" t="e">
        <f ca="1"/>
        <v>#NAME?</v>
      </c>
      <c r="DY12" s="90" t="e">
        <f ca="1"/>
        <v>#NAME?</v>
      </c>
      <c r="EB12" t="str">
        <v>Charisma</v>
      </c>
      <c r="EC12" s="123" t="e">
        <f ca="1"/>
        <v>#NAME?</v>
      </c>
      <c r="ED12" s="37" t="e">
        <f ca="1"/>
        <v>#NAME?</v>
      </c>
      <c r="EE12" s="37" t="e">
        <f ca="1"/>
        <v>#NAME?</v>
      </c>
      <c r="EF12" s="37" t="e">
        <f ca="1"/>
        <v>#NAME?</v>
      </c>
      <c r="EG12" s="37" t="e">
        <f ca="1"/>
        <v>#NAME?</v>
      </c>
      <c r="EH12" s="37" t="e">
        <f ca="1"/>
        <v>#NAME?</v>
      </c>
      <c r="EI12" s="37" t="e">
        <f ca="1"/>
        <v>#NAME?</v>
      </c>
      <c r="EJ12" s="37" t="e">
        <f ca="1"/>
        <v>#NAME?</v>
      </c>
      <c r="EK12" s="90" t="e">
        <f ca="1"/>
        <v>#NAME?</v>
      </c>
      <c r="EN12" t="str">
        <v>Charisma</v>
      </c>
      <c r="EO12" s="123" t="e">
        <f ca="1"/>
        <v>#NAME?</v>
      </c>
      <c r="EP12" s="37" t="e">
        <f ca="1"/>
        <v>#NAME?</v>
      </c>
      <c r="EQ12" s="37" t="e">
        <f ca="1"/>
        <v>#NAME?</v>
      </c>
      <c r="ER12" s="37" t="e">
        <f ca="1"/>
        <v>#NAME?</v>
      </c>
      <c r="ES12" s="37" t="e">
        <f ca="1"/>
        <v>#NAME?</v>
      </c>
      <c r="ET12" s="37" t="e">
        <f ca="1"/>
        <v>#NAME?</v>
      </c>
      <c r="EU12" s="37" t="e">
        <f ca="1"/>
        <v>#NAME?</v>
      </c>
      <c r="EV12" s="37" t="e">
        <f ca="1"/>
        <v>#NAME?</v>
      </c>
      <c r="EW12" s="90" t="e">
        <f ca="1"/>
        <v>#NAME?</v>
      </c>
      <c r="EZ12" t="str">
        <v>Charisma</v>
      </c>
      <c r="FA12" s="123" t="e">
        <f ca="1"/>
        <v>#NAME?</v>
      </c>
      <c r="FB12" s="37" t="e">
        <f ca="1"/>
        <v>#NAME?</v>
      </c>
      <c r="FC12" s="37" t="e">
        <f ca="1"/>
        <v>#NAME?</v>
      </c>
      <c r="FD12" s="37" t="e">
        <f ca="1"/>
        <v>#NAME?</v>
      </c>
      <c r="FE12" s="37" t="e">
        <f ca="1"/>
        <v>#NAME?</v>
      </c>
      <c r="FF12" s="37" t="e">
        <f ca="1"/>
        <v>#NAME?</v>
      </c>
      <c r="FG12" s="37" t="e">
        <f ca="1"/>
        <v>#NAME?</v>
      </c>
      <c r="FH12" s="37" t="e">
        <f ca="1"/>
        <v>#NAME?</v>
      </c>
      <c r="FI12" s="90" t="e">
        <f ca="1"/>
        <v>#NAME?</v>
      </c>
      <c r="FL12" t="str">
        <v>Charisma</v>
      </c>
      <c r="FM12" s="123" t="e">
        <f ca="1"/>
        <v>#NAME?</v>
      </c>
      <c r="FN12" s="37" t="e">
        <f ca="1"/>
        <v>#NAME?</v>
      </c>
      <c r="FO12" s="37" t="e">
        <f ca="1"/>
        <v>#NAME?</v>
      </c>
      <c r="FP12" s="37" t="e">
        <f ca="1"/>
        <v>#NAME?</v>
      </c>
      <c r="FQ12" s="37" t="e">
        <f ca="1"/>
        <v>#NAME?</v>
      </c>
      <c r="FR12" s="37" t="e">
        <f ca="1"/>
        <v>#NAME?</v>
      </c>
      <c r="FS12" s="37" t="e">
        <f ca="1"/>
        <v>#NAME?</v>
      </c>
      <c r="FT12" s="37" t="e">
        <f ca="1"/>
        <v>#NAME?</v>
      </c>
      <c r="FU12" s="90" t="e">
        <f ca="1"/>
        <v>#NAME?</v>
      </c>
      <c r="FX12" t="str">
        <v>Charisma</v>
      </c>
      <c r="FY12" s="123" t="e">
        <f ca="1"/>
        <v>#NAME?</v>
      </c>
      <c r="FZ12" s="37" t="e">
        <f ca="1"/>
        <v>#NAME?</v>
      </c>
      <c r="GA12" s="37" t="e">
        <f ca="1"/>
        <v>#NAME?</v>
      </c>
      <c r="GB12" s="37" t="e">
        <f ca="1"/>
        <v>#NAME?</v>
      </c>
      <c r="GC12" s="37" t="e">
        <f ca="1"/>
        <v>#NAME?</v>
      </c>
      <c r="GD12" s="37" t="e">
        <f ca="1"/>
        <v>#NAME?</v>
      </c>
      <c r="GE12" s="37" t="e">
        <f ca="1"/>
        <v>#NAME?</v>
      </c>
      <c r="GF12" s="37" t="e">
        <f ca="1"/>
        <v>#NAME?</v>
      </c>
      <c r="GG12" s="90" t="e">
        <f ca="1"/>
        <v>#NAME?</v>
      </c>
      <c r="GJ12" t="str">
        <v>Charisma</v>
      </c>
      <c r="GK12" s="123" t="e">
        <f ca="1"/>
        <v>#NAME?</v>
      </c>
      <c r="GL12" s="37" t="e">
        <f ca="1"/>
        <v>#NAME?</v>
      </c>
      <c r="GM12" s="37" t="e">
        <f ca="1"/>
        <v>#NAME?</v>
      </c>
      <c r="GN12" s="37" t="e">
        <f ca="1"/>
        <v>#NAME?</v>
      </c>
      <c r="GO12" s="37" t="e">
        <f ca="1"/>
        <v>#NAME?</v>
      </c>
      <c r="GP12" s="37" t="e">
        <f ca="1"/>
        <v>#NAME?</v>
      </c>
      <c r="GQ12" s="37" t="e">
        <f ca="1"/>
        <v>#NAME?</v>
      </c>
      <c r="GR12" s="37" t="e">
        <f ca="1"/>
        <v>#NAME?</v>
      </c>
      <c r="GS12" s="90" t="e">
        <f ca="1"/>
        <v>#NAME?</v>
      </c>
      <c r="GV12" t="str">
        <v>Charisma</v>
      </c>
      <c r="GW12" s="123" t="e">
        <f ca="1"/>
        <v>#NAME?</v>
      </c>
      <c r="GX12" s="37" t="e">
        <f ca="1"/>
        <v>#NAME?</v>
      </c>
      <c r="GY12" s="37" t="e">
        <f ca="1"/>
        <v>#NAME?</v>
      </c>
      <c r="GZ12" s="37" t="e">
        <f ca="1"/>
        <v>#NAME?</v>
      </c>
      <c r="HA12" s="37" t="e">
        <f ca="1"/>
        <v>#NAME?</v>
      </c>
      <c r="HB12" s="37" t="e">
        <f ca="1"/>
        <v>#NAME?</v>
      </c>
      <c r="HC12" s="37" t="e">
        <f ca="1"/>
        <v>#NAME?</v>
      </c>
      <c r="HD12" s="37" t="e">
        <f ca="1"/>
        <v>#NAME?</v>
      </c>
      <c r="HE12" s="90" t="e">
        <f ca="1"/>
        <v>#NAME?</v>
      </c>
      <c r="HH12" t="str">
        <v>Charisma</v>
      </c>
      <c r="HI12" s="123" t="e">
        <f ca="1"/>
        <v>#NAME?</v>
      </c>
      <c r="HJ12" s="37" t="e">
        <f ca="1"/>
        <v>#NAME?</v>
      </c>
      <c r="HK12" s="37" t="e">
        <f ca="1"/>
        <v>#NAME?</v>
      </c>
      <c r="HL12" s="37" t="e">
        <f ca="1"/>
        <v>#NAME?</v>
      </c>
      <c r="HM12" s="37" t="e">
        <f ca="1"/>
        <v>#NAME?</v>
      </c>
      <c r="HN12" s="37" t="e">
        <f ca="1"/>
        <v>#NAME?</v>
      </c>
      <c r="HO12" s="37" t="e">
        <f ca="1"/>
        <v>#NAME?</v>
      </c>
      <c r="HP12" s="37" t="e">
        <f ca="1"/>
        <v>#NAME?</v>
      </c>
      <c r="HQ12" s="90" t="e">
        <f ca="1"/>
        <v>#NAME?</v>
      </c>
      <c r="HT12" t="str">
        <v>Charisma</v>
      </c>
      <c r="HU12" s="123" t="e">
        <f ca="1"/>
        <v>#NAME?</v>
      </c>
      <c r="HV12" s="37" t="e">
        <f ca="1"/>
        <v>#NAME?</v>
      </c>
      <c r="HW12" s="37" t="e">
        <f ca="1"/>
        <v>#NAME?</v>
      </c>
      <c r="HX12" s="37" t="e">
        <f ca="1"/>
        <v>#NAME?</v>
      </c>
      <c r="HY12" s="37" t="e">
        <f ca="1"/>
        <v>#NAME?</v>
      </c>
      <c r="HZ12" s="37" t="e">
        <f ca="1"/>
        <v>#NAME?</v>
      </c>
      <c r="IA12" s="37" t="e">
        <f ca="1"/>
        <v>#NAME?</v>
      </c>
      <c r="IB12" s="37" t="e">
        <f ca="1"/>
        <v>#NAME?</v>
      </c>
      <c r="IC12" s="90" t="e">
        <f ca="1"/>
        <v>#NAME?</v>
      </c>
      <c r="IF12" t="str">
        <v>Charisma</v>
      </c>
      <c r="IG12" s="123" t="e">
        <f ca="1"/>
        <v>#NAME?</v>
      </c>
      <c r="IH12" s="37" t="e">
        <f ca="1"/>
        <v>#NAME?</v>
      </c>
      <c r="II12" s="37" t="e">
        <f ca="1"/>
        <v>#NAME?</v>
      </c>
      <c r="IJ12" s="37" t="e">
        <f ca="1"/>
        <v>#NAME?</v>
      </c>
      <c r="IK12" s="37" t="e">
        <f ca="1"/>
        <v>#NAME?</v>
      </c>
      <c r="IL12" s="37" t="e">
        <f ca="1"/>
        <v>#NAME?</v>
      </c>
      <c r="IM12" s="37" t="e">
        <f ca="1"/>
        <v>#NAME?</v>
      </c>
      <c r="IN12" s="37" t="e">
        <f ca="1"/>
        <v>#NAME?</v>
      </c>
      <c r="IO12" s="90" t="e">
        <f ca="1"/>
        <v>#NAME?</v>
      </c>
      <c r="IR12" t="str">
        <v>Charisma</v>
      </c>
      <c r="IS12" s="123" t="e">
        <f ca="1"/>
        <v>#NAME?</v>
      </c>
      <c r="IT12" s="37" t="e">
        <f ca="1"/>
        <v>#NAME?</v>
      </c>
      <c r="IU12" s="37" t="e">
        <f ca="1"/>
        <v>#NAME?</v>
      </c>
      <c r="IV12" s="37" t="e">
        <f ca="1"/>
        <v>#NAME?</v>
      </c>
      <c r="IW12" s="37" t="e">
        <f ca="1"/>
        <v>#NAME?</v>
      </c>
      <c r="IX12" s="37" t="e">
        <f ca="1"/>
        <v>#NAME?</v>
      </c>
      <c r="IY12" s="37" t="e">
        <f ca="1"/>
        <v>#NAME?</v>
      </c>
      <c r="IZ12" s="37" t="e">
        <f ca="1"/>
        <v>#NAME?</v>
      </c>
      <c r="JA12" s="90" t="e">
        <f ca="1"/>
        <v>#NAME?</v>
      </c>
      <c r="JD12" t="str">
        <v>Charisma</v>
      </c>
      <c r="JE12" s="123" t="e">
        <f ca="1"/>
        <v>#NAME?</v>
      </c>
      <c r="JF12" s="37" t="e">
        <f ca="1"/>
        <v>#NAME?</v>
      </c>
      <c r="JG12" s="37" t="e">
        <f ca="1"/>
        <v>#NAME?</v>
      </c>
      <c r="JH12" s="37" t="e">
        <f ca="1"/>
        <v>#NAME?</v>
      </c>
      <c r="JI12" s="37" t="e">
        <f ca="1"/>
        <v>#NAME?</v>
      </c>
      <c r="JJ12" s="37" t="e">
        <f ca="1"/>
        <v>#NAME?</v>
      </c>
      <c r="JK12" s="37" t="e">
        <f ca="1"/>
        <v>#NAME?</v>
      </c>
      <c r="JL12" s="37" t="e">
        <f ca="1"/>
        <v>#NAME?</v>
      </c>
      <c r="JM12" s="90" t="e">
        <f ca="1"/>
        <v>#NAME?</v>
      </c>
      <c r="JP12" t="str">
        <v>Charisma</v>
      </c>
      <c r="JQ12" s="123" t="e">
        <f ca="1"/>
        <v>#NAME?</v>
      </c>
      <c r="JR12" s="37" t="e">
        <f ca="1"/>
        <v>#NAME?</v>
      </c>
      <c r="JS12" s="37" t="e">
        <f ca="1"/>
        <v>#NAME?</v>
      </c>
      <c r="JT12" s="37" t="e">
        <f ca="1"/>
        <v>#NAME?</v>
      </c>
      <c r="JU12" s="37" t="e">
        <f ca="1"/>
        <v>#NAME?</v>
      </c>
      <c r="JV12" s="37" t="e">
        <f ca="1"/>
        <v>#NAME?</v>
      </c>
      <c r="JW12" s="37" t="e">
        <f ca="1"/>
        <v>#NAME?</v>
      </c>
      <c r="JX12" s="37" t="e">
        <f ca="1"/>
        <v>#NAME?</v>
      </c>
      <c r="JY12" s="90" t="e">
        <f ca="1"/>
        <v>#NAME?</v>
      </c>
      <c r="KB12" t="str">
        <v>Charisma</v>
      </c>
      <c r="KC12" s="123" t="e">
        <f ca="1"/>
        <v>#NAME?</v>
      </c>
      <c r="KD12" s="37" t="e">
        <f ca="1"/>
        <v>#NAME?</v>
      </c>
      <c r="KE12" s="37" t="e">
        <f ca="1"/>
        <v>#NAME?</v>
      </c>
      <c r="KF12" s="37" t="e">
        <f ca="1"/>
        <v>#NAME?</v>
      </c>
      <c r="KG12" s="37" t="e">
        <f ca="1"/>
        <v>#NAME?</v>
      </c>
      <c r="KH12" s="37" t="e">
        <f ca="1"/>
        <v>#NAME?</v>
      </c>
      <c r="KI12" s="37" t="e">
        <f ca="1"/>
        <v>#NAME?</v>
      </c>
      <c r="KJ12" s="37" t="e">
        <f ca="1"/>
        <v>#NAME?</v>
      </c>
      <c r="KK12" s="90" t="e">
        <f ca="1"/>
        <v>#NAME?</v>
      </c>
      <c r="KN12" t="str">
        <v>Charisma</v>
      </c>
      <c r="KO12" s="123" t="e">
        <f ca="1"/>
        <v>#NAME?</v>
      </c>
      <c r="KP12" s="37" t="e">
        <f ca="1"/>
        <v>#NAME?</v>
      </c>
      <c r="KQ12" s="37" t="e">
        <f ca="1"/>
        <v>#NAME?</v>
      </c>
      <c r="KR12" s="37" t="e">
        <f ca="1"/>
        <v>#NAME?</v>
      </c>
      <c r="KS12" s="37" t="e">
        <f ca="1"/>
        <v>#NAME?</v>
      </c>
      <c r="KT12" s="37" t="e">
        <f ca="1"/>
        <v>#NAME?</v>
      </c>
      <c r="KU12" s="37" t="e">
        <f ca="1"/>
        <v>#NAME?</v>
      </c>
      <c r="KV12" s="37" t="e">
        <f ca="1"/>
        <v>#NAME?</v>
      </c>
      <c r="KW12" s="90" t="e">
        <f ca="1"/>
        <v>#NAME?</v>
      </c>
      <c r="KZ12" t="str">
        <v>Charisma</v>
      </c>
      <c r="LA12" s="123" t="e">
        <f ca="1"/>
        <v>#NAME?</v>
      </c>
      <c r="LB12" s="37" t="e">
        <f ca="1"/>
        <v>#NAME?</v>
      </c>
      <c r="LC12" s="37" t="e">
        <f ca="1"/>
        <v>#NAME?</v>
      </c>
      <c r="LD12" s="37" t="e">
        <f ca="1"/>
        <v>#NAME?</v>
      </c>
      <c r="LE12" s="37" t="e">
        <f ca="1"/>
        <v>#NAME?</v>
      </c>
      <c r="LF12" s="37" t="e">
        <f ca="1"/>
        <v>#NAME?</v>
      </c>
      <c r="LG12" s="37" t="e">
        <f ca="1"/>
        <v>#NAME?</v>
      </c>
      <c r="LH12" s="37" t="e">
        <f ca="1"/>
        <v>#NAME?</v>
      </c>
      <c r="LI12" s="90" t="e">
        <f ca="1"/>
        <v>#NAME?</v>
      </c>
      <c r="LL12" t="str">
        <v>Charisma</v>
      </c>
      <c r="LM12" s="123" t="e">
        <f ca="1"/>
        <v>#NAME?</v>
      </c>
      <c r="LN12" s="37" t="e">
        <f ca="1"/>
        <v>#NAME?</v>
      </c>
      <c r="LO12" s="37" t="e">
        <f ca="1"/>
        <v>#NAME?</v>
      </c>
      <c r="LP12" s="37" t="e">
        <f ca="1"/>
        <v>#NAME?</v>
      </c>
      <c r="LQ12" s="37" t="e">
        <f ca="1"/>
        <v>#NAME?</v>
      </c>
      <c r="LR12" s="37" t="e">
        <f ca="1"/>
        <v>#NAME?</v>
      </c>
      <c r="LS12" s="37" t="e">
        <f ca="1"/>
        <v>#NAME?</v>
      </c>
      <c r="LT12" s="37" t="e">
        <f ca="1"/>
        <v>#NAME?</v>
      </c>
      <c r="LU12" s="90" t="e">
        <f ca="1"/>
        <v>#NAME?</v>
      </c>
      <c r="LX12" t="str">
        <v>Charisma</v>
      </c>
      <c r="LY12" s="123" t="e">
        <f ca="1"/>
        <v>#NAME?</v>
      </c>
      <c r="LZ12" s="37" t="e">
        <f ca="1"/>
        <v>#NAME?</v>
      </c>
      <c r="MA12" s="37" t="e">
        <f ca="1"/>
        <v>#NAME?</v>
      </c>
      <c r="MB12" s="37" t="e">
        <f ca="1"/>
        <v>#NAME?</v>
      </c>
      <c r="MC12" s="37" t="e">
        <f ca="1"/>
        <v>#NAME?</v>
      </c>
      <c r="MD12" s="37" t="e">
        <f ca="1"/>
        <v>#NAME?</v>
      </c>
      <c r="ME12" s="37" t="e">
        <f ca="1"/>
        <v>#NAME?</v>
      </c>
      <c r="MF12" s="37" t="e">
        <f ca="1"/>
        <v>#NAME?</v>
      </c>
      <c r="MG12" s="90" t="e">
        <f ca="1"/>
        <v>#NAME?</v>
      </c>
      <c r="MJ12" t="str">
        <v>Charisma</v>
      </c>
      <c r="MK12" s="123" t="e">
        <f ca="1"/>
        <v>#NAME?</v>
      </c>
      <c r="ML12" s="37" t="e">
        <f ca="1"/>
        <v>#NAME?</v>
      </c>
      <c r="MM12" s="37" t="e">
        <f ca="1"/>
        <v>#NAME?</v>
      </c>
      <c r="MN12" s="37" t="e">
        <f ca="1"/>
        <v>#NAME?</v>
      </c>
      <c r="MO12" s="37" t="e">
        <f ca="1"/>
        <v>#NAME?</v>
      </c>
      <c r="MP12" s="37" t="e">
        <f ca="1"/>
        <v>#NAME?</v>
      </c>
      <c r="MQ12" s="37" t="e">
        <f ca="1"/>
        <v>#NAME?</v>
      </c>
      <c r="MR12" s="37" t="e">
        <f ca="1"/>
        <v>#NAME?</v>
      </c>
      <c r="MS12" s="90" t="e">
        <f ca="1"/>
        <v>#NAME?</v>
      </c>
    </row>
    <row r="13" spans="1:357" x14ac:dyDescent="0.25">
      <c r="A13">
        <v>10</v>
      </c>
      <c r="B13" s="123">
        <v>4</v>
      </c>
      <c r="C13" s="37">
        <v>8</v>
      </c>
      <c r="D13" s="37">
        <v>3</v>
      </c>
      <c r="E13" s="37">
        <v>4</v>
      </c>
      <c r="F13" s="37">
        <v>8</v>
      </c>
      <c r="G13" s="37">
        <v>7</v>
      </c>
      <c r="H13" s="37">
        <v>4</v>
      </c>
      <c r="I13" s="37">
        <v>4</v>
      </c>
      <c r="J13" s="90">
        <v>8</v>
      </c>
      <c r="L13" t="str">
        <v>Passion</v>
      </c>
      <c r="M13" s="83" t="e">
        <f ca="1"/>
        <v>#NAME?</v>
      </c>
      <c r="N13" s="37" t="e">
        <f ca="1"/>
        <v>#NAME?</v>
      </c>
      <c r="O13" s="37" t="e">
        <f ca="1"/>
        <v>#NAME?</v>
      </c>
      <c r="P13" s="37" t="e">
        <f ca="1"/>
        <v>#NAME?</v>
      </c>
      <c r="Q13" s="37" t="e">
        <f ca="1"/>
        <v>#NAME?</v>
      </c>
      <c r="R13" s="37" t="e">
        <f ca="1"/>
        <v>#NAME?</v>
      </c>
      <c r="S13" s="37" t="e">
        <f ca="1"/>
        <v>#NAME?</v>
      </c>
      <c r="T13" s="37" t="e">
        <f ca="1"/>
        <v>#NAME?</v>
      </c>
      <c r="U13" s="84" t="e">
        <f ca="1"/>
        <v>#NAME?</v>
      </c>
      <c r="X13" t="str">
        <v>Passion</v>
      </c>
      <c r="Y13" s="123" t="e">
        <f ca="1"/>
        <v>#NAME?</v>
      </c>
      <c r="Z13" s="37" t="e">
        <f ca="1"/>
        <v>#NAME?</v>
      </c>
      <c r="AA13" s="37" t="e">
        <f ca="1"/>
        <v>#NAME?</v>
      </c>
      <c r="AB13" s="37" t="e">
        <f ca="1"/>
        <v>#NAME?</v>
      </c>
      <c r="AC13" s="37" t="e">
        <f ca="1"/>
        <v>#NAME?</v>
      </c>
      <c r="AD13" s="37" t="e">
        <f ca="1"/>
        <v>#NAME?</v>
      </c>
      <c r="AE13" s="37" t="e">
        <f ca="1"/>
        <v>#NAME?</v>
      </c>
      <c r="AF13" s="37" t="e">
        <f ca="1"/>
        <v>#NAME?</v>
      </c>
      <c r="AG13" s="90" t="e">
        <f ca="1"/>
        <v>#NAME?</v>
      </c>
      <c r="AJ13" t="str">
        <v>Passion</v>
      </c>
      <c r="AK13" s="123" t="e">
        <f ca="1"/>
        <v>#NAME?</v>
      </c>
      <c r="AL13" s="37" t="e">
        <f ca="1"/>
        <v>#NAME?</v>
      </c>
      <c r="AM13" s="37" t="e">
        <f ca="1"/>
        <v>#NAME?</v>
      </c>
      <c r="AN13" s="37" t="e">
        <f ca="1"/>
        <v>#NAME?</v>
      </c>
      <c r="AO13" s="37" t="e">
        <f ca="1"/>
        <v>#NAME?</v>
      </c>
      <c r="AP13" s="37" t="e">
        <f ca="1"/>
        <v>#NAME?</v>
      </c>
      <c r="AQ13" s="37" t="e">
        <f ca="1"/>
        <v>#NAME?</v>
      </c>
      <c r="AR13" s="37" t="e">
        <f ca="1"/>
        <v>#NAME?</v>
      </c>
      <c r="AS13" s="90" t="e">
        <f ca="1"/>
        <v>#NAME?</v>
      </c>
      <c r="AV13" t="str">
        <v>Passion</v>
      </c>
      <c r="AW13" s="123" t="e">
        <f ca="1"/>
        <v>#NAME?</v>
      </c>
      <c r="AX13" s="37" t="e">
        <f ca="1"/>
        <v>#NAME?</v>
      </c>
      <c r="AY13" s="37" t="e">
        <f ca="1"/>
        <v>#NAME?</v>
      </c>
      <c r="AZ13" s="37" t="e">
        <f ca="1"/>
        <v>#NAME?</v>
      </c>
      <c r="BA13" s="37" t="e">
        <f ca="1"/>
        <v>#NAME?</v>
      </c>
      <c r="BB13" s="37" t="e">
        <f ca="1"/>
        <v>#NAME?</v>
      </c>
      <c r="BC13" s="37" t="e">
        <f ca="1"/>
        <v>#NAME?</v>
      </c>
      <c r="BD13" s="37" t="e">
        <f ca="1"/>
        <v>#NAME?</v>
      </c>
      <c r="BE13" s="90" t="e">
        <f ca="1"/>
        <v>#NAME?</v>
      </c>
      <c r="BH13" t="str">
        <v>Passion</v>
      </c>
      <c r="BI13" s="123" t="e">
        <f ca="1"/>
        <v>#NAME?</v>
      </c>
      <c r="BJ13" s="37" t="e">
        <f ca="1"/>
        <v>#NAME?</v>
      </c>
      <c r="BK13" s="37" t="e">
        <f ca="1"/>
        <v>#NAME?</v>
      </c>
      <c r="BL13" s="37" t="e">
        <f ca="1"/>
        <v>#NAME?</v>
      </c>
      <c r="BM13" s="37" t="e">
        <f ca="1"/>
        <v>#NAME?</v>
      </c>
      <c r="BN13" s="37" t="e">
        <f ca="1"/>
        <v>#NAME?</v>
      </c>
      <c r="BO13" s="37" t="e">
        <f ca="1"/>
        <v>#NAME?</v>
      </c>
      <c r="BP13" s="37" t="e">
        <f ca="1"/>
        <v>#NAME?</v>
      </c>
      <c r="BQ13" s="90" t="e">
        <f ca="1"/>
        <v>#NAME?</v>
      </c>
      <c r="BT13" t="str">
        <v>Passion</v>
      </c>
      <c r="BU13" s="123" t="e">
        <f ca="1"/>
        <v>#NAME?</v>
      </c>
      <c r="BV13" s="37" t="e">
        <f ca="1"/>
        <v>#NAME?</v>
      </c>
      <c r="BW13" s="37" t="e">
        <f ca="1"/>
        <v>#NAME?</v>
      </c>
      <c r="BX13" s="37" t="e">
        <f ca="1"/>
        <v>#NAME?</v>
      </c>
      <c r="BY13" s="37" t="e">
        <f ca="1"/>
        <v>#NAME?</v>
      </c>
      <c r="BZ13" s="37" t="e">
        <f ca="1"/>
        <v>#NAME?</v>
      </c>
      <c r="CA13" s="37" t="e">
        <f ca="1"/>
        <v>#NAME?</v>
      </c>
      <c r="CB13" s="37" t="e">
        <f ca="1"/>
        <v>#NAME?</v>
      </c>
      <c r="CC13" s="90" t="e">
        <f ca="1"/>
        <v>#NAME?</v>
      </c>
      <c r="CF13" t="str">
        <v>Passion</v>
      </c>
      <c r="CG13" s="123" t="e">
        <f ca="1"/>
        <v>#NAME?</v>
      </c>
      <c r="CH13" s="37" t="e">
        <f ca="1"/>
        <v>#NAME?</v>
      </c>
      <c r="CI13" s="37" t="e">
        <f ca="1"/>
        <v>#NAME?</v>
      </c>
      <c r="CJ13" s="37" t="e">
        <f ca="1"/>
        <v>#NAME?</v>
      </c>
      <c r="CK13" s="37" t="e">
        <f ca="1"/>
        <v>#NAME?</v>
      </c>
      <c r="CL13" s="37" t="e">
        <f ca="1"/>
        <v>#NAME?</v>
      </c>
      <c r="CM13" s="37" t="e">
        <f ca="1"/>
        <v>#NAME?</v>
      </c>
      <c r="CN13" s="37" t="e">
        <f ca="1"/>
        <v>#NAME?</v>
      </c>
      <c r="CO13" s="90" t="e">
        <f ca="1"/>
        <v>#NAME?</v>
      </c>
      <c r="CR13" t="str">
        <v>Passion</v>
      </c>
      <c r="CS13" s="123" t="e">
        <f ca="1"/>
        <v>#NAME?</v>
      </c>
      <c r="CT13" s="37" t="e">
        <f ca="1"/>
        <v>#NAME?</v>
      </c>
      <c r="CU13" s="37" t="e">
        <f ca="1"/>
        <v>#NAME?</v>
      </c>
      <c r="CV13" s="37" t="e">
        <f ca="1"/>
        <v>#NAME?</v>
      </c>
      <c r="CW13" s="37" t="e">
        <f ca="1"/>
        <v>#NAME?</v>
      </c>
      <c r="CX13" s="37" t="e">
        <f ca="1"/>
        <v>#NAME?</v>
      </c>
      <c r="CY13" s="37" t="e">
        <f ca="1"/>
        <v>#NAME?</v>
      </c>
      <c r="CZ13" s="37" t="e">
        <f ca="1"/>
        <v>#NAME?</v>
      </c>
      <c r="DA13" s="90" t="e">
        <f ca="1"/>
        <v>#NAME?</v>
      </c>
      <c r="DD13" t="str">
        <v>Passion</v>
      </c>
      <c r="DE13" s="123" t="e">
        <f ca="1"/>
        <v>#NAME?</v>
      </c>
      <c r="DF13" s="37" t="e">
        <f ca="1"/>
        <v>#NAME?</v>
      </c>
      <c r="DG13" s="37" t="e">
        <f ca="1"/>
        <v>#NAME?</v>
      </c>
      <c r="DH13" s="37" t="e">
        <f ca="1"/>
        <v>#NAME?</v>
      </c>
      <c r="DI13" s="37" t="e">
        <f ca="1"/>
        <v>#NAME?</v>
      </c>
      <c r="DJ13" s="37" t="e">
        <f ca="1"/>
        <v>#NAME?</v>
      </c>
      <c r="DK13" s="37" t="e">
        <f ca="1"/>
        <v>#NAME?</v>
      </c>
      <c r="DL13" s="37" t="e">
        <f ca="1"/>
        <v>#NAME?</v>
      </c>
      <c r="DM13" s="90" t="e">
        <f ca="1"/>
        <v>#NAME?</v>
      </c>
      <c r="DP13" t="str">
        <v>Passion</v>
      </c>
      <c r="DQ13" s="123" t="e">
        <f ca="1"/>
        <v>#NAME?</v>
      </c>
      <c r="DR13" s="37" t="e">
        <f ca="1"/>
        <v>#NAME?</v>
      </c>
      <c r="DS13" s="37" t="e">
        <f ca="1"/>
        <v>#NAME?</v>
      </c>
      <c r="DT13" s="37" t="e">
        <f ca="1"/>
        <v>#NAME?</v>
      </c>
      <c r="DU13" s="37" t="e">
        <f ca="1"/>
        <v>#NAME?</v>
      </c>
      <c r="DV13" s="37" t="e">
        <f ca="1"/>
        <v>#NAME?</v>
      </c>
      <c r="DW13" s="37" t="e">
        <f ca="1"/>
        <v>#NAME?</v>
      </c>
      <c r="DX13" s="37" t="e">
        <f ca="1"/>
        <v>#NAME?</v>
      </c>
      <c r="DY13" s="90" t="e">
        <f ca="1"/>
        <v>#NAME?</v>
      </c>
      <c r="EB13" t="str">
        <v>Passion</v>
      </c>
      <c r="EC13" s="123" t="e">
        <f ca="1"/>
        <v>#NAME?</v>
      </c>
      <c r="ED13" s="37" t="e">
        <f ca="1"/>
        <v>#NAME?</v>
      </c>
      <c r="EE13" s="37" t="e">
        <f ca="1"/>
        <v>#NAME?</v>
      </c>
      <c r="EF13" s="37" t="e">
        <f ca="1"/>
        <v>#NAME?</v>
      </c>
      <c r="EG13" s="37" t="e">
        <f ca="1"/>
        <v>#NAME?</v>
      </c>
      <c r="EH13" s="37" t="e">
        <f ca="1"/>
        <v>#NAME?</v>
      </c>
      <c r="EI13" s="37" t="e">
        <f ca="1"/>
        <v>#NAME?</v>
      </c>
      <c r="EJ13" s="37" t="e">
        <f ca="1"/>
        <v>#NAME?</v>
      </c>
      <c r="EK13" s="90" t="e">
        <f ca="1"/>
        <v>#NAME?</v>
      </c>
      <c r="EN13" t="str">
        <v>Passion</v>
      </c>
      <c r="EO13" s="123" t="e">
        <f ca="1"/>
        <v>#NAME?</v>
      </c>
      <c r="EP13" s="37" t="e">
        <f ca="1"/>
        <v>#NAME?</v>
      </c>
      <c r="EQ13" s="37" t="e">
        <f ca="1"/>
        <v>#NAME?</v>
      </c>
      <c r="ER13" s="37" t="e">
        <f ca="1"/>
        <v>#NAME?</v>
      </c>
      <c r="ES13" s="37" t="e">
        <f ca="1"/>
        <v>#NAME?</v>
      </c>
      <c r="ET13" s="37" t="e">
        <f ca="1"/>
        <v>#NAME?</v>
      </c>
      <c r="EU13" s="37" t="e">
        <f ca="1"/>
        <v>#NAME?</v>
      </c>
      <c r="EV13" s="37" t="e">
        <f ca="1"/>
        <v>#NAME?</v>
      </c>
      <c r="EW13" s="90" t="e">
        <f ca="1"/>
        <v>#NAME?</v>
      </c>
      <c r="EZ13" t="str">
        <v>Passion</v>
      </c>
      <c r="FA13" s="123" t="e">
        <f ca="1"/>
        <v>#NAME?</v>
      </c>
      <c r="FB13" s="37" t="e">
        <f ca="1"/>
        <v>#NAME?</v>
      </c>
      <c r="FC13" s="37" t="e">
        <f ca="1"/>
        <v>#NAME?</v>
      </c>
      <c r="FD13" s="37" t="e">
        <f ca="1"/>
        <v>#NAME?</v>
      </c>
      <c r="FE13" s="37" t="e">
        <f ca="1"/>
        <v>#NAME?</v>
      </c>
      <c r="FF13" s="37" t="e">
        <f ca="1"/>
        <v>#NAME?</v>
      </c>
      <c r="FG13" s="37" t="e">
        <f ca="1"/>
        <v>#NAME?</v>
      </c>
      <c r="FH13" s="37" t="e">
        <f ca="1"/>
        <v>#NAME?</v>
      </c>
      <c r="FI13" s="90" t="e">
        <f ca="1"/>
        <v>#NAME?</v>
      </c>
      <c r="FL13" t="str">
        <v>Passion</v>
      </c>
      <c r="FM13" s="123" t="e">
        <f ca="1"/>
        <v>#NAME?</v>
      </c>
      <c r="FN13" s="37" t="e">
        <f ca="1"/>
        <v>#NAME?</v>
      </c>
      <c r="FO13" s="37" t="e">
        <f ca="1"/>
        <v>#NAME?</v>
      </c>
      <c r="FP13" s="37" t="e">
        <f ca="1"/>
        <v>#NAME?</v>
      </c>
      <c r="FQ13" s="37" t="e">
        <f ca="1"/>
        <v>#NAME?</v>
      </c>
      <c r="FR13" s="37" t="e">
        <f ca="1"/>
        <v>#NAME?</v>
      </c>
      <c r="FS13" s="37" t="e">
        <f ca="1"/>
        <v>#NAME?</v>
      </c>
      <c r="FT13" s="37" t="e">
        <f ca="1"/>
        <v>#NAME?</v>
      </c>
      <c r="FU13" s="90" t="e">
        <f ca="1"/>
        <v>#NAME?</v>
      </c>
      <c r="FX13" t="str">
        <v>Passion</v>
      </c>
      <c r="FY13" s="123" t="e">
        <f ca="1"/>
        <v>#NAME?</v>
      </c>
      <c r="FZ13" s="37" t="e">
        <f ca="1"/>
        <v>#NAME?</v>
      </c>
      <c r="GA13" s="37" t="e">
        <f ca="1"/>
        <v>#NAME?</v>
      </c>
      <c r="GB13" s="37" t="e">
        <f ca="1"/>
        <v>#NAME?</v>
      </c>
      <c r="GC13" s="37" t="e">
        <f ca="1"/>
        <v>#NAME?</v>
      </c>
      <c r="GD13" s="37" t="e">
        <f ca="1"/>
        <v>#NAME?</v>
      </c>
      <c r="GE13" s="37" t="e">
        <f ca="1"/>
        <v>#NAME?</v>
      </c>
      <c r="GF13" s="37" t="e">
        <f ca="1"/>
        <v>#NAME?</v>
      </c>
      <c r="GG13" s="90" t="e">
        <f ca="1"/>
        <v>#NAME?</v>
      </c>
      <c r="GJ13" t="str">
        <v>Passion</v>
      </c>
      <c r="GK13" s="123" t="e">
        <f ca="1"/>
        <v>#NAME?</v>
      </c>
      <c r="GL13" s="37" t="e">
        <f ca="1"/>
        <v>#NAME?</v>
      </c>
      <c r="GM13" s="37" t="e">
        <f ca="1"/>
        <v>#NAME?</v>
      </c>
      <c r="GN13" s="37" t="e">
        <f ca="1"/>
        <v>#NAME?</v>
      </c>
      <c r="GO13" s="37" t="e">
        <f ca="1"/>
        <v>#NAME?</v>
      </c>
      <c r="GP13" s="37" t="e">
        <f ca="1"/>
        <v>#NAME?</v>
      </c>
      <c r="GQ13" s="37" t="e">
        <f ca="1"/>
        <v>#NAME?</v>
      </c>
      <c r="GR13" s="37" t="e">
        <f ca="1"/>
        <v>#NAME?</v>
      </c>
      <c r="GS13" s="90" t="e">
        <f ca="1"/>
        <v>#NAME?</v>
      </c>
      <c r="GV13" t="str">
        <v>Passion</v>
      </c>
      <c r="GW13" s="123" t="e">
        <f ca="1"/>
        <v>#NAME?</v>
      </c>
      <c r="GX13" s="37" t="e">
        <f ca="1"/>
        <v>#NAME?</v>
      </c>
      <c r="GY13" s="37" t="e">
        <f ca="1"/>
        <v>#NAME?</v>
      </c>
      <c r="GZ13" s="37" t="e">
        <f ca="1"/>
        <v>#NAME?</v>
      </c>
      <c r="HA13" s="37" t="e">
        <f ca="1"/>
        <v>#NAME?</v>
      </c>
      <c r="HB13" s="37" t="e">
        <f ca="1"/>
        <v>#NAME?</v>
      </c>
      <c r="HC13" s="37" t="e">
        <f ca="1"/>
        <v>#NAME?</v>
      </c>
      <c r="HD13" s="37" t="e">
        <f ca="1"/>
        <v>#NAME?</v>
      </c>
      <c r="HE13" s="90" t="e">
        <f ca="1"/>
        <v>#NAME?</v>
      </c>
      <c r="HH13" t="str">
        <v>Passion</v>
      </c>
      <c r="HI13" s="123" t="e">
        <f ca="1"/>
        <v>#NAME?</v>
      </c>
      <c r="HJ13" s="37" t="e">
        <f ca="1"/>
        <v>#NAME?</v>
      </c>
      <c r="HK13" s="37" t="e">
        <f ca="1"/>
        <v>#NAME?</v>
      </c>
      <c r="HL13" s="37" t="e">
        <f ca="1"/>
        <v>#NAME?</v>
      </c>
      <c r="HM13" s="37" t="e">
        <f ca="1"/>
        <v>#NAME?</v>
      </c>
      <c r="HN13" s="37" t="e">
        <f ca="1"/>
        <v>#NAME?</v>
      </c>
      <c r="HO13" s="37" t="e">
        <f ca="1"/>
        <v>#NAME?</v>
      </c>
      <c r="HP13" s="37" t="e">
        <f ca="1"/>
        <v>#NAME?</v>
      </c>
      <c r="HQ13" s="90" t="e">
        <f ca="1"/>
        <v>#NAME?</v>
      </c>
      <c r="HT13" t="str">
        <v>Passion</v>
      </c>
      <c r="HU13" s="123" t="e">
        <f ca="1"/>
        <v>#NAME?</v>
      </c>
      <c r="HV13" s="37" t="e">
        <f ca="1"/>
        <v>#NAME?</v>
      </c>
      <c r="HW13" s="37" t="e">
        <f ca="1"/>
        <v>#NAME?</v>
      </c>
      <c r="HX13" s="37" t="e">
        <f ca="1"/>
        <v>#NAME?</v>
      </c>
      <c r="HY13" s="37" t="e">
        <f ca="1"/>
        <v>#NAME?</v>
      </c>
      <c r="HZ13" s="37" t="e">
        <f ca="1"/>
        <v>#NAME?</v>
      </c>
      <c r="IA13" s="37" t="e">
        <f ca="1"/>
        <v>#NAME?</v>
      </c>
      <c r="IB13" s="37" t="e">
        <f ca="1"/>
        <v>#NAME?</v>
      </c>
      <c r="IC13" s="90" t="e">
        <f ca="1"/>
        <v>#NAME?</v>
      </c>
      <c r="IF13" t="str">
        <v>Passion</v>
      </c>
      <c r="IG13" s="123" t="e">
        <f ca="1"/>
        <v>#NAME?</v>
      </c>
      <c r="IH13" s="37" t="e">
        <f ca="1"/>
        <v>#NAME?</v>
      </c>
      <c r="II13" s="37" t="e">
        <f ca="1"/>
        <v>#NAME?</v>
      </c>
      <c r="IJ13" s="37" t="e">
        <f ca="1"/>
        <v>#NAME?</v>
      </c>
      <c r="IK13" s="37" t="e">
        <f ca="1"/>
        <v>#NAME?</v>
      </c>
      <c r="IL13" s="37" t="e">
        <f ca="1"/>
        <v>#NAME?</v>
      </c>
      <c r="IM13" s="37" t="e">
        <f ca="1"/>
        <v>#NAME?</v>
      </c>
      <c r="IN13" s="37" t="e">
        <f ca="1"/>
        <v>#NAME?</v>
      </c>
      <c r="IO13" s="90" t="e">
        <f ca="1"/>
        <v>#NAME?</v>
      </c>
      <c r="IR13" t="str">
        <v>Passion</v>
      </c>
      <c r="IS13" s="123" t="e">
        <f ca="1"/>
        <v>#NAME?</v>
      </c>
      <c r="IT13" s="37" t="e">
        <f ca="1"/>
        <v>#NAME?</v>
      </c>
      <c r="IU13" s="37" t="e">
        <f ca="1"/>
        <v>#NAME?</v>
      </c>
      <c r="IV13" s="37" t="e">
        <f ca="1"/>
        <v>#NAME?</v>
      </c>
      <c r="IW13" s="37" t="e">
        <f ca="1"/>
        <v>#NAME?</v>
      </c>
      <c r="IX13" s="37" t="e">
        <f ca="1"/>
        <v>#NAME?</v>
      </c>
      <c r="IY13" s="37" t="e">
        <f ca="1"/>
        <v>#NAME?</v>
      </c>
      <c r="IZ13" s="37" t="e">
        <f ca="1"/>
        <v>#NAME?</v>
      </c>
      <c r="JA13" s="90" t="e">
        <f ca="1"/>
        <v>#NAME?</v>
      </c>
      <c r="JD13" t="str">
        <v>Passion</v>
      </c>
      <c r="JE13" s="123" t="e">
        <f ca="1"/>
        <v>#NAME?</v>
      </c>
      <c r="JF13" s="37" t="e">
        <f ca="1"/>
        <v>#NAME?</v>
      </c>
      <c r="JG13" s="37" t="e">
        <f ca="1"/>
        <v>#NAME?</v>
      </c>
      <c r="JH13" s="37" t="e">
        <f ca="1"/>
        <v>#NAME?</v>
      </c>
      <c r="JI13" s="37" t="e">
        <f ca="1"/>
        <v>#NAME?</v>
      </c>
      <c r="JJ13" s="37" t="e">
        <f ca="1"/>
        <v>#NAME?</v>
      </c>
      <c r="JK13" s="37" t="e">
        <f ca="1"/>
        <v>#NAME?</v>
      </c>
      <c r="JL13" s="37" t="e">
        <f ca="1"/>
        <v>#NAME?</v>
      </c>
      <c r="JM13" s="90" t="e">
        <f ca="1"/>
        <v>#NAME?</v>
      </c>
      <c r="JP13" t="str">
        <v>Passion</v>
      </c>
      <c r="JQ13" s="123" t="e">
        <f ca="1"/>
        <v>#NAME?</v>
      </c>
      <c r="JR13" s="37" t="e">
        <f ca="1"/>
        <v>#NAME?</v>
      </c>
      <c r="JS13" s="37" t="e">
        <f ca="1"/>
        <v>#NAME?</v>
      </c>
      <c r="JT13" s="37" t="e">
        <f ca="1"/>
        <v>#NAME?</v>
      </c>
      <c r="JU13" s="37" t="e">
        <f ca="1"/>
        <v>#NAME?</v>
      </c>
      <c r="JV13" s="37" t="e">
        <f ca="1"/>
        <v>#NAME?</v>
      </c>
      <c r="JW13" s="37" t="e">
        <f ca="1"/>
        <v>#NAME?</v>
      </c>
      <c r="JX13" s="37" t="e">
        <f ca="1"/>
        <v>#NAME?</v>
      </c>
      <c r="JY13" s="90" t="e">
        <f ca="1"/>
        <v>#NAME?</v>
      </c>
      <c r="KB13" t="str">
        <v>Passion</v>
      </c>
      <c r="KC13" s="123" t="e">
        <f ca="1"/>
        <v>#NAME?</v>
      </c>
      <c r="KD13" s="37" t="e">
        <f ca="1"/>
        <v>#NAME?</v>
      </c>
      <c r="KE13" s="37" t="e">
        <f ca="1"/>
        <v>#NAME?</v>
      </c>
      <c r="KF13" s="37" t="e">
        <f ca="1"/>
        <v>#NAME?</v>
      </c>
      <c r="KG13" s="37" t="e">
        <f ca="1"/>
        <v>#NAME?</v>
      </c>
      <c r="KH13" s="37" t="e">
        <f ca="1"/>
        <v>#NAME?</v>
      </c>
      <c r="KI13" s="37" t="e">
        <f ca="1"/>
        <v>#NAME?</v>
      </c>
      <c r="KJ13" s="37" t="e">
        <f ca="1"/>
        <v>#NAME?</v>
      </c>
      <c r="KK13" s="90" t="e">
        <f ca="1"/>
        <v>#NAME?</v>
      </c>
      <c r="KN13" t="str">
        <v>Passion</v>
      </c>
      <c r="KO13" s="123" t="e">
        <f ca="1"/>
        <v>#NAME?</v>
      </c>
      <c r="KP13" s="37" t="e">
        <f ca="1"/>
        <v>#NAME?</v>
      </c>
      <c r="KQ13" s="37" t="e">
        <f ca="1"/>
        <v>#NAME?</v>
      </c>
      <c r="KR13" s="37" t="e">
        <f ca="1"/>
        <v>#NAME?</v>
      </c>
      <c r="KS13" s="37" t="e">
        <f ca="1"/>
        <v>#NAME?</v>
      </c>
      <c r="KT13" s="37" t="e">
        <f ca="1"/>
        <v>#NAME?</v>
      </c>
      <c r="KU13" s="37" t="e">
        <f ca="1"/>
        <v>#NAME?</v>
      </c>
      <c r="KV13" s="37" t="e">
        <f ca="1"/>
        <v>#NAME?</v>
      </c>
      <c r="KW13" s="90" t="e">
        <f ca="1"/>
        <v>#NAME?</v>
      </c>
      <c r="KZ13" t="str">
        <v>Passion</v>
      </c>
      <c r="LA13" s="123" t="e">
        <f ca="1"/>
        <v>#NAME?</v>
      </c>
      <c r="LB13" s="37" t="e">
        <f ca="1"/>
        <v>#NAME?</v>
      </c>
      <c r="LC13" s="37" t="e">
        <f ca="1"/>
        <v>#NAME?</v>
      </c>
      <c r="LD13" s="37" t="e">
        <f ca="1"/>
        <v>#NAME?</v>
      </c>
      <c r="LE13" s="37" t="e">
        <f ca="1"/>
        <v>#NAME?</v>
      </c>
      <c r="LF13" s="37" t="e">
        <f ca="1"/>
        <v>#NAME?</v>
      </c>
      <c r="LG13" s="37" t="e">
        <f ca="1"/>
        <v>#NAME?</v>
      </c>
      <c r="LH13" s="37" t="e">
        <f ca="1"/>
        <v>#NAME?</v>
      </c>
      <c r="LI13" s="90" t="e">
        <f ca="1"/>
        <v>#NAME?</v>
      </c>
      <c r="LL13" t="str">
        <v>Passion</v>
      </c>
      <c r="LM13" s="123" t="e">
        <f ca="1"/>
        <v>#NAME?</v>
      </c>
      <c r="LN13" s="37" t="e">
        <f ca="1"/>
        <v>#NAME?</v>
      </c>
      <c r="LO13" s="37" t="e">
        <f ca="1"/>
        <v>#NAME?</v>
      </c>
      <c r="LP13" s="37" t="e">
        <f ca="1"/>
        <v>#NAME?</v>
      </c>
      <c r="LQ13" s="37" t="e">
        <f ca="1"/>
        <v>#NAME?</v>
      </c>
      <c r="LR13" s="37" t="e">
        <f ca="1"/>
        <v>#NAME?</v>
      </c>
      <c r="LS13" s="37" t="e">
        <f ca="1"/>
        <v>#NAME?</v>
      </c>
      <c r="LT13" s="37" t="e">
        <f ca="1"/>
        <v>#NAME?</v>
      </c>
      <c r="LU13" s="90" t="e">
        <f ca="1"/>
        <v>#NAME?</v>
      </c>
      <c r="LX13" t="str">
        <v>Passion</v>
      </c>
      <c r="LY13" s="123" t="e">
        <f ca="1"/>
        <v>#NAME?</v>
      </c>
      <c r="LZ13" s="37" t="e">
        <f ca="1"/>
        <v>#NAME?</v>
      </c>
      <c r="MA13" s="37" t="e">
        <f ca="1"/>
        <v>#NAME?</v>
      </c>
      <c r="MB13" s="37" t="e">
        <f ca="1"/>
        <v>#NAME?</v>
      </c>
      <c r="MC13" s="37" t="e">
        <f ca="1"/>
        <v>#NAME?</v>
      </c>
      <c r="MD13" s="37" t="e">
        <f ca="1"/>
        <v>#NAME?</v>
      </c>
      <c r="ME13" s="37" t="e">
        <f ca="1"/>
        <v>#NAME?</v>
      </c>
      <c r="MF13" s="37" t="e">
        <f ca="1"/>
        <v>#NAME?</v>
      </c>
      <c r="MG13" s="90" t="e">
        <f ca="1"/>
        <v>#NAME?</v>
      </c>
      <c r="MJ13" t="str">
        <v>Passion</v>
      </c>
      <c r="MK13" s="123" t="e">
        <f ca="1"/>
        <v>#NAME?</v>
      </c>
      <c r="ML13" s="37" t="e">
        <f ca="1"/>
        <v>#NAME?</v>
      </c>
      <c r="MM13" s="37" t="e">
        <f ca="1"/>
        <v>#NAME?</v>
      </c>
      <c r="MN13" s="37" t="e">
        <f ca="1"/>
        <v>#NAME?</v>
      </c>
      <c r="MO13" s="37" t="e">
        <f ca="1"/>
        <v>#NAME?</v>
      </c>
      <c r="MP13" s="37" t="e">
        <f ca="1"/>
        <v>#NAME?</v>
      </c>
      <c r="MQ13" s="37" t="e">
        <f ca="1"/>
        <v>#NAME?</v>
      </c>
      <c r="MR13" s="37" t="e">
        <f ca="1"/>
        <v>#NAME?</v>
      </c>
      <c r="MS13" s="90" t="e">
        <f ca="1"/>
        <v>#NAME?</v>
      </c>
    </row>
    <row r="14" spans="1:357" x14ac:dyDescent="0.25">
      <c r="A14">
        <v>11</v>
      </c>
      <c r="B14" s="123">
        <v>3</v>
      </c>
      <c r="C14" s="37">
        <v>10</v>
      </c>
      <c r="D14" s="37">
        <v>5</v>
      </c>
      <c r="E14" s="37">
        <v>4</v>
      </c>
      <c r="F14" s="37">
        <v>7</v>
      </c>
      <c r="G14" s="37">
        <v>8</v>
      </c>
      <c r="H14" s="37">
        <v>7</v>
      </c>
      <c r="I14" s="37">
        <v>6</v>
      </c>
      <c r="J14" s="90">
        <v>8</v>
      </c>
      <c r="L14" t="str">
        <v>Friendly</v>
      </c>
      <c r="M14" s="85" t="e">
        <f ca="1"/>
        <v>#NAME?</v>
      </c>
      <c r="N14" s="86" t="e">
        <f ca="1"/>
        <v>#NAME?</v>
      </c>
      <c r="O14" s="86" t="e">
        <f ca="1"/>
        <v>#NAME?</v>
      </c>
      <c r="P14" s="86" t="e">
        <f ca="1"/>
        <v>#NAME?</v>
      </c>
      <c r="Q14" s="86" t="e">
        <f ca="1"/>
        <v>#NAME?</v>
      </c>
      <c r="R14" s="86" t="e">
        <f ca="1"/>
        <v>#NAME?</v>
      </c>
      <c r="S14" s="86" t="e">
        <f ca="1"/>
        <v>#NAME?</v>
      </c>
      <c r="T14" s="86" t="e">
        <f ca="1"/>
        <v>#NAME?</v>
      </c>
      <c r="U14" s="87" t="e">
        <f ca="1"/>
        <v>#NAME?</v>
      </c>
      <c r="X14" t="str">
        <v>Friendly</v>
      </c>
      <c r="Y14" s="91" t="e">
        <f ca="1"/>
        <v>#NAME?</v>
      </c>
      <c r="Z14" s="92" t="e">
        <f ca="1"/>
        <v>#NAME?</v>
      </c>
      <c r="AA14" s="92" t="e">
        <f ca="1"/>
        <v>#NAME?</v>
      </c>
      <c r="AB14" s="92" t="e">
        <f ca="1"/>
        <v>#NAME?</v>
      </c>
      <c r="AC14" s="92" t="e">
        <f ca="1"/>
        <v>#NAME?</v>
      </c>
      <c r="AD14" s="92" t="e">
        <f ca="1"/>
        <v>#NAME?</v>
      </c>
      <c r="AE14" s="92" t="e">
        <f ca="1"/>
        <v>#NAME?</v>
      </c>
      <c r="AF14" s="92" t="e">
        <f ca="1"/>
        <v>#NAME?</v>
      </c>
      <c r="AG14" s="93" t="e">
        <f ca="1"/>
        <v>#NAME?</v>
      </c>
      <c r="AJ14" t="str">
        <v>Friendly</v>
      </c>
      <c r="AK14" s="91" t="e">
        <f ca="1"/>
        <v>#NAME?</v>
      </c>
      <c r="AL14" s="92" t="e">
        <f ca="1"/>
        <v>#NAME?</v>
      </c>
      <c r="AM14" s="92" t="e">
        <f ca="1"/>
        <v>#NAME?</v>
      </c>
      <c r="AN14" s="92" t="e">
        <f ca="1"/>
        <v>#NAME?</v>
      </c>
      <c r="AO14" s="92" t="e">
        <f ca="1"/>
        <v>#NAME?</v>
      </c>
      <c r="AP14" s="92" t="e">
        <f ca="1"/>
        <v>#NAME?</v>
      </c>
      <c r="AQ14" s="92" t="e">
        <f ca="1"/>
        <v>#NAME?</v>
      </c>
      <c r="AR14" s="92" t="e">
        <f ca="1"/>
        <v>#NAME?</v>
      </c>
      <c r="AS14" s="93" t="e">
        <f ca="1"/>
        <v>#NAME?</v>
      </c>
      <c r="AV14" t="str">
        <v>Friendly</v>
      </c>
      <c r="AW14" s="91" t="e">
        <f ca="1"/>
        <v>#NAME?</v>
      </c>
      <c r="AX14" s="92" t="e">
        <f ca="1"/>
        <v>#NAME?</v>
      </c>
      <c r="AY14" s="92" t="e">
        <f ca="1"/>
        <v>#NAME?</v>
      </c>
      <c r="AZ14" s="92" t="e">
        <f ca="1"/>
        <v>#NAME?</v>
      </c>
      <c r="BA14" s="92" t="e">
        <f ca="1"/>
        <v>#NAME?</v>
      </c>
      <c r="BB14" s="92" t="e">
        <f ca="1"/>
        <v>#NAME?</v>
      </c>
      <c r="BC14" s="92" t="e">
        <f ca="1"/>
        <v>#NAME?</v>
      </c>
      <c r="BD14" s="92" t="e">
        <f ca="1"/>
        <v>#NAME?</v>
      </c>
      <c r="BE14" s="93" t="e">
        <f ca="1"/>
        <v>#NAME?</v>
      </c>
      <c r="BH14" t="str">
        <v>Friendly</v>
      </c>
      <c r="BI14" s="91" t="e">
        <f ca="1"/>
        <v>#NAME?</v>
      </c>
      <c r="BJ14" s="92" t="e">
        <f ca="1"/>
        <v>#NAME?</v>
      </c>
      <c r="BK14" s="92" t="e">
        <f ca="1"/>
        <v>#NAME?</v>
      </c>
      <c r="BL14" s="92" t="e">
        <f ca="1"/>
        <v>#NAME?</v>
      </c>
      <c r="BM14" s="92" t="e">
        <f ca="1"/>
        <v>#NAME?</v>
      </c>
      <c r="BN14" s="92" t="e">
        <f ca="1"/>
        <v>#NAME?</v>
      </c>
      <c r="BO14" s="92" t="e">
        <f ca="1"/>
        <v>#NAME?</v>
      </c>
      <c r="BP14" s="92" t="e">
        <f ca="1"/>
        <v>#NAME?</v>
      </c>
      <c r="BQ14" s="93" t="e">
        <f ca="1"/>
        <v>#NAME?</v>
      </c>
      <c r="BT14" t="str">
        <v>Friendly</v>
      </c>
      <c r="BU14" s="91" t="e">
        <f ca="1"/>
        <v>#NAME?</v>
      </c>
      <c r="BV14" s="92" t="e">
        <f ca="1"/>
        <v>#NAME?</v>
      </c>
      <c r="BW14" s="92" t="e">
        <f ca="1"/>
        <v>#NAME?</v>
      </c>
      <c r="BX14" s="92" t="e">
        <f ca="1"/>
        <v>#NAME?</v>
      </c>
      <c r="BY14" s="92" t="e">
        <f ca="1"/>
        <v>#NAME?</v>
      </c>
      <c r="BZ14" s="92" t="e">
        <f ca="1"/>
        <v>#NAME?</v>
      </c>
      <c r="CA14" s="92" t="e">
        <f ca="1"/>
        <v>#NAME?</v>
      </c>
      <c r="CB14" s="92" t="e">
        <f ca="1"/>
        <v>#NAME?</v>
      </c>
      <c r="CC14" s="93" t="e">
        <f ca="1"/>
        <v>#NAME?</v>
      </c>
      <c r="CF14" t="str">
        <v>Friendly</v>
      </c>
      <c r="CG14" s="91" t="e">
        <f ca="1"/>
        <v>#NAME?</v>
      </c>
      <c r="CH14" s="92" t="e">
        <f ca="1"/>
        <v>#NAME?</v>
      </c>
      <c r="CI14" s="92" t="e">
        <f ca="1"/>
        <v>#NAME?</v>
      </c>
      <c r="CJ14" s="92" t="e">
        <f ca="1"/>
        <v>#NAME?</v>
      </c>
      <c r="CK14" s="92" t="e">
        <f ca="1"/>
        <v>#NAME?</v>
      </c>
      <c r="CL14" s="92" t="e">
        <f ca="1"/>
        <v>#NAME?</v>
      </c>
      <c r="CM14" s="92" t="e">
        <f ca="1"/>
        <v>#NAME?</v>
      </c>
      <c r="CN14" s="92" t="e">
        <f ca="1"/>
        <v>#NAME?</v>
      </c>
      <c r="CO14" s="93" t="e">
        <f ca="1"/>
        <v>#NAME?</v>
      </c>
      <c r="CR14" t="str">
        <v>Friendly</v>
      </c>
      <c r="CS14" s="91" t="e">
        <f ca="1"/>
        <v>#NAME?</v>
      </c>
      <c r="CT14" s="92" t="e">
        <f ca="1"/>
        <v>#NAME?</v>
      </c>
      <c r="CU14" s="92" t="e">
        <f ca="1"/>
        <v>#NAME?</v>
      </c>
      <c r="CV14" s="92" t="e">
        <f ca="1"/>
        <v>#NAME?</v>
      </c>
      <c r="CW14" s="92" t="e">
        <f ca="1"/>
        <v>#NAME?</v>
      </c>
      <c r="CX14" s="92" t="e">
        <f ca="1"/>
        <v>#NAME?</v>
      </c>
      <c r="CY14" s="92" t="e">
        <f ca="1"/>
        <v>#NAME?</v>
      </c>
      <c r="CZ14" s="92" t="e">
        <f ca="1"/>
        <v>#NAME?</v>
      </c>
      <c r="DA14" s="93" t="e">
        <f ca="1"/>
        <v>#NAME?</v>
      </c>
      <c r="DD14" t="str">
        <v>Friendly</v>
      </c>
      <c r="DE14" s="91" t="e">
        <f ca="1"/>
        <v>#NAME?</v>
      </c>
      <c r="DF14" s="92" t="e">
        <f ca="1"/>
        <v>#NAME?</v>
      </c>
      <c r="DG14" s="92" t="e">
        <f ca="1"/>
        <v>#NAME?</v>
      </c>
      <c r="DH14" s="92" t="e">
        <f ca="1"/>
        <v>#NAME?</v>
      </c>
      <c r="DI14" s="92" t="e">
        <f ca="1"/>
        <v>#NAME?</v>
      </c>
      <c r="DJ14" s="92" t="e">
        <f ca="1"/>
        <v>#NAME?</v>
      </c>
      <c r="DK14" s="92" t="e">
        <f ca="1"/>
        <v>#NAME?</v>
      </c>
      <c r="DL14" s="92" t="e">
        <f ca="1"/>
        <v>#NAME?</v>
      </c>
      <c r="DM14" s="93" t="e">
        <f ca="1"/>
        <v>#NAME?</v>
      </c>
      <c r="DP14" t="str">
        <v>Friendly</v>
      </c>
      <c r="DQ14" s="91" t="e">
        <f ca="1"/>
        <v>#NAME?</v>
      </c>
      <c r="DR14" s="92" t="e">
        <f ca="1"/>
        <v>#NAME?</v>
      </c>
      <c r="DS14" s="92" t="e">
        <f ca="1"/>
        <v>#NAME?</v>
      </c>
      <c r="DT14" s="92" t="e">
        <f ca="1"/>
        <v>#NAME?</v>
      </c>
      <c r="DU14" s="92" t="e">
        <f ca="1"/>
        <v>#NAME?</v>
      </c>
      <c r="DV14" s="92" t="e">
        <f ca="1"/>
        <v>#NAME?</v>
      </c>
      <c r="DW14" s="92" t="e">
        <f ca="1"/>
        <v>#NAME?</v>
      </c>
      <c r="DX14" s="92" t="e">
        <f ca="1"/>
        <v>#NAME?</v>
      </c>
      <c r="DY14" s="93" t="e">
        <f ca="1"/>
        <v>#NAME?</v>
      </c>
      <c r="EB14" t="str">
        <v>Friendly</v>
      </c>
      <c r="EC14" s="91" t="e">
        <f ca="1"/>
        <v>#NAME?</v>
      </c>
      <c r="ED14" s="92" t="e">
        <f ca="1"/>
        <v>#NAME?</v>
      </c>
      <c r="EE14" s="92" t="e">
        <f ca="1"/>
        <v>#NAME?</v>
      </c>
      <c r="EF14" s="92" t="e">
        <f ca="1"/>
        <v>#NAME?</v>
      </c>
      <c r="EG14" s="92" t="e">
        <f ca="1"/>
        <v>#NAME?</v>
      </c>
      <c r="EH14" s="92" t="e">
        <f ca="1"/>
        <v>#NAME?</v>
      </c>
      <c r="EI14" s="92" t="e">
        <f ca="1"/>
        <v>#NAME?</v>
      </c>
      <c r="EJ14" s="92" t="e">
        <f ca="1"/>
        <v>#NAME?</v>
      </c>
      <c r="EK14" s="93" t="e">
        <f ca="1"/>
        <v>#NAME?</v>
      </c>
      <c r="EN14" t="str">
        <v>Friendly</v>
      </c>
      <c r="EO14" s="91" t="e">
        <f ca="1"/>
        <v>#NAME?</v>
      </c>
      <c r="EP14" s="92" t="e">
        <f ca="1"/>
        <v>#NAME?</v>
      </c>
      <c r="EQ14" s="92" t="e">
        <f ca="1"/>
        <v>#NAME?</v>
      </c>
      <c r="ER14" s="92" t="e">
        <f ca="1"/>
        <v>#NAME?</v>
      </c>
      <c r="ES14" s="92" t="e">
        <f ca="1"/>
        <v>#NAME?</v>
      </c>
      <c r="ET14" s="92" t="e">
        <f ca="1"/>
        <v>#NAME?</v>
      </c>
      <c r="EU14" s="92" t="e">
        <f ca="1"/>
        <v>#NAME?</v>
      </c>
      <c r="EV14" s="92" t="e">
        <f ca="1"/>
        <v>#NAME?</v>
      </c>
      <c r="EW14" s="93" t="e">
        <f ca="1"/>
        <v>#NAME?</v>
      </c>
      <c r="EZ14" t="str">
        <v>Friendly</v>
      </c>
      <c r="FA14" s="91" t="e">
        <f ca="1"/>
        <v>#NAME?</v>
      </c>
      <c r="FB14" s="92" t="e">
        <f ca="1"/>
        <v>#NAME?</v>
      </c>
      <c r="FC14" s="92" t="e">
        <f ca="1"/>
        <v>#NAME?</v>
      </c>
      <c r="FD14" s="92" t="e">
        <f ca="1"/>
        <v>#NAME?</v>
      </c>
      <c r="FE14" s="92" t="e">
        <f ca="1"/>
        <v>#NAME?</v>
      </c>
      <c r="FF14" s="92" t="e">
        <f ca="1"/>
        <v>#NAME?</v>
      </c>
      <c r="FG14" s="92" t="e">
        <f ca="1"/>
        <v>#NAME?</v>
      </c>
      <c r="FH14" s="92" t="e">
        <f ca="1"/>
        <v>#NAME?</v>
      </c>
      <c r="FI14" s="93" t="e">
        <f ca="1"/>
        <v>#NAME?</v>
      </c>
      <c r="FL14" t="str">
        <v>Friendly</v>
      </c>
      <c r="FM14" s="91" t="e">
        <f ca="1"/>
        <v>#NAME?</v>
      </c>
      <c r="FN14" s="92" t="e">
        <f ca="1"/>
        <v>#NAME?</v>
      </c>
      <c r="FO14" s="92" t="e">
        <f ca="1"/>
        <v>#NAME?</v>
      </c>
      <c r="FP14" s="92" t="e">
        <f ca="1"/>
        <v>#NAME?</v>
      </c>
      <c r="FQ14" s="92" t="e">
        <f ca="1"/>
        <v>#NAME?</v>
      </c>
      <c r="FR14" s="92" t="e">
        <f ca="1"/>
        <v>#NAME?</v>
      </c>
      <c r="FS14" s="92" t="e">
        <f ca="1"/>
        <v>#NAME?</v>
      </c>
      <c r="FT14" s="92" t="e">
        <f ca="1"/>
        <v>#NAME?</v>
      </c>
      <c r="FU14" s="93" t="e">
        <f ca="1"/>
        <v>#NAME?</v>
      </c>
      <c r="FX14" t="str">
        <v>Friendly</v>
      </c>
      <c r="FY14" s="91" t="e">
        <f ca="1"/>
        <v>#NAME?</v>
      </c>
      <c r="FZ14" s="92" t="e">
        <f ca="1"/>
        <v>#NAME?</v>
      </c>
      <c r="GA14" s="92" t="e">
        <f ca="1"/>
        <v>#NAME?</v>
      </c>
      <c r="GB14" s="92" t="e">
        <f ca="1"/>
        <v>#NAME?</v>
      </c>
      <c r="GC14" s="92" t="e">
        <f ca="1"/>
        <v>#NAME?</v>
      </c>
      <c r="GD14" s="92" t="e">
        <f ca="1"/>
        <v>#NAME?</v>
      </c>
      <c r="GE14" s="92" t="e">
        <f ca="1"/>
        <v>#NAME?</v>
      </c>
      <c r="GF14" s="92" t="e">
        <f ca="1"/>
        <v>#NAME?</v>
      </c>
      <c r="GG14" s="93" t="e">
        <f ca="1"/>
        <v>#NAME?</v>
      </c>
      <c r="GJ14" t="str">
        <v>Friendly</v>
      </c>
      <c r="GK14" s="91" t="e">
        <f ca="1"/>
        <v>#NAME?</v>
      </c>
      <c r="GL14" s="92" t="e">
        <f ca="1"/>
        <v>#NAME?</v>
      </c>
      <c r="GM14" s="92" t="e">
        <f ca="1"/>
        <v>#NAME?</v>
      </c>
      <c r="GN14" s="92" t="e">
        <f ca="1"/>
        <v>#NAME?</v>
      </c>
      <c r="GO14" s="92" t="e">
        <f ca="1"/>
        <v>#NAME?</v>
      </c>
      <c r="GP14" s="92" t="e">
        <f ca="1"/>
        <v>#NAME?</v>
      </c>
      <c r="GQ14" s="92" t="e">
        <f ca="1"/>
        <v>#NAME?</v>
      </c>
      <c r="GR14" s="92" t="e">
        <f ca="1"/>
        <v>#NAME?</v>
      </c>
      <c r="GS14" s="93" t="e">
        <f ca="1"/>
        <v>#NAME?</v>
      </c>
      <c r="GV14" t="str">
        <v>Friendly</v>
      </c>
      <c r="GW14" s="91" t="e">
        <f ca="1"/>
        <v>#NAME?</v>
      </c>
      <c r="GX14" s="92" t="e">
        <f ca="1"/>
        <v>#NAME?</v>
      </c>
      <c r="GY14" s="92" t="e">
        <f ca="1"/>
        <v>#NAME?</v>
      </c>
      <c r="GZ14" s="92" t="e">
        <f ca="1"/>
        <v>#NAME?</v>
      </c>
      <c r="HA14" s="92" t="e">
        <f ca="1"/>
        <v>#NAME?</v>
      </c>
      <c r="HB14" s="92" t="e">
        <f ca="1"/>
        <v>#NAME?</v>
      </c>
      <c r="HC14" s="92" t="e">
        <f ca="1"/>
        <v>#NAME?</v>
      </c>
      <c r="HD14" s="92" t="e">
        <f ca="1"/>
        <v>#NAME?</v>
      </c>
      <c r="HE14" s="93" t="e">
        <f ca="1"/>
        <v>#NAME?</v>
      </c>
      <c r="HH14" t="str">
        <v>Friendly</v>
      </c>
      <c r="HI14" s="91" t="e">
        <f ca="1"/>
        <v>#NAME?</v>
      </c>
      <c r="HJ14" s="92" t="e">
        <f ca="1"/>
        <v>#NAME?</v>
      </c>
      <c r="HK14" s="92" t="e">
        <f ca="1"/>
        <v>#NAME?</v>
      </c>
      <c r="HL14" s="92" t="e">
        <f ca="1"/>
        <v>#NAME?</v>
      </c>
      <c r="HM14" s="92" t="e">
        <f ca="1"/>
        <v>#NAME?</v>
      </c>
      <c r="HN14" s="92" t="e">
        <f ca="1"/>
        <v>#NAME?</v>
      </c>
      <c r="HO14" s="92" t="e">
        <f ca="1"/>
        <v>#NAME?</v>
      </c>
      <c r="HP14" s="92" t="e">
        <f ca="1"/>
        <v>#NAME?</v>
      </c>
      <c r="HQ14" s="93" t="e">
        <f ca="1"/>
        <v>#NAME?</v>
      </c>
      <c r="HT14" t="str">
        <v>Friendly</v>
      </c>
      <c r="HU14" s="91" t="e">
        <f ca="1"/>
        <v>#NAME?</v>
      </c>
      <c r="HV14" s="92" t="e">
        <f ca="1"/>
        <v>#NAME?</v>
      </c>
      <c r="HW14" s="92" t="e">
        <f ca="1"/>
        <v>#NAME?</v>
      </c>
      <c r="HX14" s="92" t="e">
        <f ca="1"/>
        <v>#NAME?</v>
      </c>
      <c r="HY14" s="92" t="e">
        <f ca="1"/>
        <v>#NAME?</v>
      </c>
      <c r="HZ14" s="92" t="e">
        <f ca="1"/>
        <v>#NAME?</v>
      </c>
      <c r="IA14" s="92" t="e">
        <f ca="1"/>
        <v>#NAME?</v>
      </c>
      <c r="IB14" s="92" t="e">
        <f ca="1"/>
        <v>#NAME?</v>
      </c>
      <c r="IC14" s="93" t="e">
        <f ca="1"/>
        <v>#NAME?</v>
      </c>
      <c r="IF14" t="str">
        <v>Friendly</v>
      </c>
      <c r="IG14" s="91" t="e">
        <f ca="1"/>
        <v>#NAME?</v>
      </c>
      <c r="IH14" s="92" t="e">
        <f ca="1"/>
        <v>#NAME?</v>
      </c>
      <c r="II14" s="92" t="e">
        <f ca="1"/>
        <v>#NAME?</v>
      </c>
      <c r="IJ14" s="92" t="e">
        <f ca="1"/>
        <v>#NAME?</v>
      </c>
      <c r="IK14" s="92" t="e">
        <f ca="1"/>
        <v>#NAME?</v>
      </c>
      <c r="IL14" s="92" t="e">
        <f ca="1"/>
        <v>#NAME?</v>
      </c>
      <c r="IM14" s="92" t="e">
        <f ca="1"/>
        <v>#NAME?</v>
      </c>
      <c r="IN14" s="92" t="e">
        <f ca="1"/>
        <v>#NAME?</v>
      </c>
      <c r="IO14" s="93" t="e">
        <f ca="1"/>
        <v>#NAME?</v>
      </c>
      <c r="IR14" t="str">
        <v>Friendly</v>
      </c>
      <c r="IS14" s="91" t="e">
        <f ca="1"/>
        <v>#NAME?</v>
      </c>
      <c r="IT14" s="92" t="e">
        <f ca="1"/>
        <v>#NAME?</v>
      </c>
      <c r="IU14" s="92" t="e">
        <f ca="1"/>
        <v>#NAME?</v>
      </c>
      <c r="IV14" s="92" t="e">
        <f ca="1"/>
        <v>#NAME?</v>
      </c>
      <c r="IW14" s="92" t="e">
        <f ca="1"/>
        <v>#NAME?</v>
      </c>
      <c r="IX14" s="92" t="e">
        <f ca="1"/>
        <v>#NAME?</v>
      </c>
      <c r="IY14" s="92" t="e">
        <f ca="1"/>
        <v>#NAME?</v>
      </c>
      <c r="IZ14" s="92" t="e">
        <f ca="1"/>
        <v>#NAME?</v>
      </c>
      <c r="JA14" s="93" t="e">
        <f ca="1"/>
        <v>#NAME?</v>
      </c>
      <c r="JD14" t="str">
        <v>Friendly</v>
      </c>
      <c r="JE14" s="91" t="e">
        <f ca="1"/>
        <v>#NAME?</v>
      </c>
      <c r="JF14" s="92" t="e">
        <f ca="1"/>
        <v>#NAME?</v>
      </c>
      <c r="JG14" s="92" t="e">
        <f ca="1"/>
        <v>#NAME?</v>
      </c>
      <c r="JH14" s="92" t="e">
        <f ca="1"/>
        <v>#NAME?</v>
      </c>
      <c r="JI14" s="92" t="e">
        <f ca="1"/>
        <v>#NAME?</v>
      </c>
      <c r="JJ14" s="92" t="e">
        <f ca="1"/>
        <v>#NAME?</v>
      </c>
      <c r="JK14" s="92" t="e">
        <f ca="1"/>
        <v>#NAME?</v>
      </c>
      <c r="JL14" s="92" t="e">
        <f ca="1"/>
        <v>#NAME?</v>
      </c>
      <c r="JM14" s="93" t="e">
        <f ca="1"/>
        <v>#NAME?</v>
      </c>
      <c r="JP14" t="str">
        <v>Friendly</v>
      </c>
      <c r="JQ14" s="91" t="e">
        <f ca="1"/>
        <v>#NAME?</v>
      </c>
      <c r="JR14" s="92" t="e">
        <f ca="1"/>
        <v>#NAME?</v>
      </c>
      <c r="JS14" s="92" t="e">
        <f ca="1"/>
        <v>#NAME?</v>
      </c>
      <c r="JT14" s="92" t="e">
        <f ca="1"/>
        <v>#NAME?</v>
      </c>
      <c r="JU14" s="92" t="e">
        <f ca="1"/>
        <v>#NAME?</v>
      </c>
      <c r="JV14" s="92" t="e">
        <f ca="1"/>
        <v>#NAME?</v>
      </c>
      <c r="JW14" s="92" t="e">
        <f ca="1"/>
        <v>#NAME?</v>
      </c>
      <c r="JX14" s="92" t="e">
        <f ca="1"/>
        <v>#NAME?</v>
      </c>
      <c r="JY14" s="93" t="e">
        <f ca="1"/>
        <v>#NAME?</v>
      </c>
      <c r="KB14" t="str">
        <v>Friendly</v>
      </c>
      <c r="KC14" s="91" t="e">
        <f ca="1"/>
        <v>#NAME?</v>
      </c>
      <c r="KD14" s="92" t="e">
        <f ca="1"/>
        <v>#NAME?</v>
      </c>
      <c r="KE14" s="92" t="e">
        <f ca="1"/>
        <v>#NAME?</v>
      </c>
      <c r="KF14" s="92" t="e">
        <f ca="1"/>
        <v>#NAME?</v>
      </c>
      <c r="KG14" s="92" t="e">
        <f ca="1"/>
        <v>#NAME?</v>
      </c>
      <c r="KH14" s="92" t="e">
        <f ca="1"/>
        <v>#NAME?</v>
      </c>
      <c r="KI14" s="92" t="e">
        <f ca="1"/>
        <v>#NAME?</v>
      </c>
      <c r="KJ14" s="92" t="e">
        <f ca="1"/>
        <v>#NAME?</v>
      </c>
      <c r="KK14" s="93" t="e">
        <f ca="1"/>
        <v>#NAME?</v>
      </c>
      <c r="KN14" t="str">
        <v>Friendly</v>
      </c>
      <c r="KO14" s="91" t="e">
        <f ca="1"/>
        <v>#NAME?</v>
      </c>
      <c r="KP14" s="92" t="e">
        <f ca="1"/>
        <v>#NAME?</v>
      </c>
      <c r="KQ14" s="92" t="e">
        <f ca="1"/>
        <v>#NAME?</v>
      </c>
      <c r="KR14" s="92" t="e">
        <f ca="1"/>
        <v>#NAME?</v>
      </c>
      <c r="KS14" s="92" t="e">
        <f ca="1"/>
        <v>#NAME?</v>
      </c>
      <c r="KT14" s="92" t="e">
        <f ca="1"/>
        <v>#NAME?</v>
      </c>
      <c r="KU14" s="92" t="e">
        <f ca="1"/>
        <v>#NAME?</v>
      </c>
      <c r="KV14" s="92" t="e">
        <f ca="1"/>
        <v>#NAME?</v>
      </c>
      <c r="KW14" s="93" t="e">
        <f ca="1"/>
        <v>#NAME?</v>
      </c>
      <c r="KZ14" t="str">
        <v>Friendly</v>
      </c>
      <c r="LA14" s="91" t="e">
        <f ca="1"/>
        <v>#NAME?</v>
      </c>
      <c r="LB14" s="92" t="e">
        <f ca="1"/>
        <v>#NAME?</v>
      </c>
      <c r="LC14" s="92" t="e">
        <f ca="1"/>
        <v>#NAME?</v>
      </c>
      <c r="LD14" s="92" t="e">
        <f ca="1"/>
        <v>#NAME?</v>
      </c>
      <c r="LE14" s="92" t="e">
        <f ca="1"/>
        <v>#NAME?</v>
      </c>
      <c r="LF14" s="92" t="e">
        <f ca="1"/>
        <v>#NAME?</v>
      </c>
      <c r="LG14" s="92" t="e">
        <f ca="1"/>
        <v>#NAME?</v>
      </c>
      <c r="LH14" s="92" t="e">
        <f ca="1"/>
        <v>#NAME?</v>
      </c>
      <c r="LI14" s="93" t="e">
        <f ca="1"/>
        <v>#NAME?</v>
      </c>
      <c r="LL14" t="str">
        <v>Friendly</v>
      </c>
      <c r="LM14" s="91" t="e">
        <f ca="1"/>
        <v>#NAME?</v>
      </c>
      <c r="LN14" s="92" t="e">
        <f ca="1"/>
        <v>#NAME?</v>
      </c>
      <c r="LO14" s="92" t="e">
        <f ca="1"/>
        <v>#NAME?</v>
      </c>
      <c r="LP14" s="92" t="e">
        <f ca="1"/>
        <v>#NAME?</v>
      </c>
      <c r="LQ14" s="92" t="e">
        <f ca="1"/>
        <v>#NAME?</v>
      </c>
      <c r="LR14" s="92" t="e">
        <f ca="1"/>
        <v>#NAME?</v>
      </c>
      <c r="LS14" s="92" t="e">
        <f ca="1"/>
        <v>#NAME?</v>
      </c>
      <c r="LT14" s="92" t="e">
        <f ca="1"/>
        <v>#NAME?</v>
      </c>
      <c r="LU14" s="93" t="e">
        <f ca="1"/>
        <v>#NAME?</v>
      </c>
      <c r="LX14" t="str">
        <v>Friendly</v>
      </c>
      <c r="LY14" s="91" t="e">
        <f ca="1"/>
        <v>#NAME?</v>
      </c>
      <c r="LZ14" s="92" t="e">
        <f ca="1"/>
        <v>#NAME?</v>
      </c>
      <c r="MA14" s="92" t="e">
        <f ca="1"/>
        <v>#NAME?</v>
      </c>
      <c r="MB14" s="92" t="e">
        <f ca="1"/>
        <v>#NAME?</v>
      </c>
      <c r="MC14" s="92" t="e">
        <f ca="1"/>
        <v>#NAME?</v>
      </c>
      <c r="MD14" s="92" t="e">
        <f ca="1"/>
        <v>#NAME?</v>
      </c>
      <c r="ME14" s="92" t="e">
        <f ca="1"/>
        <v>#NAME?</v>
      </c>
      <c r="MF14" s="92" t="e">
        <f ca="1"/>
        <v>#NAME?</v>
      </c>
      <c r="MG14" s="93" t="e">
        <f ca="1"/>
        <v>#NAME?</v>
      </c>
      <c r="MJ14" t="str">
        <v>Friendly</v>
      </c>
      <c r="MK14" s="91" t="e">
        <f ca="1"/>
        <v>#NAME?</v>
      </c>
      <c r="ML14" s="92" t="e">
        <f ca="1"/>
        <v>#NAME?</v>
      </c>
      <c r="MM14" s="92" t="e">
        <f ca="1"/>
        <v>#NAME?</v>
      </c>
      <c r="MN14" s="92" t="e">
        <f ca="1"/>
        <v>#NAME?</v>
      </c>
      <c r="MO14" s="92" t="e">
        <f ca="1"/>
        <v>#NAME?</v>
      </c>
      <c r="MP14" s="92" t="e">
        <f ca="1"/>
        <v>#NAME?</v>
      </c>
      <c r="MQ14" s="92" t="e">
        <f ca="1"/>
        <v>#NAME?</v>
      </c>
      <c r="MR14" s="92" t="e">
        <f ca="1"/>
        <v>#NAME?</v>
      </c>
      <c r="MS14" s="93" t="e">
        <f ca="1"/>
        <v>#NAME?</v>
      </c>
    </row>
    <row r="15" spans="1:357" x14ac:dyDescent="0.25">
      <c r="A15">
        <v>12</v>
      </c>
      <c r="B15" s="123">
        <v>1</v>
      </c>
      <c r="C15" s="37">
        <v>9</v>
      </c>
      <c r="D15" s="37">
        <v>2</v>
      </c>
      <c r="E15" s="37">
        <v>5</v>
      </c>
      <c r="F15" s="37">
        <v>9</v>
      </c>
      <c r="G15" s="37">
        <v>7</v>
      </c>
      <c r="H15" s="37">
        <v>5</v>
      </c>
      <c r="I15" s="37">
        <v>6</v>
      </c>
      <c r="J15" s="90">
        <v>9</v>
      </c>
    </row>
    <row r="16" spans="1:357" x14ac:dyDescent="0.25">
      <c r="A16">
        <v>13</v>
      </c>
      <c r="B16" s="123">
        <v>5</v>
      </c>
      <c r="C16" s="37">
        <v>7</v>
      </c>
      <c r="D16" s="37">
        <v>2</v>
      </c>
      <c r="E16" s="37">
        <v>3</v>
      </c>
      <c r="F16" s="37">
        <v>6</v>
      </c>
      <c r="G16" s="37">
        <v>4</v>
      </c>
      <c r="H16" s="37">
        <v>2</v>
      </c>
      <c r="I16" s="37">
        <v>3</v>
      </c>
      <c r="J16" s="90">
        <v>6</v>
      </c>
    </row>
    <row r="17" spans="1:358" x14ac:dyDescent="0.25">
      <c r="A17">
        <v>14</v>
      </c>
      <c r="B17" s="123">
        <v>3</v>
      </c>
      <c r="C17" s="37">
        <v>7</v>
      </c>
      <c r="D17" s="37">
        <v>3</v>
      </c>
      <c r="E17" s="37">
        <v>4</v>
      </c>
      <c r="F17" s="37">
        <v>6</v>
      </c>
      <c r="G17" s="37">
        <v>7</v>
      </c>
      <c r="H17" s="37">
        <v>1</v>
      </c>
      <c r="I17" s="37">
        <v>3</v>
      </c>
      <c r="J17" s="90">
        <v>7</v>
      </c>
      <c r="X17" t="s">
        <v>417</v>
      </c>
      <c r="AJ17" t="s">
        <v>417</v>
      </c>
      <c r="AV17" t="s">
        <v>417</v>
      </c>
      <c r="BH17" t="s">
        <v>417</v>
      </c>
      <c r="BT17" t="s">
        <v>417</v>
      </c>
      <c r="CF17" t="s">
        <v>417</v>
      </c>
      <c r="CR17" t="s">
        <v>417</v>
      </c>
      <c r="DD17" t="s">
        <v>417</v>
      </c>
      <c r="DP17" t="s">
        <v>417</v>
      </c>
      <c r="EB17" t="s">
        <v>417</v>
      </c>
      <c r="EN17" t="s">
        <v>417</v>
      </c>
      <c r="EZ17" t="s">
        <v>417</v>
      </c>
      <c r="FL17" t="s">
        <v>417</v>
      </c>
      <c r="FX17" t="s">
        <v>417</v>
      </c>
      <c r="GJ17" t="s">
        <v>417</v>
      </c>
      <c r="GV17" t="s">
        <v>417</v>
      </c>
      <c r="HH17" t="s">
        <v>417</v>
      </c>
      <c r="HT17" t="s">
        <v>417</v>
      </c>
      <c r="IF17" t="s">
        <v>417</v>
      </c>
      <c r="IR17" t="s">
        <v>417</v>
      </c>
      <c r="JD17" t="s">
        <v>417</v>
      </c>
      <c r="JP17" t="s">
        <v>417</v>
      </c>
      <c r="KB17" t="s">
        <v>417</v>
      </c>
      <c r="KN17" t="s">
        <v>417</v>
      </c>
      <c r="KZ17" t="s">
        <v>417</v>
      </c>
      <c r="LL17" t="s">
        <v>417</v>
      </c>
      <c r="LX17" t="s">
        <v>417</v>
      </c>
      <c r="MJ17" t="s">
        <v>417</v>
      </c>
    </row>
    <row r="18" spans="1:358" x14ac:dyDescent="0.25">
      <c r="A18">
        <v>15</v>
      </c>
      <c r="B18" s="123">
        <v>2</v>
      </c>
      <c r="C18" s="37">
        <v>9</v>
      </c>
      <c r="D18" s="37">
        <v>6</v>
      </c>
      <c r="E18" s="37">
        <v>4</v>
      </c>
      <c r="F18" s="37">
        <v>6</v>
      </c>
      <c r="G18" s="37">
        <v>3</v>
      </c>
      <c r="H18" s="37">
        <v>8</v>
      </c>
      <c r="I18" s="37">
        <v>5</v>
      </c>
      <c r="J18" s="90">
        <v>7</v>
      </c>
    </row>
    <row r="19" spans="1:358" x14ac:dyDescent="0.25">
      <c r="A19">
        <v>16</v>
      </c>
      <c r="B19" s="123">
        <v>7</v>
      </c>
      <c r="C19" s="37">
        <v>7</v>
      </c>
      <c r="D19" s="37">
        <v>2</v>
      </c>
      <c r="E19" s="37">
        <v>7</v>
      </c>
      <c r="F19" s="37">
        <v>6</v>
      </c>
      <c r="G19" s="37">
        <v>5</v>
      </c>
      <c r="H19" s="37">
        <v>1</v>
      </c>
      <c r="I19" s="37">
        <v>4</v>
      </c>
      <c r="J19" s="90">
        <v>7</v>
      </c>
      <c r="Y19" s="207" t="e">
        <f t="array" aca="1" ref="Y19:AG28" ca="1">eVECTORS(Y6:AG14,200,FALSE)</f>
        <v>#NAME?</v>
      </c>
      <c r="Z19" s="208" t="e">
        <f ca="1"/>
        <v>#NAME?</v>
      </c>
      <c r="AA19" s="208" t="e">
        <f ca="1"/>
        <v>#NAME?</v>
      </c>
      <c r="AB19" s="208" t="e">
        <f ca="1"/>
        <v>#NAME?</v>
      </c>
      <c r="AC19" s="208" t="e">
        <f ca="1"/>
        <v>#NAME?</v>
      </c>
      <c r="AD19" s="208" t="e">
        <f ca="1"/>
        <v>#NAME?</v>
      </c>
      <c r="AE19" s="208" t="e">
        <f ca="1"/>
        <v>#NAME?</v>
      </c>
      <c r="AF19" s="208" t="e">
        <f ca="1"/>
        <v>#NAME?</v>
      </c>
      <c r="AG19" s="209" t="e">
        <f ca="1"/>
        <v>#NAME?</v>
      </c>
      <c r="AK19" s="207" t="e">
        <f t="array" aca="1" ref="AK19:AS28" ca="1">eVECTORS(AK6:AS14,200,FALSE)</f>
        <v>#NAME?</v>
      </c>
      <c r="AL19" s="208" t="e">
        <f ca="1"/>
        <v>#NAME?</v>
      </c>
      <c r="AM19" s="208" t="e">
        <f ca="1"/>
        <v>#NAME?</v>
      </c>
      <c r="AN19" s="208" t="e">
        <f ca="1"/>
        <v>#NAME?</v>
      </c>
      <c r="AO19" s="208" t="e">
        <f ca="1"/>
        <v>#NAME?</v>
      </c>
      <c r="AP19" s="208" t="e">
        <f ca="1"/>
        <v>#NAME?</v>
      </c>
      <c r="AQ19" s="208" t="e">
        <f ca="1"/>
        <v>#NAME?</v>
      </c>
      <c r="AR19" s="208" t="e">
        <f ca="1"/>
        <v>#NAME?</v>
      </c>
      <c r="AS19" s="209" t="e">
        <f ca="1"/>
        <v>#NAME?</v>
      </c>
      <c r="AW19" s="207" t="e">
        <f t="array" aca="1" ref="AW19:BE28" ca="1">eVECTORS(AW6:BE14,200,FALSE)</f>
        <v>#NAME?</v>
      </c>
      <c r="AX19" s="208" t="e">
        <f ca="1"/>
        <v>#NAME?</v>
      </c>
      <c r="AY19" s="208" t="e">
        <f ca="1"/>
        <v>#NAME?</v>
      </c>
      <c r="AZ19" s="208" t="e">
        <f ca="1"/>
        <v>#NAME?</v>
      </c>
      <c r="BA19" s="208" t="e">
        <f ca="1"/>
        <v>#NAME?</v>
      </c>
      <c r="BB19" s="208" t="e">
        <f ca="1"/>
        <v>#NAME?</v>
      </c>
      <c r="BC19" s="208" t="e">
        <f ca="1"/>
        <v>#NAME?</v>
      </c>
      <c r="BD19" s="208" t="e">
        <f ca="1"/>
        <v>#NAME?</v>
      </c>
      <c r="BE19" s="209" t="e">
        <f ca="1"/>
        <v>#NAME?</v>
      </c>
      <c r="BI19" s="207" t="e">
        <f t="array" aca="1" ref="BI19:BQ28" ca="1">eVECTORS(BI6:BQ14,200,FALSE)</f>
        <v>#NAME?</v>
      </c>
      <c r="BJ19" s="208" t="e">
        <f ca="1"/>
        <v>#NAME?</v>
      </c>
      <c r="BK19" s="208" t="e">
        <f ca="1"/>
        <v>#NAME?</v>
      </c>
      <c r="BL19" s="208" t="e">
        <f ca="1"/>
        <v>#NAME?</v>
      </c>
      <c r="BM19" s="208" t="e">
        <f ca="1"/>
        <v>#NAME?</v>
      </c>
      <c r="BN19" s="208" t="e">
        <f ca="1"/>
        <v>#NAME?</v>
      </c>
      <c r="BO19" s="208" t="e">
        <f ca="1"/>
        <v>#NAME?</v>
      </c>
      <c r="BP19" s="208" t="e">
        <f ca="1"/>
        <v>#NAME?</v>
      </c>
      <c r="BQ19" s="209" t="e">
        <f ca="1"/>
        <v>#NAME?</v>
      </c>
      <c r="BU19" s="207" t="e">
        <f t="array" aca="1" ref="BU19:CC28" ca="1">eVECTORS(BU6:CC14,200,FALSE)</f>
        <v>#NAME?</v>
      </c>
      <c r="BV19" s="208" t="e">
        <f ca="1"/>
        <v>#NAME?</v>
      </c>
      <c r="BW19" s="208" t="e">
        <f ca="1"/>
        <v>#NAME?</v>
      </c>
      <c r="BX19" s="208" t="e">
        <f ca="1"/>
        <v>#NAME?</v>
      </c>
      <c r="BY19" s="208" t="e">
        <f ca="1"/>
        <v>#NAME?</v>
      </c>
      <c r="BZ19" s="208" t="e">
        <f ca="1"/>
        <v>#NAME?</v>
      </c>
      <c r="CA19" s="208" t="e">
        <f ca="1"/>
        <v>#NAME?</v>
      </c>
      <c r="CB19" s="208" t="e">
        <f ca="1"/>
        <v>#NAME?</v>
      </c>
      <c r="CC19" s="209" t="e">
        <f ca="1"/>
        <v>#NAME?</v>
      </c>
      <c r="CG19" s="207" t="e">
        <f t="array" aca="1" ref="CG19:CO28" ca="1">eVECTORS(CG6:CO14,200,FALSE)</f>
        <v>#NAME?</v>
      </c>
      <c r="CH19" s="208" t="e">
        <f ca="1"/>
        <v>#NAME?</v>
      </c>
      <c r="CI19" s="208" t="e">
        <f ca="1"/>
        <v>#NAME?</v>
      </c>
      <c r="CJ19" s="208" t="e">
        <f ca="1"/>
        <v>#NAME?</v>
      </c>
      <c r="CK19" s="208" t="e">
        <f ca="1"/>
        <v>#NAME?</v>
      </c>
      <c r="CL19" s="208" t="e">
        <f ca="1"/>
        <v>#NAME?</v>
      </c>
      <c r="CM19" s="208" t="e">
        <f ca="1"/>
        <v>#NAME?</v>
      </c>
      <c r="CN19" s="208" t="e">
        <f ca="1"/>
        <v>#NAME?</v>
      </c>
      <c r="CO19" s="209" t="e">
        <f ca="1"/>
        <v>#NAME?</v>
      </c>
      <c r="CS19" s="207" t="e">
        <f t="array" aca="1" ref="CS19:DA28" ca="1">eVECTORS(CS6:DA14,200,FALSE)</f>
        <v>#NAME?</v>
      </c>
      <c r="CT19" s="208" t="e">
        <f ca="1"/>
        <v>#NAME?</v>
      </c>
      <c r="CU19" s="208" t="e">
        <f ca="1"/>
        <v>#NAME?</v>
      </c>
      <c r="CV19" s="208" t="e">
        <f ca="1"/>
        <v>#NAME?</v>
      </c>
      <c r="CW19" s="208" t="e">
        <f ca="1"/>
        <v>#NAME?</v>
      </c>
      <c r="CX19" s="208" t="e">
        <f ca="1"/>
        <v>#NAME?</v>
      </c>
      <c r="CY19" s="208" t="e">
        <f ca="1"/>
        <v>#NAME?</v>
      </c>
      <c r="CZ19" s="208" t="e">
        <f ca="1"/>
        <v>#NAME?</v>
      </c>
      <c r="DA19" s="209" t="e">
        <f ca="1"/>
        <v>#NAME?</v>
      </c>
      <c r="DE19" s="207" t="e">
        <f t="array" aca="1" ref="DE19:DM28" ca="1">eVECTORS(DE6:DM14,200,FALSE)</f>
        <v>#NAME?</v>
      </c>
      <c r="DF19" s="208" t="e">
        <f ca="1"/>
        <v>#NAME?</v>
      </c>
      <c r="DG19" s="208" t="e">
        <f ca="1"/>
        <v>#NAME?</v>
      </c>
      <c r="DH19" s="208" t="e">
        <f ca="1"/>
        <v>#NAME?</v>
      </c>
      <c r="DI19" s="208" t="e">
        <f ca="1"/>
        <v>#NAME?</v>
      </c>
      <c r="DJ19" s="208" t="e">
        <f ca="1"/>
        <v>#NAME?</v>
      </c>
      <c r="DK19" s="208" t="e">
        <f ca="1"/>
        <v>#NAME?</v>
      </c>
      <c r="DL19" s="208" t="e">
        <f ca="1"/>
        <v>#NAME?</v>
      </c>
      <c r="DM19" s="209" t="e">
        <f ca="1"/>
        <v>#NAME?</v>
      </c>
      <c r="DQ19" s="207" t="e">
        <f t="array" aca="1" ref="DQ19:DY28" ca="1">eVECTORS(DQ6:DY14,200,FALSE)</f>
        <v>#NAME?</v>
      </c>
      <c r="DR19" s="208" t="e">
        <f ca="1"/>
        <v>#NAME?</v>
      </c>
      <c r="DS19" s="208" t="e">
        <f ca="1"/>
        <v>#NAME?</v>
      </c>
      <c r="DT19" s="208" t="e">
        <f ca="1"/>
        <v>#NAME?</v>
      </c>
      <c r="DU19" s="208" t="e">
        <f ca="1"/>
        <v>#NAME?</v>
      </c>
      <c r="DV19" s="208" t="e">
        <f ca="1"/>
        <v>#NAME?</v>
      </c>
      <c r="DW19" s="208" t="e">
        <f ca="1"/>
        <v>#NAME?</v>
      </c>
      <c r="DX19" s="208" t="e">
        <f ca="1"/>
        <v>#NAME?</v>
      </c>
      <c r="DY19" s="209" t="e">
        <f ca="1"/>
        <v>#NAME?</v>
      </c>
      <c r="EC19" s="207" t="e">
        <f t="array" aca="1" ref="EC19:EK28" ca="1">eVECTORS(EC6:EK14,200,FALSE)</f>
        <v>#NAME?</v>
      </c>
      <c r="ED19" s="208" t="e">
        <f ca="1"/>
        <v>#NAME?</v>
      </c>
      <c r="EE19" s="208" t="e">
        <f ca="1"/>
        <v>#NAME?</v>
      </c>
      <c r="EF19" s="208" t="e">
        <f ca="1"/>
        <v>#NAME?</v>
      </c>
      <c r="EG19" s="208" t="e">
        <f ca="1"/>
        <v>#NAME?</v>
      </c>
      <c r="EH19" s="208" t="e">
        <f ca="1"/>
        <v>#NAME?</v>
      </c>
      <c r="EI19" s="208" t="e">
        <f ca="1"/>
        <v>#NAME?</v>
      </c>
      <c r="EJ19" s="208" t="e">
        <f ca="1"/>
        <v>#NAME?</v>
      </c>
      <c r="EK19" s="209" t="e">
        <f ca="1"/>
        <v>#NAME?</v>
      </c>
      <c r="EO19" s="207" t="e">
        <f t="array" aca="1" ref="EO19:EW28" ca="1">eVECTORS(EO6:EW14,200,FALSE)</f>
        <v>#NAME?</v>
      </c>
      <c r="EP19" s="208" t="e">
        <f ca="1"/>
        <v>#NAME?</v>
      </c>
      <c r="EQ19" s="208" t="e">
        <f ca="1"/>
        <v>#NAME?</v>
      </c>
      <c r="ER19" s="208" t="e">
        <f ca="1"/>
        <v>#NAME?</v>
      </c>
      <c r="ES19" s="208" t="e">
        <f ca="1"/>
        <v>#NAME?</v>
      </c>
      <c r="ET19" s="208" t="e">
        <f ca="1"/>
        <v>#NAME?</v>
      </c>
      <c r="EU19" s="208" t="e">
        <f ca="1"/>
        <v>#NAME?</v>
      </c>
      <c r="EV19" s="208" t="e">
        <f ca="1"/>
        <v>#NAME?</v>
      </c>
      <c r="EW19" s="209" t="e">
        <f ca="1"/>
        <v>#NAME?</v>
      </c>
      <c r="FA19" s="207" t="e">
        <f t="array" aca="1" ref="FA19:FI28" ca="1">eVECTORS(FA6:FI14,200,FALSE)</f>
        <v>#NAME?</v>
      </c>
      <c r="FB19" s="208" t="e">
        <f ca="1"/>
        <v>#NAME?</v>
      </c>
      <c r="FC19" s="208" t="e">
        <f ca="1"/>
        <v>#NAME?</v>
      </c>
      <c r="FD19" s="208" t="e">
        <f ca="1"/>
        <v>#NAME?</v>
      </c>
      <c r="FE19" s="208" t="e">
        <f ca="1"/>
        <v>#NAME?</v>
      </c>
      <c r="FF19" s="208" t="e">
        <f ca="1"/>
        <v>#NAME?</v>
      </c>
      <c r="FG19" s="208" t="e">
        <f ca="1"/>
        <v>#NAME?</v>
      </c>
      <c r="FH19" s="208" t="e">
        <f ca="1"/>
        <v>#NAME?</v>
      </c>
      <c r="FI19" s="209" t="e">
        <f ca="1"/>
        <v>#NAME?</v>
      </c>
      <c r="FM19" s="207" t="e">
        <f t="array" aca="1" ref="FM19:FU28" ca="1">eVECTORS(FM6:FU14,200,FALSE)</f>
        <v>#NAME?</v>
      </c>
      <c r="FN19" s="208" t="e">
        <f ca="1"/>
        <v>#NAME?</v>
      </c>
      <c r="FO19" s="208" t="e">
        <f ca="1"/>
        <v>#NAME?</v>
      </c>
      <c r="FP19" s="208" t="e">
        <f ca="1"/>
        <v>#NAME?</v>
      </c>
      <c r="FQ19" s="208" t="e">
        <f ca="1"/>
        <v>#NAME?</v>
      </c>
      <c r="FR19" s="208" t="e">
        <f ca="1"/>
        <v>#NAME?</v>
      </c>
      <c r="FS19" s="208" t="e">
        <f ca="1"/>
        <v>#NAME?</v>
      </c>
      <c r="FT19" s="208" t="e">
        <f ca="1"/>
        <v>#NAME?</v>
      </c>
      <c r="FU19" s="209" t="e">
        <f ca="1"/>
        <v>#NAME?</v>
      </c>
      <c r="FY19" s="207" t="e">
        <f t="array" aca="1" ref="FY19:GG28" ca="1">eVECTORS(FY6:GG14,200,FALSE)</f>
        <v>#NAME?</v>
      </c>
      <c r="FZ19" s="208" t="e">
        <f ca="1"/>
        <v>#NAME?</v>
      </c>
      <c r="GA19" s="208" t="e">
        <f ca="1"/>
        <v>#NAME?</v>
      </c>
      <c r="GB19" s="208" t="e">
        <f ca="1"/>
        <v>#NAME?</v>
      </c>
      <c r="GC19" s="208" t="e">
        <f ca="1"/>
        <v>#NAME?</v>
      </c>
      <c r="GD19" s="208" t="e">
        <f ca="1"/>
        <v>#NAME?</v>
      </c>
      <c r="GE19" s="208" t="e">
        <f ca="1"/>
        <v>#NAME?</v>
      </c>
      <c r="GF19" s="208" t="e">
        <f ca="1"/>
        <v>#NAME?</v>
      </c>
      <c r="GG19" s="209" t="e">
        <f ca="1"/>
        <v>#NAME?</v>
      </c>
      <c r="GK19" s="207" t="e">
        <f t="array" aca="1" ref="GK19:GS28" ca="1">eVECTORS(GK6:GS14,200,FALSE)</f>
        <v>#NAME?</v>
      </c>
      <c r="GL19" s="208" t="e">
        <f ca="1"/>
        <v>#NAME?</v>
      </c>
      <c r="GM19" s="208" t="e">
        <f ca="1"/>
        <v>#NAME?</v>
      </c>
      <c r="GN19" s="208" t="e">
        <f ca="1"/>
        <v>#NAME?</v>
      </c>
      <c r="GO19" s="208" t="e">
        <f ca="1"/>
        <v>#NAME?</v>
      </c>
      <c r="GP19" s="208" t="e">
        <f ca="1"/>
        <v>#NAME?</v>
      </c>
      <c r="GQ19" s="208" t="e">
        <f ca="1"/>
        <v>#NAME?</v>
      </c>
      <c r="GR19" s="208" t="e">
        <f ca="1"/>
        <v>#NAME?</v>
      </c>
      <c r="GS19" s="209" t="e">
        <f ca="1"/>
        <v>#NAME?</v>
      </c>
      <c r="GW19" s="207" t="e">
        <f t="array" aca="1" ref="GW19:HE28" ca="1">eVECTORS(GW6:HE14,200,FALSE)</f>
        <v>#NAME?</v>
      </c>
      <c r="GX19" s="208" t="e">
        <f ca="1"/>
        <v>#NAME?</v>
      </c>
      <c r="GY19" s="208" t="e">
        <f ca="1"/>
        <v>#NAME?</v>
      </c>
      <c r="GZ19" s="208" t="e">
        <f ca="1"/>
        <v>#NAME?</v>
      </c>
      <c r="HA19" s="208" t="e">
        <f ca="1"/>
        <v>#NAME?</v>
      </c>
      <c r="HB19" s="208" t="e">
        <f ca="1"/>
        <v>#NAME?</v>
      </c>
      <c r="HC19" s="208" t="e">
        <f ca="1"/>
        <v>#NAME?</v>
      </c>
      <c r="HD19" s="208" t="e">
        <f ca="1"/>
        <v>#NAME?</v>
      </c>
      <c r="HE19" s="209" t="e">
        <f ca="1"/>
        <v>#NAME?</v>
      </c>
      <c r="HI19" s="207" t="e">
        <f t="array" aca="1" ref="HI19:HQ28" ca="1">eVECTORS(HI6:HQ14,200,FALSE)</f>
        <v>#NAME?</v>
      </c>
      <c r="HJ19" s="208" t="e">
        <f ca="1"/>
        <v>#NAME?</v>
      </c>
      <c r="HK19" s="208" t="e">
        <f ca="1"/>
        <v>#NAME?</v>
      </c>
      <c r="HL19" s="208" t="e">
        <f ca="1"/>
        <v>#NAME?</v>
      </c>
      <c r="HM19" s="208" t="e">
        <f ca="1"/>
        <v>#NAME?</v>
      </c>
      <c r="HN19" s="208" t="e">
        <f ca="1"/>
        <v>#NAME?</v>
      </c>
      <c r="HO19" s="208" t="e">
        <f ca="1"/>
        <v>#NAME?</v>
      </c>
      <c r="HP19" s="208" t="e">
        <f ca="1"/>
        <v>#NAME?</v>
      </c>
      <c r="HQ19" s="209" t="e">
        <f ca="1"/>
        <v>#NAME?</v>
      </c>
      <c r="HU19" s="207" t="e">
        <f t="array" aca="1" ref="HU19:IC28" ca="1">eVECTORS(HU6:IC14,200,FALSE)</f>
        <v>#NAME?</v>
      </c>
      <c r="HV19" s="208" t="e">
        <f ca="1"/>
        <v>#NAME?</v>
      </c>
      <c r="HW19" s="208" t="e">
        <f ca="1"/>
        <v>#NAME?</v>
      </c>
      <c r="HX19" s="208" t="e">
        <f ca="1"/>
        <v>#NAME?</v>
      </c>
      <c r="HY19" s="208" t="e">
        <f ca="1"/>
        <v>#NAME?</v>
      </c>
      <c r="HZ19" s="208" t="e">
        <f ca="1"/>
        <v>#NAME?</v>
      </c>
      <c r="IA19" s="208" t="e">
        <f ca="1"/>
        <v>#NAME?</v>
      </c>
      <c r="IB19" s="208" t="e">
        <f ca="1"/>
        <v>#NAME?</v>
      </c>
      <c r="IC19" s="209" t="e">
        <f ca="1"/>
        <v>#NAME?</v>
      </c>
      <c r="IG19" s="207" t="e">
        <f t="array" aca="1" ref="IG19:IO28" ca="1">eVECTORS(IG6:IO14,200,FALSE)</f>
        <v>#NAME?</v>
      </c>
      <c r="IH19" s="208" t="e">
        <f ca="1"/>
        <v>#NAME?</v>
      </c>
      <c r="II19" s="208" t="e">
        <f ca="1"/>
        <v>#NAME?</v>
      </c>
      <c r="IJ19" s="208" t="e">
        <f ca="1"/>
        <v>#NAME?</v>
      </c>
      <c r="IK19" s="208" t="e">
        <f ca="1"/>
        <v>#NAME?</v>
      </c>
      <c r="IL19" s="208" t="e">
        <f ca="1"/>
        <v>#NAME?</v>
      </c>
      <c r="IM19" s="208" t="e">
        <f ca="1"/>
        <v>#NAME?</v>
      </c>
      <c r="IN19" s="208" t="e">
        <f ca="1"/>
        <v>#NAME?</v>
      </c>
      <c r="IO19" s="209" t="e">
        <f ca="1"/>
        <v>#NAME?</v>
      </c>
      <c r="IS19" s="207" t="e">
        <f t="array" aca="1" ref="IS19:JA28" ca="1">eVECTORS(IS6:JA14,200,FALSE)</f>
        <v>#NAME?</v>
      </c>
      <c r="IT19" s="208" t="e">
        <f ca="1"/>
        <v>#NAME?</v>
      </c>
      <c r="IU19" s="208" t="e">
        <f ca="1"/>
        <v>#NAME?</v>
      </c>
      <c r="IV19" s="208" t="e">
        <f ca="1"/>
        <v>#NAME?</v>
      </c>
      <c r="IW19" s="208" t="e">
        <f ca="1"/>
        <v>#NAME?</v>
      </c>
      <c r="IX19" s="208" t="e">
        <f ca="1"/>
        <v>#NAME?</v>
      </c>
      <c r="IY19" s="208" t="e">
        <f ca="1"/>
        <v>#NAME?</v>
      </c>
      <c r="IZ19" s="208" t="e">
        <f ca="1"/>
        <v>#NAME?</v>
      </c>
      <c r="JA19" s="209" t="e">
        <f ca="1"/>
        <v>#NAME?</v>
      </c>
      <c r="JE19" s="207" t="e">
        <f t="array" aca="1" ref="JE19:JM28" ca="1">eVECTORS(JE6:JM14,200,FALSE)</f>
        <v>#NAME?</v>
      </c>
      <c r="JF19" s="208" t="e">
        <f ca="1"/>
        <v>#NAME?</v>
      </c>
      <c r="JG19" s="208" t="e">
        <f ca="1"/>
        <v>#NAME?</v>
      </c>
      <c r="JH19" s="208" t="e">
        <f ca="1"/>
        <v>#NAME?</v>
      </c>
      <c r="JI19" s="208" t="e">
        <f ca="1"/>
        <v>#NAME?</v>
      </c>
      <c r="JJ19" s="208" t="e">
        <f ca="1"/>
        <v>#NAME?</v>
      </c>
      <c r="JK19" s="208" t="e">
        <f ca="1"/>
        <v>#NAME?</v>
      </c>
      <c r="JL19" s="208" t="e">
        <f ca="1"/>
        <v>#NAME?</v>
      </c>
      <c r="JM19" s="209" t="e">
        <f ca="1"/>
        <v>#NAME?</v>
      </c>
      <c r="JQ19" s="207" t="e">
        <f t="array" aca="1" ref="JQ19:JY28" ca="1">eVECTORS(JQ6:JY14,200,FALSE)</f>
        <v>#NAME?</v>
      </c>
      <c r="JR19" s="208" t="e">
        <f ca="1"/>
        <v>#NAME?</v>
      </c>
      <c r="JS19" s="208" t="e">
        <f ca="1"/>
        <v>#NAME?</v>
      </c>
      <c r="JT19" s="208" t="e">
        <f ca="1"/>
        <v>#NAME?</v>
      </c>
      <c r="JU19" s="208" t="e">
        <f ca="1"/>
        <v>#NAME?</v>
      </c>
      <c r="JV19" s="208" t="e">
        <f ca="1"/>
        <v>#NAME?</v>
      </c>
      <c r="JW19" s="208" t="e">
        <f ca="1"/>
        <v>#NAME?</v>
      </c>
      <c r="JX19" s="208" t="e">
        <f ca="1"/>
        <v>#NAME?</v>
      </c>
      <c r="JY19" s="209" t="e">
        <f ca="1"/>
        <v>#NAME?</v>
      </c>
      <c r="KC19" s="207" t="e">
        <f t="array" aca="1" ref="KC19:KK28" ca="1">eVECTORS(KC6:KK14,200,FALSE)</f>
        <v>#NAME?</v>
      </c>
      <c r="KD19" s="208" t="e">
        <f ca="1"/>
        <v>#NAME?</v>
      </c>
      <c r="KE19" s="208" t="e">
        <f ca="1"/>
        <v>#NAME?</v>
      </c>
      <c r="KF19" s="208" t="e">
        <f ca="1"/>
        <v>#NAME?</v>
      </c>
      <c r="KG19" s="208" t="e">
        <f ca="1"/>
        <v>#NAME?</v>
      </c>
      <c r="KH19" s="208" t="e">
        <f ca="1"/>
        <v>#NAME?</v>
      </c>
      <c r="KI19" s="208" t="e">
        <f ca="1"/>
        <v>#NAME?</v>
      </c>
      <c r="KJ19" s="208" t="e">
        <f ca="1"/>
        <v>#NAME?</v>
      </c>
      <c r="KK19" s="209" t="e">
        <f ca="1"/>
        <v>#NAME?</v>
      </c>
      <c r="KO19" s="207" t="e">
        <f t="array" aca="1" ref="KO19:KW28" ca="1">eVECTORS(KO6:KW14,200,FALSE)</f>
        <v>#NAME?</v>
      </c>
      <c r="KP19" s="208" t="e">
        <f ca="1"/>
        <v>#NAME?</v>
      </c>
      <c r="KQ19" s="208" t="e">
        <f ca="1"/>
        <v>#NAME?</v>
      </c>
      <c r="KR19" s="208" t="e">
        <f ca="1"/>
        <v>#NAME?</v>
      </c>
      <c r="KS19" s="208" t="e">
        <f ca="1"/>
        <v>#NAME?</v>
      </c>
      <c r="KT19" s="208" t="e">
        <f ca="1"/>
        <v>#NAME?</v>
      </c>
      <c r="KU19" s="208" t="e">
        <f ca="1"/>
        <v>#NAME?</v>
      </c>
      <c r="KV19" s="208" t="e">
        <f ca="1"/>
        <v>#NAME?</v>
      </c>
      <c r="KW19" s="209" t="e">
        <f ca="1"/>
        <v>#NAME?</v>
      </c>
      <c r="LA19" s="207" t="e">
        <f t="array" aca="1" ref="LA19:LI28" ca="1">eVECTORS(LA6:LI14,200,FALSE)</f>
        <v>#NAME?</v>
      </c>
      <c r="LB19" s="208" t="e">
        <f ca="1"/>
        <v>#NAME?</v>
      </c>
      <c r="LC19" s="208" t="e">
        <f ca="1"/>
        <v>#NAME?</v>
      </c>
      <c r="LD19" s="208" t="e">
        <f ca="1"/>
        <v>#NAME?</v>
      </c>
      <c r="LE19" s="208" t="e">
        <f ca="1"/>
        <v>#NAME?</v>
      </c>
      <c r="LF19" s="208" t="e">
        <f ca="1"/>
        <v>#NAME?</v>
      </c>
      <c r="LG19" s="208" t="e">
        <f ca="1"/>
        <v>#NAME?</v>
      </c>
      <c r="LH19" s="208" t="e">
        <f ca="1"/>
        <v>#NAME?</v>
      </c>
      <c r="LI19" s="209" t="e">
        <f ca="1"/>
        <v>#NAME?</v>
      </c>
      <c r="LM19" s="207" t="e">
        <f t="array" aca="1" ref="LM19:LU28" ca="1">eVECTORS(LM6:LU14,200,FALSE)</f>
        <v>#NAME?</v>
      </c>
      <c r="LN19" s="208" t="e">
        <f ca="1"/>
        <v>#NAME?</v>
      </c>
      <c r="LO19" s="208" t="e">
        <f ca="1"/>
        <v>#NAME?</v>
      </c>
      <c r="LP19" s="208" t="e">
        <f ca="1"/>
        <v>#NAME?</v>
      </c>
      <c r="LQ19" s="208" t="e">
        <f ca="1"/>
        <v>#NAME?</v>
      </c>
      <c r="LR19" s="208" t="e">
        <f ca="1"/>
        <v>#NAME?</v>
      </c>
      <c r="LS19" s="208" t="e">
        <f ca="1"/>
        <v>#NAME?</v>
      </c>
      <c r="LT19" s="208" t="e">
        <f ca="1"/>
        <v>#NAME?</v>
      </c>
      <c r="LU19" s="209" t="e">
        <f ca="1"/>
        <v>#NAME?</v>
      </c>
      <c r="LY19" s="207" t="e">
        <f t="array" aca="1" ref="LY19:MG28" ca="1">eVECTORS(LY6:MG14,200,FALSE)</f>
        <v>#NAME?</v>
      </c>
      <c r="LZ19" s="208" t="e">
        <f ca="1"/>
        <v>#NAME?</v>
      </c>
      <c r="MA19" s="208" t="e">
        <f ca="1"/>
        <v>#NAME?</v>
      </c>
      <c r="MB19" s="208" t="e">
        <f ca="1"/>
        <v>#NAME?</v>
      </c>
      <c r="MC19" s="208" t="e">
        <f ca="1"/>
        <v>#NAME?</v>
      </c>
      <c r="MD19" s="208" t="e">
        <f ca="1"/>
        <v>#NAME?</v>
      </c>
      <c r="ME19" s="208" t="e">
        <f ca="1"/>
        <v>#NAME?</v>
      </c>
      <c r="MF19" s="208" t="e">
        <f ca="1"/>
        <v>#NAME?</v>
      </c>
      <c r="MG19" s="209" t="e">
        <f ca="1"/>
        <v>#NAME?</v>
      </c>
      <c r="MK19" s="207" t="e">
        <f t="array" aca="1" ref="MK19:MS28" ca="1">eVECTORS(MK6:MS14,200,FALSE)</f>
        <v>#NAME?</v>
      </c>
      <c r="ML19" s="208" t="e">
        <f ca="1"/>
        <v>#NAME?</v>
      </c>
      <c r="MM19" s="208" t="e">
        <f ca="1"/>
        <v>#NAME?</v>
      </c>
      <c r="MN19" s="208" t="e">
        <f ca="1"/>
        <v>#NAME?</v>
      </c>
      <c r="MO19" s="208" t="e">
        <f ca="1"/>
        <v>#NAME?</v>
      </c>
      <c r="MP19" s="208" t="e">
        <f ca="1"/>
        <v>#NAME?</v>
      </c>
      <c r="MQ19" s="208" t="e">
        <f ca="1"/>
        <v>#NAME?</v>
      </c>
      <c r="MR19" s="208" t="e">
        <f ca="1"/>
        <v>#NAME?</v>
      </c>
      <c r="MS19" s="209" t="e">
        <f ca="1"/>
        <v>#NAME?</v>
      </c>
    </row>
    <row r="20" spans="1:358" x14ac:dyDescent="0.25">
      <c r="A20">
        <v>17</v>
      </c>
      <c r="B20" s="123">
        <v>2</v>
      </c>
      <c r="C20" s="37">
        <v>8</v>
      </c>
      <c r="D20" s="37">
        <v>3</v>
      </c>
      <c r="E20" s="37">
        <v>2</v>
      </c>
      <c r="F20" s="37">
        <v>6</v>
      </c>
      <c r="G20" s="37">
        <v>7</v>
      </c>
      <c r="H20" s="37">
        <v>4</v>
      </c>
      <c r="I20" s="37">
        <v>5</v>
      </c>
      <c r="J20" s="90">
        <v>7</v>
      </c>
      <c r="Y20" s="83" t="e">
        <f ca="1"/>
        <v>#NAME?</v>
      </c>
      <c r="Z20" s="37" t="e">
        <f ca="1"/>
        <v>#NAME?</v>
      </c>
      <c r="AA20" s="37" t="e">
        <f ca="1"/>
        <v>#NAME?</v>
      </c>
      <c r="AB20" s="37" t="e">
        <f ca="1"/>
        <v>#NAME?</v>
      </c>
      <c r="AC20" s="37" t="e">
        <f ca="1"/>
        <v>#NAME?</v>
      </c>
      <c r="AD20" s="37" t="e">
        <f ca="1"/>
        <v>#NAME?</v>
      </c>
      <c r="AE20" s="37" t="e">
        <f ca="1"/>
        <v>#NAME?</v>
      </c>
      <c r="AF20" s="37" t="e">
        <f ca="1"/>
        <v>#NAME?</v>
      </c>
      <c r="AG20" s="84" t="e">
        <f ca="1"/>
        <v>#NAME?</v>
      </c>
      <c r="AK20" s="83" t="e">
        <f ca="1"/>
        <v>#NAME?</v>
      </c>
      <c r="AL20" s="37" t="e">
        <f ca="1"/>
        <v>#NAME?</v>
      </c>
      <c r="AM20" s="37" t="e">
        <f ca="1"/>
        <v>#NAME?</v>
      </c>
      <c r="AN20" s="37" t="e">
        <f ca="1"/>
        <v>#NAME?</v>
      </c>
      <c r="AO20" s="37" t="e">
        <f ca="1"/>
        <v>#NAME?</v>
      </c>
      <c r="AP20" s="37" t="e">
        <f ca="1"/>
        <v>#NAME?</v>
      </c>
      <c r="AQ20" s="37" t="e">
        <f ca="1"/>
        <v>#NAME?</v>
      </c>
      <c r="AR20" s="37" t="e">
        <f ca="1"/>
        <v>#NAME?</v>
      </c>
      <c r="AS20" s="84" t="e">
        <f ca="1"/>
        <v>#NAME?</v>
      </c>
      <c r="AW20" s="83" t="e">
        <f ca="1"/>
        <v>#NAME?</v>
      </c>
      <c r="AX20" s="37" t="e">
        <f ca="1"/>
        <v>#NAME?</v>
      </c>
      <c r="AY20" s="37" t="e">
        <f ca="1"/>
        <v>#NAME?</v>
      </c>
      <c r="AZ20" s="37" t="e">
        <f ca="1"/>
        <v>#NAME?</v>
      </c>
      <c r="BA20" s="37" t="e">
        <f ca="1"/>
        <v>#NAME?</v>
      </c>
      <c r="BB20" s="37" t="e">
        <f ca="1"/>
        <v>#NAME?</v>
      </c>
      <c r="BC20" s="37" t="e">
        <f ca="1"/>
        <v>#NAME?</v>
      </c>
      <c r="BD20" s="37" t="e">
        <f ca="1"/>
        <v>#NAME?</v>
      </c>
      <c r="BE20" s="84" t="e">
        <f ca="1"/>
        <v>#NAME?</v>
      </c>
      <c r="BI20" s="83" t="e">
        <f ca="1"/>
        <v>#NAME?</v>
      </c>
      <c r="BJ20" s="37" t="e">
        <f ca="1"/>
        <v>#NAME?</v>
      </c>
      <c r="BK20" s="37" t="e">
        <f ca="1"/>
        <v>#NAME?</v>
      </c>
      <c r="BL20" s="37" t="e">
        <f ca="1"/>
        <v>#NAME?</v>
      </c>
      <c r="BM20" s="37" t="e">
        <f ca="1"/>
        <v>#NAME?</v>
      </c>
      <c r="BN20" s="37" t="e">
        <f ca="1"/>
        <v>#NAME?</v>
      </c>
      <c r="BO20" s="37" t="e">
        <f ca="1"/>
        <v>#NAME?</v>
      </c>
      <c r="BP20" s="37" t="e">
        <f ca="1"/>
        <v>#NAME?</v>
      </c>
      <c r="BQ20" s="84" t="e">
        <f ca="1"/>
        <v>#NAME?</v>
      </c>
      <c r="BU20" s="83" t="e">
        <f ca="1"/>
        <v>#NAME?</v>
      </c>
      <c r="BV20" s="37" t="e">
        <f ca="1"/>
        <v>#NAME?</v>
      </c>
      <c r="BW20" s="37" t="e">
        <f ca="1"/>
        <v>#NAME?</v>
      </c>
      <c r="BX20" s="37" t="e">
        <f ca="1"/>
        <v>#NAME?</v>
      </c>
      <c r="BY20" s="37" t="e">
        <f ca="1"/>
        <v>#NAME?</v>
      </c>
      <c r="BZ20" s="37" t="e">
        <f ca="1"/>
        <v>#NAME?</v>
      </c>
      <c r="CA20" s="37" t="e">
        <f ca="1"/>
        <v>#NAME?</v>
      </c>
      <c r="CB20" s="37" t="e">
        <f ca="1"/>
        <v>#NAME?</v>
      </c>
      <c r="CC20" s="84" t="e">
        <f ca="1"/>
        <v>#NAME?</v>
      </c>
      <c r="CG20" s="83" t="e">
        <f ca="1"/>
        <v>#NAME?</v>
      </c>
      <c r="CH20" s="37" t="e">
        <f ca="1"/>
        <v>#NAME?</v>
      </c>
      <c r="CI20" s="37" t="e">
        <f ca="1"/>
        <v>#NAME?</v>
      </c>
      <c r="CJ20" s="37" t="e">
        <f ca="1"/>
        <v>#NAME?</v>
      </c>
      <c r="CK20" s="37" t="e">
        <f ca="1"/>
        <v>#NAME?</v>
      </c>
      <c r="CL20" s="37" t="e">
        <f ca="1"/>
        <v>#NAME?</v>
      </c>
      <c r="CM20" s="37" t="e">
        <f ca="1"/>
        <v>#NAME?</v>
      </c>
      <c r="CN20" s="37" t="e">
        <f ca="1"/>
        <v>#NAME?</v>
      </c>
      <c r="CO20" s="84" t="e">
        <f ca="1"/>
        <v>#NAME?</v>
      </c>
      <c r="CS20" s="83" t="e">
        <f ca="1"/>
        <v>#NAME?</v>
      </c>
      <c r="CT20" s="37" t="e">
        <f ca="1"/>
        <v>#NAME?</v>
      </c>
      <c r="CU20" s="37" t="e">
        <f ca="1"/>
        <v>#NAME?</v>
      </c>
      <c r="CV20" s="37" t="e">
        <f ca="1"/>
        <v>#NAME?</v>
      </c>
      <c r="CW20" s="37" t="e">
        <f ca="1"/>
        <v>#NAME?</v>
      </c>
      <c r="CX20" s="37" t="e">
        <f ca="1"/>
        <v>#NAME?</v>
      </c>
      <c r="CY20" s="37" t="e">
        <f ca="1"/>
        <v>#NAME?</v>
      </c>
      <c r="CZ20" s="37" t="e">
        <f ca="1"/>
        <v>#NAME?</v>
      </c>
      <c r="DA20" s="84" t="e">
        <f ca="1"/>
        <v>#NAME?</v>
      </c>
      <c r="DE20" s="83" t="e">
        <f ca="1"/>
        <v>#NAME?</v>
      </c>
      <c r="DF20" s="37" t="e">
        <f ca="1"/>
        <v>#NAME?</v>
      </c>
      <c r="DG20" s="37" t="e">
        <f ca="1"/>
        <v>#NAME?</v>
      </c>
      <c r="DH20" s="37" t="e">
        <f ca="1"/>
        <v>#NAME?</v>
      </c>
      <c r="DI20" s="37" t="e">
        <f ca="1"/>
        <v>#NAME?</v>
      </c>
      <c r="DJ20" s="37" t="e">
        <f ca="1"/>
        <v>#NAME?</v>
      </c>
      <c r="DK20" s="37" t="e">
        <f ca="1"/>
        <v>#NAME?</v>
      </c>
      <c r="DL20" s="37" t="e">
        <f ca="1"/>
        <v>#NAME?</v>
      </c>
      <c r="DM20" s="84" t="e">
        <f ca="1"/>
        <v>#NAME?</v>
      </c>
      <c r="DQ20" s="83" t="e">
        <f ca="1"/>
        <v>#NAME?</v>
      </c>
      <c r="DR20" s="37" t="e">
        <f ca="1"/>
        <v>#NAME?</v>
      </c>
      <c r="DS20" s="37" t="e">
        <f ca="1"/>
        <v>#NAME?</v>
      </c>
      <c r="DT20" s="37" t="e">
        <f ca="1"/>
        <v>#NAME?</v>
      </c>
      <c r="DU20" s="37" t="e">
        <f ca="1"/>
        <v>#NAME?</v>
      </c>
      <c r="DV20" s="37" t="e">
        <f ca="1"/>
        <v>#NAME?</v>
      </c>
      <c r="DW20" s="37" t="e">
        <f ca="1"/>
        <v>#NAME?</v>
      </c>
      <c r="DX20" s="37" t="e">
        <f ca="1"/>
        <v>#NAME?</v>
      </c>
      <c r="DY20" s="84" t="e">
        <f ca="1"/>
        <v>#NAME?</v>
      </c>
      <c r="EC20" s="83" t="e">
        <f ca="1"/>
        <v>#NAME?</v>
      </c>
      <c r="ED20" s="37" t="e">
        <f ca="1"/>
        <v>#NAME?</v>
      </c>
      <c r="EE20" s="37" t="e">
        <f ca="1"/>
        <v>#NAME?</v>
      </c>
      <c r="EF20" s="37" t="e">
        <f ca="1"/>
        <v>#NAME?</v>
      </c>
      <c r="EG20" s="37" t="e">
        <f ca="1"/>
        <v>#NAME?</v>
      </c>
      <c r="EH20" s="37" t="e">
        <f ca="1"/>
        <v>#NAME?</v>
      </c>
      <c r="EI20" s="37" t="e">
        <f ca="1"/>
        <v>#NAME?</v>
      </c>
      <c r="EJ20" s="37" t="e">
        <f ca="1"/>
        <v>#NAME?</v>
      </c>
      <c r="EK20" s="84" t="e">
        <f ca="1"/>
        <v>#NAME?</v>
      </c>
      <c r="EO20" s="83" t="e">
        <f ca="1"/>
        <v>#NAME?</v>
      </c>
      <c r="EP20" s="37" t="e">
        <f ca="1"/>
        <v>#NAME?</v>
      </c>
      <c r="EQ20" s="37" t="e">
        <f ca="1"/>
        <v>#NAME?</v>
      </c>
      <c r="ER20" s="37" t="e">
        <f ca="1"/>
        <v>#NAME?</v>
      </c>
      <c r="ES20" s="37" t="e">
        <f ca="1"/>
        <v>#NAME?</v>
      </c>
      <c r="ET20" s="37" t="e">
        <f ca="1"/>
        <v>#NAME?</v>
      </c>
      <c r="EU20" s="37" t="e">
        <f ca="1"/>
        <v>#NAME?</v>
      </c>
      <c r="EV20" s="37" t="e">
        <f ca="1"/>
        <v>#NAME?</v>
      </c>
      <c r="EW20" s="84" t="e">
        <f ca="1"/>
        <v>#NAME?</v>
      </c>
      <c r="FA20" s="83" t="e">
        <f ca="1"/>
        <v>#NAME?</v>
      </c>
      <c r="FB20" s="37" t="e">
        <f ca="1"/>
        <v>#NAME?</v>
      </c>
      <c r="FC20" s="37" t="e">
        <f ca="1"/>
        <v>#NAME?</v>
      </c>
      <c r="FD20" s="37" t="e">
        <f ca="1"/>
        <v>#NAME?</v>
      </c>
      <c r="FE20" s="37" t="e">
        <f ca="1"/>
        <v>#NAME?</v>
      </c>
      <c r="FF20" s="37" t="e">
        <f ca="1"/>
        <v>#NAME?</v>
      </c>
      <c r="FG20" s="37" t="e">
        <f ca="1"/>
        <v>#NAME?</v>
      </c>
      <c r="FH20" s="37" t="e">
        <f ca="1"/>
        <v>#NAME?</v>
      </c>
      <c r="FI20" s="84" t="e">
        <f ca="1"/>
        <v>#NAME?</v>
      </c>
      <c r="FM20" s="83" t="e">
        <f ca="1"/>
        <v>#NAME?</v>
      </c>
      <c r="FN20" s="37" t="e">
        <f ca="1"/>
        <v>#NAME?</v>
      </c>
      <c r="FO20" s="37" t="e">
        <f ca="1"/>
        <v>#NAME?</v>
      </c>
      <c r="FP20" s="37" t="e">
        <f ca="1"/>
        <v>#NAME?</v>
      </c>
      <c r="FQ20" s="37" t="e">
        <f ca="1"/>
        <v>#NAME?</v>
      </c>
      <c r="FR20" s="37" t="e">
        <f ca="1"/>
        <v>#NAME?</v>
      </c>
      <c r="FS20" s="37" t="e">
        <f ca="1"/>
        <v>#NAME?</v>
      </c>
      <c r="FT20" s="37" t="e">
        <f ca="1"/>
        <v>#NAME?</v>
      </c>
      <c r="FU20" s="84" t="e">
        <f ca="1"/>
        <v>#NAME?</v>
      </c>
      <c r="FY20" s="83" t="e">
        <f ca="1"/>
        <v>#NAME?</v>
      </c>
      <c r="FZ20" s="37" t="e">
        <f ca="1"/>
        <v>#NAME?</v>
      </c>
      <c r="GA20" s="37" t="e">
        <f ca="1"/>
        <v>#NAME?</v>
      </c>
      <c r="GB20" s="37" t="e">
        <f ca="1"/>
        <v>#NAME?</v>
      </c>
      <c r="GC20" s="37" t="e">
        <f ca="1"/>
        <v>#NAME?</v>
      </c>
      <c r="GD20" s="37" t="e">
        <f ca="1"/>
        <v>#NAME?</v>
      </c>
      <c r="GE20" s="37" t="e">
        <f ca="1"/>
        <v>#NAME?</v>
      </c>
      <c r="GF20" s="37" t="e">
        <f ca="1"/>
        <v>#NAME?</v>
      </c>
      <c r="GG20" s="84" t="e">
        <f ca="1"/>
        <v>#NAME?</v>
      </c>
      <c r="GK20" s="83" t="e">
        <f ca="1"/>
        <v>#NAME?</v>
      </c>
      <c r="GL20" s="37" t="e">
        <f ca="1"/>
        <v>#NAME?</v>
      </c>
      <c r="GM20" s="37" t="e">
        <f ca="1"/>
        <v>#NAME?</v>
      </c>
      <c r="GN20" s="37" t="e">
        <f ca="1"/>
        <v>#NAME?</v>
      </c>
      <c r="GO20" s="37" t="e">
        <f ca="1"/>
        <v>#NAME?</v>
      </c>
      <c r="GP20" s="37" t="e">
        <f ca="1"/>
        <v>#NAME?</v>
      </c>
      <c r="GQ20" s="37" t="e">
        <f ca="1"/>
        <v>#NAME?</v>
      </c>
      <c r="GR20" s="37" t="e">
        <f ca="1"/>
        <v>#NAME?</v>
      </c>
      <c r="GS20" s="84" t="e">
        <f ca="1"/>
        <v>#NAME?</v>
      </c>
      <c r="GW20" s="83" t="e">
        <f ca="1"/>
        <v>#NAME?</v>
      </c>
      <c r="GX20" s="37" t="e">
        <f ca="1"/>
        <v>#NAME?</v>
      </c>
      <c r="GY20" s="37" t="e">
        <f ca="1"/>
        <v>#NAME?</v>
      </c>
      <c r="GZ20" s="37" t="e">
        <f ca="1"/>
        <v>#NAME?</v>
      </c>
      <c r="HA20" s="37" t="e">
        <f ca="1"/>
        <v>#NAME?</v>
      </c>
      <c r="HB20" s="37" t="e">
        <f ca="1"/>
        <v>#NAME?</v>
      </c>
      <c r="HC20" s="37" t="e">
        <f ca="1"/>
        <v>#NAME?</v>
      </c>
      <c r="HD20" s="37" t="e">
        <f ca="1"/>
        <v>#NAME?</v>
      </c>
      <c r="HE20" s="84" t="e">
        <f ca="1"/>
        <v>#NAME?</v>
      </c>
      <c r="HI20" s="83" t="e">
        <f ca="1"/>
        <v>#NAME?</v>
      </c>
      <c r="HJ20" s="37" t="e">
        <f ca="1"/>
        <v>#NAME?</v>
      </c>
      <c r="HK20" s="37" t="e">
        <f ca="1"/>
        <v>#NAME?</v>
      </c>
      <c r="HL20" s="37" t="e">
        <f ca="1"/>
        <v>#NAME?</v>
      </c>
      <c r="HM20" s="37" t="e">
        <f ca="1"/>
        <v>#NAME?</v>
      </c>
      <c r="HN20" s="37" t="e">
        <f ca="1"/>
        <v>#NAME?</v>
      </c>
      <c r="HO20" s="37" t="e">
        <f ca="1"/>
        <v>#NAME?</v>
      </c>
      <c r="HP20" s="37" t="e">
        <f ca="1"/>
        <v>#NAME?</v>
      </c>
      <c r="HQ20" s="84" t="e">
        <f ca="1"/>
        <v>#NAME?</v>
      </c>
      <c r="HU20" s="83" t="e">
        <f ca="1"/>
        <v>#NAME?</v>
      </c>
      <c r="HV20" s="37" t="e">
        <f ca="1"/>
        <v>#NAME?</v>
      </c>
      <c r="HW20" s="37" t="e">
        <f ca="1"/>
        <v>#NAME?</v>
      </c>
      <c r="HX20" s="37" t="e">
        <f ca="1"/>
        <v>#NAME?</v>
      </c>
      <c r="HY20" s="37" t="e">
        <f ca="1"/>
        <v>#NAME?</v>
      </c>
      <c r="HZ20" s="37" t="e">
        <f ca="1"/>
        <v>#NAME?</v>
      </c>
      <c r="IA20" s="37" t="e">
        <f ca="1"/>
        <v>#NAME?</v>
      </c>
      <c r="IB20" s="37" t="e">
        <f ca="1"/>
        <v>#NAME?</v>
      </c>
      <c r="IC20" s="84" t="e">
        <f ca="1"/>
        <v>#NAME?</v>
      </c>
      <c r="IG20" s="83" t="e">
        <f ca="1"/>
        <v>#NAME?</v>
      </c>
      <c r="IH20" s="37" t="e">
        <f ca="1"/>
        <v>#NAME?</v>
      </c>
      <c r="II20" s="37" t="e">
        <f ca="1"/>
        <v>#NAME?</v>
      </c>
      <c r="IJ20" s="37" t="e">
        <f ca="1"/>
        <v>#NAME?</v>
      </c>
      <c r="IK20" s="37" t="e">
        <f ca="1"/>
        <v>#NAME?</v>
      </c>
      <c r="IL20" s="37" t="e">
        <f ca="1"/>
        <v>#NAME?</v>
      </c>
      <c r="IM20" s="37" t="e">
        <f ca="1"/>
        <v>#NAME?</v>
      </c>
      <c r="IN20" s="37" t="e">
        <f ca="1"/>
        <v>#NAME?</v>
      </c>
      <c r="IO20" s="84" t="e">
        <f ca="1"/>
        <v>#NAME?</v>
      </c>
      <c r="IS20" s="83" t="e">
        <f ca="1"/>
        <v>#NAME?</v>
      </c>
      <c r="IT20" s="37" t="e">
        <f ca="1"/>
        <v>#NAME?</v>
      </c>
      <c r="IU20" s="37" t="e">
        <f ca="1"/>
        <v>#NAME?</v>
      </c>
      <c r="IV20" s="37" t="e">
        <f ca="1"/>
        <v>#NAME?</v>
      </c>
      <c r="IW20" s="37" t="e">
        <f ca="1"/>
        <v>#NAME?</v>
      </c>
      <c r="IX20" s="37" t="e">
        <f ca="1"/>
        <v>#NAME?</v>
      </c>
      <c r="IY20" s="37" t="e">
        <f ca="1"/>
        <v>#NAME?</v>
      </c>
      <c r="IZ20" s="37" t="e">
        <f ca="1"/>
        <v>#NAME?</v>
      </c>
      <c r="JA20" s="84" t="e">
        <f ca="1"/>
        <v>#NAME?</v>
      </c>
      <c r="JE20" s="83" t="e">
        <f ca="1"/>
        <v>#NAME?</v>
      </c>
      <c r="JF20" s="37" t="e">
        <f ca="1"/>
        <v>#NAME?</v>
      </c>
      <c r="JG20" s="37" t="e">
        <f ca="1"/>
        <v>#NAME?</v>
      </c>
      <c r="JH20" s="37" t="e">
        <f ca="1"/>
        <v>#NAME?</v>
      </c>
      <c r="JI20" s="37" t="e">
        <f ca="1"/>
        <v>#NAME?</v>
      </c>
      <c r="JJ20" s="37" t="e">
        <f ca="1"/>
        <v>#NAME?</v>
      </c>
      <c r="JK20" s="37" t="e">
        <f ca="1"/>
        <v>#NAME?</v>
      </c>
      <c r="JL20" s="37" t="e">
        <f ca="1"/>
        <v>#NAME?</v>
      </c>
      <c r="JM20" s="84" t="e">
        <f ca="1"/>
        <v>#NAME?</v>
      </c>
      <c r="JQ20" s="83" t="e">
        <f ca="1"/>
        <v>#NAME?</v>
      </c>
      <c r="JR20" s="37" t="e">
        <f ca="1"/>
        <v>#NAME?</v>
      </c>
      <c r="JS20" s="37" t="e">
        <f ca="1"/>
        <v>#NAME?</v>
      </c>
      <c r="JT20" s="37" t="e">
        <f ca="1"/>
        <v>#NAME?</v>
      </c>
      <c r="JU20" s="37" t="e">
        <f ca="1"/>
        <v>#NAME?</v>
      </c>
      <c r="JV20" s="37" t="e">
        <f ca="1"/>
        <v>#NAME?</v>
      </c>
      <c r="JW20" s="37" t="e">
        <f ca="1"/>
        <v>#NAME?</v>
      </c>
      <c r="JX20" s="37" t="e">
        <f ca="1"/>
        <v>#NAME?</v>
      </c>
      <c r="JY20" s="84" t="e">
        <f ca="1"/>
        <v>#NAME?</v>
      </c>
      <c r="KC20" s="83" t="e">
        <f ca="1"/>
        <v>#NAME?</v>
      </c>
      <c r="KD20" s="37" t="e">
        <f ca="1"/>
        <v>#NAME?</v>
      </c>
      <c r="KE20" s="37" t="e">
        <f ca="1"/>
        <v>#NAME?</v>
      </c>
      <c r="KF20" s="37" t="e">
        <f ca="1"/>
        <v>#NAME?</v>
      </c>
      <c r="KG20" s="37" t="e">
        <f ca="1"/>
        <v>#NAME?</v>
      </c>
      <c r="KH20" s="37" t="e">
        <f ca="1"/>
        <v>#NAME?</v>
      </c>
      <c r="KI20" s="37" t="e">
        <f ca="1"/>
        <v>#NAME?</v>
      </c>
      <c r="KJ20" s="37" t="e">
        <f ca="1"/>
        <v>#NAME?</v>
      </c>
      <c r="KK20" s="84" t="e">
        <f ca="1"/>
        <v>#NAME?</v>
      </c>
      <c r="KO20" s="83" t="e">
        <f ca="1"/>
        <v>#NAME?</v>
      </c>
      <c r="KP20" s="37" t="e">
        <f ca="1"/>
        <v>#NAME?</v>
      </c>
      <c r="KQ20" s="37" t="e">
        <f ca="1"/>
        <v>#NAME?</v>
      </c>
      <c r="KR20" s="37" t="e">
        <f ca="1"/>
        <v>#NAME?</v>
      </c>
      <c r="KS20" s="37" t="e">
        <f ca="1"/>
        <v>#NAME?</v>
      </c>
      <c r="KT20" s="37" t="e">
        <f ca="1"/>
        <v>#NAME?</v>
      </c>
      <c r="KU20" s="37" t="e">
        <f ca="1"/>
        <v>#NAME?</v>
      </c>
      <c r="KV20" s="37" t="e">
        <f ca="1"/>
        <v>#NAME?</v>
      </c>
      <c r="KW20" s="84" t="e">
        <f ca="1"/>
        <v>#NAME?</v>
      </c>
      <c r="LA20" s="83" t="e">
        <f ca="1"/>
        <v>#NAME?</v>
      </c>
      <c r="LB20" s="37" t="e">
        <f ca="1"/>
        <v>#NAME?</v>
      </c>
      <c r="LC20" s="37" t="e">
        <f ca="1"/>
        <v>#NAME?</v>
      </c>
      <c r="LD20" s="37" t="e">
        <f ca="1"/>
        <v>#NAME?</v>
      </c>
      <c r="LE20" s="37" t="e">
        <f ca="1"/>
        <v>#NAME?</v>
      </c>
      <c r="LF20" s="37" t="e">
        <f ca="1"/>
        <v>#NAME?</v>
      </c>
      <c r="LG20" s="37" t="e">
        <f ca="1"/>
        <v>#NAME?</v>
      </c>
      <c r="LH20" s="37" t="e">
        <f ca="1"/>
        <v>#NAME?</v>
      </c>
      <c r="LI20" s="84" t="e">
        <f ca="1"/>
        <v>#NAME?</v>
      </c>
      <c r="LM20" s="83" t="e">
        <f ca="1"/>
        <v>#NAME?</v>
      </c>
      <c r="LN20" s="37" t="e">
        <f ca="1"/>
        <v>#NAME?</v>
      </c>
      <c r="LO20" s="37" t="e">
        <f ca="1"/>
        <v>#NAME?</v>
      </c>
      <c r="LP20" s="37" t="e">
        <f ca="1"/>
        <v>#NAME?</v>
      </c>
      <c r="LQ20" s="37" t="e">
        <f ca="1"/>
        <v>#NAME?</v>
      </c>
      <c r="LR20" s="37" t="e">
        <f ca="1"/>
        <v>#NAME?</v>
      </c>
      <c r="LS20" s="37" t="e">
        <f ca="1"/>
        <v>#NAME?</v>
      </c>
      <c r="LT20" s="37" t="e">
        <f ca="1"/>
        <v>#NAME?</v>
      </c>
      <c r="LU20" s="84" t="e">
        <f ca="1"/>
        <v>#NAME?</v>
      </c>
      <c r="LY20" s="83" t="e">
        <f ca="1"/>
        <v>#NAME?</v>
      </c>
      <c r="LZ20" s="37" t="e">
        <f ca="1"/>
        <v>#NAME?</v>
      </c>
      <c r="MA20" s="37" t="e">
        <f ca="1"/>
        <v>#NAME?</v>
      </c>
      <c r="MB20" s="37" t="e">
        <f ca="1"/>
        <v>#NAME?</v>
      </c>
      <c r="MC20" s="37" t="e">
        <f ca="1"/>
        <v>#NAME?</v>
      </c>
      <c r="MD20" s="37" t="e">
        <f ca="1"/>
        <v>#NAME?</v>
      </c>
      <c r="ME20" s="37" t="e">
        <f ca="1"/>
        <v>#NAME?</v>
      </c>
      <c r="MF20" s="37" t="e">
        <f ca="1"/>
        <v>#NAME?</v>
      </c>
      <c r="MG20" s="84" t="e">
        <f ca="1"/>
        <v>#NAME?</v>
      </c>
      <c r="MK20" s="83" t="e">
        <f ca="1"/>
        <v>#NAME?</v>
      </c>
      <c r="ML20" s="37" t="e">
        <f ca="1"/>
        <v>#NAME?</v>
      </c>
      <c r="MM20" s="37" t="e">
        <f ca="1"/>
        <v>#NAME?</v>
      </c>
      <c r="MN20" s="37" t="e">
        <f ca="1"/>
        <v>#NAME?</v>
      </c>
      <c r="MO20" s="37" t="e">
        <f ca="1"/>
        <v>#NAME?</v>
      </c>
      <c r="MP20" s="37" t="e">
        <f ca="1"/>
        <v>#NAME?</v>
      </c>
      <c r="MQ20" s="37" t="e">
        <f ca="1"/>
        <v>#NAME?</v>
      </c>
      <c r="MR20" s="37" t="e">
        <f ca="1"/>
        <v>#NAME?</v>
      </c>
      <c r="MS20" s="84" t="e">
        <f ca="1"/>
        <v>#NAME?</v>
      </c>
    </row>
    <row r="21" spans="1:358" x14ac:dyDescent="0.25">
      <c r="A21">
        <v>18</v>
      </c>
      <c r="B21" s="123">
        <v>4</v>
      </c>
      <c r="C21" s="37">
        <v>8</v>
      </c>
      <c r="D21" s="37">
        <v>4</v>
      </c>
      <c r="E21" s="37">
        <v>2</v>
      </c>
      <c r="F21" s="37">
        <v>7</v>
      </c>
      <c r="G21" s="37">
        <v>8</v>
      </c>
      <c r="H21" s="37">
        <v>4</v>
      </c>
      <c r="I21" s="37">
        <v>5</v>
      </c>
      <c r="J21" s="90">
        <v>7</v>
      </c>
      <c r="Y21" s="83" t="e">
        <f ca="1"/>
        <v>#NAME?</v>
      </c>
      <c r="Z21" s="37" t="e">
        <f ca="1"/>
        <v>#NAME?</v>
      </c>
      <c r="AA21" s="37" t="e">
        <f ca="1"/>
        <v>#NAME?</v>
      </c>
      <c r="AB21" s="37" t="e">
        <f ca="1"/>
        <v>#NAME?</v>
      </c>
      <c r="AC21" s="37" t="e">
        <f ca="1"/>
        <v>#NAME?</v>
      </c>
      <c r="AD21" s="37" t="e">
        <f ca="1"/>
        <v>#NAME?</v>
      </c>
      <c r="AE21" s="37" t="e">
        <f ca="1"/>
        <v>#NAME?</v>
      </c>
      <c r="AF21" s="37" t="e">
        <f ca="1"/>
        <v>#NAME?</v>
      </c>
      <c r="AG21" s="84" t="e">
        <f ca="1"/>
        <v>#NAME?</v>
      </c>
      <c r="AK21" s="83" t="e">
        <f ca="1"/>
        <v>#NAME?</v>
      </c>
      <c r="AL21" s="37" t="e">
        <f ca="1"/>
        <v>#NAME?</v>
      </c>
      <c r="AM21" s="37" t="e">
        <f ca="1"/>
        <v>#NAME?</v>
      </c>
      <c r="AN21" s="37" t="e">
        <f ca="1"/>
        <v>#NAME?</v>
      </c>
      <c r="AO21" s="37" t="e">
        <f ca="1"/>
        <v>#NAME?</v>
      </c>
      <c r="AP21" s="37" t="e">
        <f ca="1"/>
        <v>#NAME?</v>
      </c>
      <c r="AQ21" s="37" t="e">
        <f ca="1"/>
        <v>#NAME?</v>
      </c>
      <c r="AR21" s="37" t="e">
        <f ca="1"/>
        <v>#NAME?</v>
      </c>
      <c r="AS21" s="84" t="e">
        <f ca="1"/>
        <v>#NAME?</v>
      </c>
      <c r="AW21" s="83" t="e">
        <f ca="1"/>
        <v>#NAME?</v>
      </c>
      <c r="AX21" s="37" t="e">
        <f ca="1"/>
        <v>#NAME?</v>
      </c>
      <c r="AY21" s="37" t="e">
        <f ca="1"/>
        <v>#NAME?</v>
      </c>
      <c r="AZ21" s="37" t="e">
        <f ca="1"/>
        <v>#NAME?</v>
      </c>
      <c r="BA21" s="37" t="e">
        <f ca="1"/>
        <v>#NAME?</v>
      </c>
      <c r="BB21" s="37" t="e">
        <f ca="1"/>
        <v>#NAME?</v>
      </c>
      <c r="BC21" s="37" t="e">
        <f ca="1"/>
        <v>#NAME?</v>
      </c>
      <c r="BD21" s="37" t="e">
        <f ca="1"/>
        <v>#NAME?</v>
      </c>
      <c r="BE21" s="84" t="e">
        <f ca="1"/>
        <v>#NAME?</v>
      </c>
      <c r="BI21" s="83" t="e">
        <f ca="1"/>
        <v>#NAME?</v>
      </c>
      <c r="BJ21" s="37" t="e">
        <f ca="1"/>
        <v>#NAME?</v>
      </c>
      <c r="BK21" s="37" t="e">
        <f ca="1"/>
        <v>#NAME?</v>
      </c>
      <c r="BL21" s="37" t="e">
        <f ca="1"/>
        <v>#NAME?</v>
      </c>
      <c r="BM21" s="37" t="e">
        <f ca="1"/>
        <v>#NAME?</v>
      </c>
      <c r="BN21" s="37" t="e">
        <f ca="1"/>
        <v>#NAME?</v>
      </c>
      <c r="BO21" s="37" t="e">
        <f ca="1"/>
        <v>#NAME?</v>
      </c>
      <c r="BP21" s="37" t="e">
        <f ca="1"/>
        <v>#NAME?</v>
      </c>
      <c r="BQ21" s="84" t="e">
        <f ca="1"/>
        <v>#NAME?</v>
      </c>
      <c r="BU21" s="83" t="e">
        <f ca="1"/>
        <v>#NAME?</v>
      </c>
      <c r="BV21" s="37" t="e">
        <f ca="1"/>
        <v>#NAME?</v>
      </c>
      <c r="BW21" s="37" t="e">
        <f ca="1"/>
        <v>#NAME?</v>
      </c>
      <c r="BX21" s="37" t="e">
        <f ca="1"/>
        <v>#NAME?</v>
      </c>
      <c r="BY21" s="37" t="e">
        <f ca="1"/>
        <v>#NAME?</v>
      </c>
      <c r="BZ21" s="37" t="e">
        <f ca="1"/>
        <v>#NAME?</v>
      </c>
      <c r="CA21" s="37" t="e">
        <f ca="1"/>
        <v>#NAME?</v>
      </c>
      <c r="CB21" s="37" t="e">
        <f ca="1"/>
        <v>#NAME?</v>
      </c>
      <c r="CC21" s="84" t="e">
        <f ca="1"/>
        <v>#NAME?</v>
      </c>
      <c r="CG21" s="83" t="e">
        <f ca="1"/>
        <v>#NAME?</v>
      </c>
      <c r="CH21" s="37" t="e">
        <f ca="1"/>
        <v>#NAME?</v>
      </c>
      <c r="CI21" s="37" t="e">
        <f ca="1"/>
        <v>#NAME?</v>
      </c>
      <c r="CJ21" s="37" t="e">
        <f ca="1"/>
        <v>#NAME?</v>
      </c>
      <c r="CK21" s="37" t="e">
        <f ca="1"/>
        <v>#NAME?</v>
      </c>
      <c r="CL21" s="37" t="e">
        <f ca="1"/>
        <v>#NAME?</v>
      </c>
      <c r="CM21" s="37" t="e">
        <f ca="1"/>
        <v>#NAME?</v>
      </c>
      <c r="CN21" s="37" t="e">
        <f ca="1"/>
        <v>#NAME?</v>
      </c>
      <c r="CO21" s="84" t="e">
        <f ca="1"/>
        <v>#NAME?</v>
      </c>
      <c r="CS21" s="83" t="e">
        <f ca="1"/>
        <v>#NAME?</v>
      </c>
      <c r="CT21" s="37" t="e">
        <f ca="1"/>
        <v>#NAME?</v>
      </c>
      <c r="CU21" s="37" t="e">
        <f ca="1"/>
        <v>#NAME?</v>
      </c>
      <c r="CV21" s="37" t="e">
        <f ca="1"/>
        <v>#NAME?</v>
      </c>
      <c r="CW21" s="37" t="e">
        <f ca="1"/>
        <v>#NAME?</v>
      </c>
      <c r="CX21" s="37" t="e">
        <f ca="1"/>
        <v>#NAME?</v>
      </c>
      <c r="CY21" s="37" t="e">
        <f ca="1"/>
        <v>#NAME?</v>
      </c>
      <c r="CZ21" s="37" t="e">
        <f ca="1"/>
        <v>#NAME?</v>
      </c>
      <c r="DA21" s="84" t="e">
        <f ca="1"/>
        <v>#NAME?</v>
      </c>
      <c r="DE21" s="83" t="e">
        <f ca="1"/>
        <v>#NAME?</v>
      </c>
      <c r="DF21" s="37" t="e">
        <f ca="1"/>
        <v>#NAME?</v>
      </c>
      <c r="DG21" s="37" t="e">
        <f ca="1"/>
        <v>#NAME?</v>
      </c>
      <c r="DH21" s="37" t="e">
        <f ca="1"/>
        <v>#NAME?</v>
      </c>
      <c r="DI21" s="37" t="e">
        <f ca="1"/>
        <v>#NAME?</v>
      </c>
      <c r="DJ21" s="37" t="e">
        <f ca="1"/>
        <v>#NAME?</v>
      </c>
      <c r="DK21" s="37" t="e">
        <f ca="1"/>
        <v>#NAME?</v>
      </c>
      <c r="DL21" s="37" t="e">
        <f ca="1"/>
        <v>#NAME?</v>
      </c>
      <c r="DM21" s="84" t="e">
        <f ca="1"/>
        <v>#NAME?</v>
      </c>
      <c r="DQ21" s="83" t="e">
        <f ca="1"/>
        <v>#NAME?</v>
      </c>
      <c r="DR21" s="37" t="e">
        <f ca="1"/>
        <v>#NAME?</v>
      </c>
      <c r="DS21" s="37" t="e">
        <f ca="1"/>
        <v>#NAME?</v>
      </c>
      <c r="DT21" s="37" t="e">
        <f ca="1"/>
        <v>#NAME?</v>
      </c>
      <c r="DU21" s="37" t="e">
        <f ca="1"/>
        <v>#NAME?</v>
      </c>
      <c r="DV21" s="37" t="e">
        <f ca="1"/>
        <v>#NAME?</v>
      </c>
      <c r="DW21" s="37" t="e">
        <f ca="1"/>
        <v>#NAME?</v>
      </c>
      <c r="DX21" s="37" t="e">
        <f ca="1"/>
        <v>#NAME?</v>
      </c>
      <c r="DY21" s="84" t="e">
        <f ca="1"/>
        <v>#NAME?</v>
      </c>
      <c r="EC21" s="83" t="e">
        <f ca="1"/>
        <v>#NAME?</v>
      </c>
      <c r="ED21" s="37" t="e">
        <f ca="1"/>
        <v>#NAME?</v>
      </c>
      <c r="EE21" s="37" t="e">
        <f ca="1"/>
        <v>#NAME?</v>
      </c>
      <c r="EF21" s="37" t="e">
        <f ca="1"/>
        <v>#NAME?</v>
      </c>
      <c r="EG21" s="37" t="e">
        <f ca="1"/>
        <v>#NAME?</v>
      </c>
      <c r="EH21" s="37" t="e">
        <f ca="1"/>
        <v>#NAME?</v>
      </c>
      <c r="EI21" s="37" t="e">
        <f ca="1"/>
        <v>#NAME?</v>
      </c>
      <c r="EJ21" s="37" t="e">
        <f ca="1"/>
        <v>#NAME?</v>
      </c>
      <c r="EK21" s="84" t="e">
        <f ca="1"/>
        <v>#NAME?</v>
      </c>
      <c r="EO21" s="83" t="e">
        <f ca="1"/>
        <v>#NAME?</v>
      </c>
      <c r="EP21" s="37" t="e">
        <f ca="1"/>
        <v>#NAME?</v>
      </c>
      <c r="EQ21" s="37" t="e">
        <f ca="1"/>
        <v>#NAME?</v>
      </c>
      <c r="ER21" s="37" t="e">
        <f ca="1"/>
        <v>#NAME?</v>
      </c>
      <c r="ES21" s="37" t="e">
        <f ca="1"/>
        <v>#NAME?</v>
      </c>
      <c r="ET21" s="37" t="e">
        <f ca="1"/>
        <v>#NAME?</v>
      </c>
      <c r="EU21" s="37" t="e">
        <f ca="1"/>
        <v>#NAME?</v>
      </c>
      <c r="EV21" s="37" t="e">
        <f ca="1"/>
        <v>#NAME?</v>
      </c>
      <c r="EW21" s="84" t="e">
        <f ca="1"/>
        <v>#NAME?</v>
      </c>
      <c r="FA21" s="83" t="e">
        <f ca="1"/>
        <v>#NAME?</v>
      </c>
      <c r="FB21" s="37" t="e">
        <f ca="1"/>
        <v>#NAME?</v>
      </c>
      <c r="FC21" s="37" t="e">
        <f ca="1"/>
        <v>#NAME?</v>
      </c>
      <c r="FD21" s="37" t="e">
        <f ca="1"/>
        <v>#NAME?</v>
      </c>
      <c r="FE21" s="37" t="e">
        <f ca="1"/>
        <v>#NAME?</v>
      </c>
      <c r="FF21" s="37" t="e">
        <f ca="1"/>
        <v>#NAME?</v>
      </c>
      <c r="FG21" s="37" t="e">
        <f ca="1"/>
        <v>#NAME?</v>
      </c>
      <c r="FH21" s="37" t="e">
        <f ca="1"/>
        <v>#NAME?</v>
      </c>
      <c r="FI21" s="84" t="e">
        <f ca="1"/>
        <v>#NAME?</v>
      </c>
      <c r="FM21" s="83" t="e">
        <f ca="1"/>
        <v>#NAME?</v>
      </c>
      <c r="FN21" s="37" t="e">
        <f ca="1"/>
        <v>#NAME?</v>
      </c>
      <c r="FO21" s="37" t="e">
        <f ca="1"/>
        <v>#NAME?</v>
      </c>
      <c r="FP21" s="37" t="e">
        <f ca="1"/>
        <v>#NAME?</v>
      </c>
      <c r="FQ21" s="37" t="e">
        <f ca="1"/>
        <v>#NAME?</v>
      </c>
      <c r="FR21" s="37" t="e">
        <f ca="1"/>
        <v>#NAME?</v>
      </c>
      <c r="FS21" s="37" t="e">
        <f ca="1"/>
        <v>#NAME?</v>
      </c>
      <c r="FT21" s="37" t="e">
        <f ca="1"/>
        <v>#NAME?</v>
      </c>
      <c r="FU21" s="84" t="e">
        <f ca="1"/>
        <v>#NAME?</v>
      </c>
      <c r="FY21" s="83" t="e">
        <f ca="1"/>
        <v>#NAME?</v>
      </c>
      <c r="FZ21" s="37" t="e">
        <f ca="1"/>
        <v>#NAME?</v>
      </c>
      <c r="GA21" s="37" t="e">
        <f ca="1"/>
        <v>#NAME?</v>
      </c>
      <c r="GB21" s="37" t="e">
        <f ca="1"/>
        <v>#NAME?</v>
      </c>
      <c r="GC21" s="37" t="e">
        <f ca="1"/>
        <v>#NAME?</v>
      </c>
      <c r="GD21" s="37" t="e">
        <f ca="1"/>
        <v>#NAME?</v>
      </c>
      <c r="GE21" s="37" t="e">
        <f ca="1"/>
        <v>#NAME?</v>
      </c>
      <c r="GF21" s="37" t="e">
        <f ca="1"/>
        <v>#NAME?</v>
      </c>
      <c r="GG21" s="84" t="e">
        <f ca="1"/>
        <v>#NAME?</v>
      </c>
      <c r="GK21" s="83" t="e">
        <f ca="1"/>
        <v>#NAME?</v>
      </c>
      <c r="GL21" s="37" t="e">
        <f ca="1"/>
        <v>#NAME?</v>
      </c>
      <c r="GM21" s="37" t="e">
        <f ca="1"/>
        <v>#NAME?</v>
      </c>
      <c r="GN21" s="37" t="e">
        <f ca="1"/>
        <v>#NAME?</v>
      </c>
      <c r="GO21" s="37" t="e">
        <f ca="1"/>
        <v>#NAME?</v>
      </c>
      <c r="GP21" s="37" t="e">
        <f ca="1"/>
        <v>#NAME?</v>
      </c>
      <c r="GQ21" s="37" t="e">
        <f ca="1"/>
        <v>#NAME?</v>
      </c>
      <c r="GR21" s="37" t="e">
        <f ca="1"/>
        <v>#NAME?</v>
      </c>
      <c r="GS21" s="84" t="e">
        <f ca="1"/>
        <v>#NAME?</v>
      </c>
      <c r="GW21" s="83" t="e">
        <f ca="1"/>
        <v>#NAME?</v>
      </c>
      <c r="GX21" s="37" t="e">
        <f ca="1"/>
        <v>#NAME?</v>
      </c>
      <c r="GY21" s="37" t="e">
        <f ca="1"/>
        <v>#NAME?</v>
      </c>
      <c r="GZ21" s="37" t="e">
        <f ca="1"/>
        <v>#NAME?</v>
      </c>
      <c r="HA21" s="37" t="e">
        <f ca="1"/>
        <v>#NAME?</v>
      </c>
      <c r="HB21" s="37" t="e">
        <f ca="1"/>
        <v>#NAME?</v>
      </c>
      <c r="HC21" s="37" t="e">
        <f ca="1"/>
        <v>#NAME?</v>
      </c>
      <c r="HD21" s="37" t="e">
        <f ca="1"/>
        <v>#NAME?</v>
      </c>
      <c r="HE21" s="84" t="e">
        <f ca="1"/>
        <v>#NAME?</v>
      </c>
      <c r="HI21" s="83" t="e">
        <f ca="1"/>
        <v>#NAME?</v>
      </c>
      <c r="HJ21" s="37" t="e">
        <f ca="1"/>
        <v>#NAME?</v>
      </c>
      <c r="HK21" s="37" t="e">
        <f ca="1"/>
        <v>#NAME?</v>
      </c>
      <c r="HL21" s="37" t="e">
        <f ca="1"/>
        <v>#NAME?</v>
      </c>
      <c r="HM21" s="37" t="e">
        <f ca="1"/>
        <v>#NAME?</v>
      </c>
      <c r="HN21" s="37" t="e">
        <f ca="1"/>
        <v>#NAME?</v>
      </c>
      <c r="HO21" s="37" t="e">
        <f ca="1"/>
        <v>#NAME?</v>
      </c>
      <c r="HP21" s="37" t="e">
        <f ca="1"/>
        <v>#NAME?</v>
      </c>
      <c r="HQ21" s="84" t="e">
        <f ca="1"/>
        <v>#NAME?</v>
      </c>
      <c r="HU21" s="83" t="e">
        <f ca="1"/>
        <v>#NAME?</v>
      </c>
      <c r="HV21" s="37" t="e">
        <f ca="1"/>
        <v>#NAME?</v>
      </c>
      <c r="HW21" s="37" t="e">
        <f ca="1"/>
        <v>#NAME?</v>
      </c>
      <c r="HX21" s="37" t="e">
        <f ca="1"/>
        <v>#NAME?</v>
      </c>
      <c r="HY21" s="37" t="e">
        <f ca="1"/>
        <v>#NAME?</v>
      </c>
      <c r="HZ21" s="37" t="e">
        <f ca="1"/>
        <v>#NAME?</v>
      </c>
      <c r="IA21" s="37" t="e">
        <f ca="1"/>
        <v>#NAME?</v>
      </c>
      <c r="IB21" s="37" t="e">
        <f ca="1"/>
        <v>#NAME?</v>
      </c>
      <c r="IC21" s="84" t="e">
        <f ca="1"/>
        <v>#NAME?</v>
      </c>
      <c r="IG21" s="83" t="e">
        <f ca="1"/>
        <v>#NAME?</v>
      </c>
      <c r="IH21" s="37" t="e">
        <f ca="1"/>
        <v>#NAME?</v>
      </c>
      <c r="II21" s="37" t="e">
        <f ca="1"/>
        <v>#NAME?</v>
      </c>
      <c r="IJ21" s="37" t="e">
        <f ca="1"/>
        <v>#NAME?</v>
      </c>
      <c r="IK21" s="37" t="e">
        <f ca="1"/>
        <v>#NAME?</v>
      </c>
      <c r="IL21" s="37" t="e">
        <f ca="1"/>
        <v>#NAME?</v>
      </c>
      <c r="IM21" s="37" t="e">
        <f ca="1"/>
        <v>#NAME?</v>
      </c>
      <c r="IN21" s="37" t="e">
        <f ca="1"/>
        <v>#NAME?</v>
      </c>
      <c r="IO21" s="84" t="e">
        <f ca="1"/>
        <v>#NAME?</v>
      </c>
      <c r="IS21" s="83" t="e">
        <f ca="1"/>
        <v>#NAME?</v>
      </c>
      <c r="IT21" s="37" t="e">
        <f ca="1"/>
        <v>#NAME?</v>
      </c>
      <c r="IU21" s="37" t="e">
        <f ca="1"/>
        <v>#NAME?</v>
      </c>
      <c r="IV21" s="37" t="e">
        <f ca="1"/>
        <v>#NAME?</v>
      </c>
      <c r="IW21" s="37" t="e">
        <f ca="1"/>
        <v>#NAME?</v>
      </c>
      <c r="IX21" s="37" t="e">
        <f ca="1"/>
        <v>#NAME?</v>
      </c>
      <c r="IY21" s="37" t="e">
        <f ca="1"/>
        <v>#NAME?</v>
      </c>
      <c r="IZ21" s="37" t="e">
        <f ca="1"/>
        <v>#NAME?</v>
      </c>
      <c r="JA21" s="84" t="e">
        <f ca="1"/>
        <v>#NAME?</v>
      </c>
      <c r="JE21" s="83" t="e">
        <f ca="1"/>
        <v>#NAME?</v>
      </c>
      <c r="JF21" s="37" t="e">
        <f ca="1"/>
        <v>#NAME?</v>
      </c>
      <c r="JG21" s="37" t="e">
        <f ca="1"/>
        <v>#NAME?</v>
      </c>
      <c r="JH21" s="37" t="e">
        <f ca="1"/>
        <v>#NAME?</v>
      </c>
      <c r="JI21" s="37" t="e">
        <f ca="1"/>
        <v>#NAME?</v>
      </c>
      <c r="JJ21" s="37" t="e">
        <f ca="1"/>
        <v>#NAME?</v>
      </c>
      <c r="JK21" s="37" t="e">
        <f ca="1"/>
        <v>#NAME?</v>
      </c>
      <c r="JL21" s="37" t="e">
        <f ca="1"/>
        <v>#NAME?</v>
      </c>
      <c r="JM21" s="84" t="e">
        <f ca="1"/>
        <v>#NAME?</v>
      </c>
      <c r="JQ21" s="83" t="e">
        <f ca="1"/>
        <v>#NAME?</v>
      </c>
      <c r="JR21" s="37" t="e">
        <f ca="1"/>
        <v>#NAME?</v>
      </c>
      <c r="JS21" s="37" t="e">
        <f ca="1"/>
        <v>#NAME?</v>
      </c>
      <c r="JT21" s="37" t="e">
        <f ca="1"/>
        <v>#NAME?</v>
      </c>
      <c r="JU21" s="37" t="e">
        <f ca="1"/>
        <v>#NAME?</v>
      </c>
      <c r="JV21" s="37" t="e">
        <f ca="1"/>
        <v>#NAME?</v>
      </c>
      <c r="JW21" s="37" t="e">
        <f ca="1"/>
        <v>#NAME?</v>
      </c>
      <c r="JX21" s="37" t="e">
        <f ca="1"/>
        <v>#NAME?</v>
      </c>
      <c r="JY21" s="84" t="e">
        <f ca="1"/>
        <v>#NAME?</v>
      </c>
      <c r="KC21" s="83" t="e">
        <f ca="1"/>
        <v>#NAME?</v>
      </c>
      <c r="KD21" s="37" t="e">
        <f ca="1"/>
        <v>#NAME?</v>
      </c>
      <c r="KE21" s="37" t="e">
        <f ca="1"/>
        <v>#NAME?</v>
      </c>
      <c r="KF21" s="37" t="e">
        <f ca="1"/>
        <v>#NAME?</v>
      </c>
      <c r="KG21" s="37" t="e">
        <f ca="1"/>
        <v>#NAME?</v>
      </c>
      <c r="KH21" s="37" t="e">
        <f ca="1"/>
        <v>#NAME?</v>
      </c>
      <c r="KI21" s="37" t="e">
        <f ca="1"/>
        <v>#NAME?</v>
      </c>
      <c r="KJ21" s="37" t="e">
        <f ca="1"/>
        <v>#NAME?</v>
      </c>
      <c r="KK21" s="84" t="e">
        <f ca="1"/>
        <v>#NAME?</v>
      </c>
      <c r="KO21" s="83" t="e">
        <f ca="1"/>
        <v>#NAME?</v>
      </c>
      <c r="KP21" s="37" t="e">
        <f ca="1"/>
        <v>#NAME?</v>
      </c>
      <c r="KQ21" s="37" t="e">
        <f ca="1"/>
        <v>#NAME?</v>
      </c>
      <c r="KR21" s="37" t="e">
        <f ca="1"/>
        <v>#NAME?</v>
      </c>
      <c r="KS21" s="37" t="e">
        <f ca="1"/>
        <v>#NAME?</v>
      </c>
      <c r="KT21" s="37" t="e">
        <f ca="1"/>
        <v>#NAME?</v>
      </c>
      <c r="KU21" s="37" t="e">
        <f ca="1"/>
        <v>#NAME?</v>
      </c>
      <c r="KV21" s="37" t="e">
        <f ca="1"/>
        <v>#NAME?</v>
      </c>
      <c r="KW21" s="84" t="e">
        <f ca="1"/>
        <v>#NAME?</v>
      </c>
      <c r="LA21" s="83" t="e">
        <f ca="1"/>
        <v>#NAME?</v>
      </c>
      <c r="LB21" s="37" t="e">
        <f ca="1"/>
        <v>#NAME?</v>
      </c>
      <c r="LC21" s="37" t="e">
        <f ca="1"/>
        <v>#NAME?</v>
      </c>
      <c r="LD21" s="37" t="e">
        <f ca="1"/>
        <v>#NAME?</v>
      </c>
      <c r="LE21" s="37" t="e">
        <f ca="1"/>
        <v>#NAME?</v>
      </c>
      <c r="LF21" s="37" t="e">
        <f ca="1"/>
        <v>#NAME?</v>
      </c>
      <c r="LG21" s="37" t="e">
        <f ca="1"/>
        <v>#NAME?</v>
      </c>
      <c r="LH21" s="37" t="e">
        <f ca="1"/>
        <v>#NAME?</v>
      </c>
      <c r="LI21" s="84" t="e">
        <f ca="1"/>
        <v>#NAME?</v>
      </c>
      <c r="LM21" s="83" t="e">
        <f ca="1"/>
        <v>#NAME?</v>
      </c>
      <c r="LN21" s="37" t="e">
        <f ca="1"/>
        <v>#NAME?</v>
      </c>
      <c r="LO21" s="37" t="e">
        <f ca="1"/>
        <v>#NAME?</v>
      </c>
      <c r="LP21" s="37" t="e">
        <f ca="1"/>
        <v>#NAME?</v>
      </c>
      <c r="LQ21" s="37" t="e">
        <f ca="1"/>
        <v>#NAME?</v>
      </c>
      <c r="LR21" s="37" t="e">
        <f ca="1"/>
        <v>#NAME?</v>
      </c>
      <c r="LS21" s="37" t="e">
        <f ca="1"/>
        <v>#NAME?</v>
      </c>
      <c r="LT21" s="37" t="e">
        <f ca="1"/>
        <v>#NAME?</v>
      </c>
      <c r="LU21" s="84" t="e">
        <f ca="1"/>
        <v>#NAME?</v>
      </c>
      <c r="LY21" s="83" t="e">
        <f ca="1"/>
        <v>#NAME?</v>
      </c>
      <c r="LZ21" s="37" t="e">
        <f ca="1"/>
        <v>#NAME?</v>
      </c>
      <c r="MA21" s="37" t="e">
        <f ca="1"/>
        <v>#NAME?</v>
      </c>
      <c r="MB21" s="37" t="e">
        <f ca="1"/>
        <v>#NAME?</v>
      </c>
      <c r="MC21" s="37" t="e">
        <f ca="1"/>
        <v>#NAME?</v>
      </c>
      <c r="MD21" s="37" t="e">
        <f ca="1"/>
        <v>#NAME?</v>
      </c>
      <c r="ME21" s="37" t="e">
        <f ca="1"/>
        <v>#NAME?</v>
      </c>
      <c r="MF21" s="37" t="e">
        <f ca="1"/>
        <v>#NAME?</v>
      </c>
      <c r="MG21" s="84" t="e">
        <f ca="1"/>
        <v>#NAME?</v>
      </c>
      <c r="MK21" s="83" t="e">
        <f ca="1"/>
        <v>#NAME?</v>
      </c>
      <c r="ML21" s="37" t="e">
        <f ca="1"/>
        <v>#NAME?</v>
      </c>
      <c r="MM21" s="37" t="e">
        <f ca="1"/>
        <v>#NAME?</v>
      </c>
      <c r="MN21" s="37" t="e">
        <f ca="1"/>
        <v>#NAME?</v>
      </c>
      <c r="MO21" s="37" t="e">
        <f ca="1"/>
        <v>#NAME?</v>
      </c>
      <c r="MP21" s="37" t="e">
        <f ca="1"/>
        <v>#NAME?</v>
      </c>
      <c r="MQ21" s="37" t="e">
        <f ca="1"/>
        <v>#NAME?</v>
      </c>
      <c r="MR21" s="37" t="e">
        <f ca="1"/>
        <v>#NAME?</v>
      </c>
      <c r="MS21" s="84" t="e">
        <f ca="1"/>
        <v>#NAME?</v>
      </c>
    </row>
    <row r="22" spans="1:358" x14ac:dyDescent="0.25">
      <c r="A22">
        <v>19</v>
      </c>
      <c r="B22" s="123">
        <v>2</v>
      </c>
      <c r="C22" s="37">
        <v>8</v>
      </c>
      <c r="D22" s="37">
        <v>2</v>
      </c>
      <c r="E22" s="37">
        <v>3</v>
      </c>
      <c r="F22" s="37">
        <v>5</v>
      </c>
      <c r="G22" s="37">
        <v>4</v>
      </c>
      <c r="H22" s="37">
        <v>6</v>
      </c>
      <c r="I22" s="37">
        <v>4</v>
      </c>
      <c r="J22" s="90">
        <v>9</v>
      </c>
      <c r="Y22" s="83" t="e">
        <f ca="1"/>
        <v>#NAME?</v>
      </c>
      <c r="Z22" s="37" t="e">
        <f ca="1"/>
        <v>#NAME?</v>
      </c>
      <c r="AA22" s="37" t="e">
        <f ca="1"/>
        <v>#NAME?</v>
      </c>
      <c r="AB22" s="37" t="e">
        <f ca="1"/>
        <v>#NAME?</v>
      </c>
      <c r="AC22" s="37" t="e">
        <f ca="1"/>
        <v>#NAME?</v>
      </c>
      <c r="AD22" s="37" t="e">
        <f ca="1"/>
        <v>#NAME?</v>
      </c>
      <c r="AE22" s="37" t="e">
        <f ca="1"/>
        <v>#NAME?</v>
      </c>
      <c r="AF22" s="37" t="e">
        <f ca="1"/>
        <v>#NAME?</v>
      </c>
      <c r="AG22" s="84" t="e">
        <f ca="1"/>
        <v>#NAME?</v>
      </c>
      <c r="AK22" s="83" t="e">
        <f ca="1"/>
        <v>#NAME?</v>
      </c>
      <c r="AL22" s="37" t="e">
        <f ca="1"/>
        <v>#NAME?</v>
      </c>
      <c r="AM22" s="37" t="e">
        <f ca="1"/>
        <v>#NAME?</v>
      </c>
      <c r="AN22" s="37" t="e">
        <f ca="1"/>
        <v>#NAME?</v>
      </c>
      <c r="AO22" s="37" t="e">
        <f ca="1"/>
        <v>#NAME?</v>
      </c>
      <c r="AP22" s="37" t="e">
        <f ca="1"/>
        <v>#NAME?</v>
      </c>
      <c r="AQ22" s="37" t="e">
        <f ca="1"/>
        <v>#NAME?</v>
      </c>
      <c r="AR22" s="37" t="e">
        <f ca="1"/>
        <v>#NAME?</v>
      </c>
      <c r="AS22" s="84" t="e">
        <f ca="1"/>
        <v>#NAME?</v>
      </c>
      <c r="AW22" s="83" t="e">
        <f ca="1"/>
        <v>#NAME?</v>
      </c>
      <c r="AX22" s="37" t="e">
        <f ca="1"/>
        <v>#NAME?</v>
      </c>
      <c r="AY22" s="37" t="e">
        <f ca="1"/>
        <v>#NAME?</v>
      </c>
      <c r="AZ22" s="37" t="e">
        <f ca="1"/>
        <v>#NAME?</v>
      </c>
      <c r="BA22" s="37" t="e">
        <f ca="1"/>
        <v>#NAME?</v>
      </c>
      <c r="BB22" s="37" t="e">
        <f ca="1"/>
        <v>#NAME?</v>
      </c>
      <c r="BC22" s="37" t="e">
        <f ca="1"/>
        <v>#NAME?</v>
      </c>
      <c r="BD22" s="37" t="e">
        <f ca="1"/>
        <v>#NAME?</v>
      </c>
      <c r="BE22" s="84" t="e">
        <f ca="1"/>
        <v>#NAME?</v>
      </c>
      <c r="BI22" s="83" t="e">
        <f ca="1"/>
        <v>#NAME?</v>
      </c>
      <c r="BJ22" s="37" t="e">
        <f ca="1"/>
        <v>#NAME?</v>
      </c>
      <c r="BK22" s="37" t="e">
        <f ca="1"/>
        <v>#NAME?</v>
      </c>
      <c r="BL22" s="37" t="e">
        <f ca="1"/>
        <v>#NAME?</v>
      </c>
      <c r="BM22" s="37" t="e">
        <f ca="1"/>
        <v>#NAME?</v>
      </c>
      <c r="BN22" s="37" t="e">
        <f ca="1"/>
        <v>#NAME?</v>
      </c>
      <c r="BO22" s="37" t="e">
        <f ca="1"/>
        <v>#NAME?</v>
      </c>
      <c r="BP22" s="37" t="e">
        <f ca="1"/>
        <v>#NAME?</v>
      </c>
      <c r="BQ22" s="84" t="e">
        <f ca="1"/>
        <v>#NAME?</v>
      </c>
      <c r="BU22" s="83" t="e">
        <f ca="1"/>
        <v>#NAME?</v>
      </c>
      <c r="BV22" s="37" t="e">
        <f ca="1"/>
        <v>#NAME?</v>
      </c>
      <c r="BW22" s="37" t="e">
        <f ca="1"/>
        <v>#NAME?</v>
      </c>
      <c r="BX22" s="37" t="e">
        <f ca="1"/>
        <v>#NAME?</v>
      </c>
      <c r="BY22" s="37" t="e">
        <f ca="1"/>
        <v>#NAME?</v>
      </c>
      <c r="BZ22" s="37" t="e">
        <f ca="1"/>
        <v>#NAME?</v>
      </c>
      <c r="CA22" s="37" t="e">
        <f ca="1"/>
        <v>#NAME?</v>
      </c>
      <c r="CB22" s="37" t="e">
        <f ca="1"/>
        <v>#NAME?</v>
      </c>
      <c r="CC22" s="84" t="e">
        <f ca="1"/>
        <v>#NAME?</v>
      </c>
      <c r="CG22" s="83" t="e">
        <f ca="1"/>
        <v>#NAME?</v>
      </c>
      <c r="CH22" s="37" t="e">
        <f ca="1"/>
        <v>#NAME?</v>
      </c>
      <c r="CI22" s="37" t="e">
        <f ca="1"/>
        <v>#NAME?</v>
      </c>
      <c r="CJ22" s="37" t="e">
        <f ca="1"/>
        <v>#NAME?</v>
      </c>
      <c r="CK22" s="37" t="e">
        <f ca="1"/>
        <v>#NAME?</v>
      </c>
      <c r="CL22" s="37" t="e">
        <f ca="1"/>
        <v>#NAME?</v>
      </c>
      <c r="CM22" s="37" t="e">
        <f ca="1"/>
        <v>#NAME?</v>
      </c>
      <c r="CN22" s="37" t="e">
        <f ca="1"/>
        <v>#NAME?</v>
      </c>
      <c r="CO22" s="84" t="e">
        <f ca="1"/>
        <v>#NAME?</v>
      </c>
      <c r="CS22" s="83" t="e">
        <f ca="1"/>
        <v>#NAME?</v>
      </c>
      <c r="CT22" s="37" t="e">
        <f ca="1"/>
        <v>#NAME?</v>
      </c>
      <c r="CU22" s="37" t="e">
        <f ca="1"/>
        <v>#NAME?</v>
      </c>
      <c r="CV22" s="37" t="e">
        <f ca="1"/>
        <v>#NAME?</v>
      </c>
      <c r="CW22" s="37" t="e">
        <f ca="1"/>
        <v>#NAME?</v>
      </c>
      <c r="CX22" s="37" t="e">
        <f ca="1"/>
        <v>#NAME?</v>
      </c>
      <c r="CY22" s="37" t="e">
        <f ca="1"/>
        <v>#NAME?</v>
      </c>
      <c r="CZ22" s="37" t="e">
        <f ca="1"/>
        <v>#NAME?</v>
      </c>
      <c r="DA22" s="84" t="e">
        <f ca="1"/>
        <v>#NAME?</v>
      </c>
      <c r="DE22" s="83" t="e">
        <f ca="1"/>
        <v>#NAME?</v>
      </c>
      <c r="DF22" s="37" t="e">
        <f ca="1"/>
        <v>#NAME?</v>
      </c>
      <c r="DG22" s="37" t="e">
        <f ca="1"/>
        <v>#NAME?</v>
      </c>
      <c r="DH22" s="37" t="e">
        <f ca="1"/>
        <v>#NAME?</v>
      </c>
      <c r="DI22" s="37" t="e">
        <f ca="1"/>
        <v>#NAME?</v>
      </c>
      <c r="DJ22" s="37" t="e">
        <f ca="1"/>
        <v>#NAME?</v>
      </c>
      <c r="DK22" s="37" t="e">
        <f ca="1"/>
        <v>#NAME?</v>
      </c>
      <c r="DL22" s="37" t="e">
        <f ca="1"/>
        <v>#NAME?</v>
      </c>
      <c r="DM22" s="84" t="e">
        <f ca="1"/>
        <v>#NAME?</v>
      </c>
      <c r="DQ22" s="83" t="e">
        <f ca="1"/>
        <v>#NAME?</v>
      </c>
      <c r="DR22" s="37" t="e">
        <f ca="1"/>
        <v>#NAME?</v>
      </c>
      <c r="DS22" s="37" t="e">
        <f ca="1"/>
        <v>#NAME?</v>
      </c>
      <c r="DT22" s="37" t="e">
        <f ca="1"/>
        <v>#NAME?</v>
      </c>
      <c r="DU22" s="37" t="e">
        <f ca="1"/>
        <v>#NAME?</v>
      </c>
      <c r="DV22" s="37" t="e">
        <f ca="1"/>
        <v>#NAME?</v>
      </c>
      <c r="DW22" s="37" t="e">
        <f ca="1"/>
        <v>#NAME?</v>
      </c>
      <c r="DX22" s="37" t="e">
        <f ca="1"/>
        <v>#NAME?</v>
      </c>
      <c r="DY22" s="84" t="e">
        <f ca="1"/>
        <v>#NAME?</v>
      </c>
      <c r="EC22" s="83" t="e">
        <f ca="1"/>
        <v>#NAME?</v>
      </c>
      <c r="ED22" s="37" t="e">
        <f ca="1"/>
        <v>#NAME?</v>
      </c>
      <c r="EE22" s="37" t="e">
        <f ca="1"/>
        <v>#NAME?</v>
      </c>
      <c r="EF22" s="37" t="e">
        <f ca="1"/>
        <v>#NAME?</v>
      </c>
      <c r="EG22" s="37" t="e">
        <f ca="1"/>
        <v>#NAME?</v>
      </c>
      <c r="EH22" s="37" t="e">
        <f ca="1"/>
        <v>#NAME?</v>
      </c>
      <c r="EI22" s="37" t="e">
        <f ca="1"/>
        <v>#NAME?</v>
      </c>
      <c r="EJ22" s="37" t="e">
        <f ca="1"/>
        <v>#NAME?</v>
      </c>
      <c r="EK22" s="84" t="e">
        <f ca="1"/>
        <v>#NAME?</v>
      </c>
      <c r="EO22" s="83" t="e">
        <f ca="1"/>
        <v>#NAME?</v>
      </c>
      <c r="EP22" s="37" t="e">
        <f ca="1"/>
        <v>#NAME?</v>
      </c>
      <c r="EQ22" s="37" t="e">
        <f ca="1"/>
        <v>#NAME?</v>
      </c>
      <c r="ER22" s="37" t="e">
        <f ca="1"/>
        <v>#NAME?</v>
      </c>
      <c r="ES22" s="37" t="e">
        <f ca="1"/>
        <v>#NAME?</v>
      </c>
      <c r="ET22" s="37" t="e">
        <f ca="1"/>
        <v>#NAME?</v>
      </c>
      <c r="EU22" s="37" t="e">
        <f ca="1"/>
        <v>#NAME?</v>
      </c>
      <c r="EV22" s="37" t="e">
        <f ca="1"/>
        <v>#NAME?</v>
      </c>
      <c r="EW22" s="84" t="e">
        <f ca="1"/>
        <v>#NAME?</v>
      </c>
      <c r="FA22" s="83" t="e">
        <f ca="1"/>
        <v>#NAME?</v>
      </c>
      <c r="FB22" s="37" t="e">
        <f ca="1"/>
        <v>#NAME?</v>
      </c>
      <c r="FC22" s="37" t="e">
        <f ca="1"/>
        <v>#NAME?</v>
      </c>
      <c r="FD22" s="37" t="e">
        <f ca="1"/>
        <v>#NAME?</v>
      </c>
      <c r="FE22" s="37" t="e">
        <f ca="1"/>
        <v>#NAME?</v>
      </c>
      <c r="FF22" s="37" t="e">
        <f ca="1"/>
        <v>#NAME?</v>
      </c>
      <c r="FG22" s="37" t="e">
        <f ca="1"/>
        <v>#NAME?</v>
      </c>
      <c r="FH22" s="37" t="e">
        <f ca="1"/>
        <v>#NAME?</v>
      </c>
      <c r="FI22" s="84" t="e">
        <f ca="1"/>
        <v>#NAME?</v>
      </c>
      <c r="FM22" s="83" t="e">
        <f ca="1"/>
        <v>#NAME?</v>
      </c>
      <c r="FN22" s="37" t="e">
        <f ca="1"/>
        <v>#NAME?</v>
      </c>
      <c r="FO22" s="37" t="e">
        <f ca="1"/>
        <v>#NAME?</v>
      </c>
      <c r="FP22" s="37" t="e">
        <f ca="1"/>
        <v>#NAME?</v>
      </c>
      <c r="FQ22" s="37" t="e">
        <f ca="1"/>
        <v>#NAME?</v>
      </c>
      <c r="FR22" s="37" t="e">
        <f ca="1"/>
        <v>#NAME?</v>
      </c>
      <c r="FS22" s="37" t="e">
        <f ca="1"/>
        <v>#NAME?</v>
      </c>
      <c r="FT22" s="37" t="e">
        <f ca="1"/>
        <v>#NAME?</v>
      </c>
      <c r="FU22" s="84" t="e">
        <f ca="1"/>
        <v>#NAME?</v>
      </c>
      <c r="FY22" s="83" t="e">
        <f ca="1"/>
        <v>#NAME?</v>
      </c>
      <c r="FZ22" s="37" t="e">
        <f ca="1"/>
        <v>#NAME?</v>
      </c>
      <c r="GA22" s="37" t="e">
        <f ca="1"/>
        <v>#NAME?</v>
      </c>
      <c r="GB22" s="37" t="e">
        <f ca="1"/>
        <v>#NAME?</v>
      </c>
      <c r="GC22" s="37" t="e">
        <f ca="1"/>
        <v>#NAME?</v>
      </c>
      <c r="GD22" s="37" t="e">
        <f ca="1"/>
        <v>#NAME?</v>
      </c>
      <c r="GE22" s="37" t="e">
        <f ca="1"/>
        <v>#NAME?</v>
      </c>
      <c r="GF22" s="37" t="e">
        <f ca="1"/>
        <v>#NAME?</v>
      </c>
      <c r="GG22" s="84" t="e">
        <f ca="1"/>
        <v>#NAME?</v>
      </c>
      <c r="GK22" s="83" t="e">
        <f ca="1"/>
        <v>#NAME?</v>
      </c>
      <c r="GL22" s="37" t="e">
        <f ca="1"/>
        <v>#NAME?</v>
      </c>
      <c r="GM22" s="37" t="e">
        <f ca="1"/>
        <v>#NAME?</v>
      </c>
      <c r="GN22" s="37" t="e">
        <f ca="1"/>
        <v>#NAME?</v>
      </c>
      <c r="GO22" s="37" t="e">
        <f ca="1"/>
        <v>#NAME?</v>
      </c>
      <c r="GP22" s="37" t="e">
        <f ca="1"/>
        <v>#NAME?</v>
      </c>
      <c r="GQ22" s="37" t="e">
        <f ca="1"/>
        <v>#NAME?</v>
      </c>
      <c r="GR22" s="37" t="e">
        <f ca="1"/>
        <v>#NAME?</v>
      </c>
      <c r="GS22" s="84" t="e">
        <f ca="1"/>
        <v>#NAME?</v>
      </c>
      <c r="GW22" s="83" t="e">
        <f ca="1"/>
        <v>#NAME?</v>
      </c>
      <c r="GX22" s="37" t="e">
        <f ca="1"/>
        <v>#NAME?</v>
      </c>
      <c r="GY22" s="37" t="e">
        <f ca="1"/>
        <v>#NAME?</v>
      </c>
      <c r="GZ22" s="37" t="e">
        <f ca="1"/>
        <v>#NAME?</v>
      </c>
      <c r="HA22" s="37" t="e">
        <f ca="1"/>
        <v>#NAME?</v>
      </c>
      <c r="HB22" s="37" t="e">
        <f ca="1"/>
        <v>#NAME?</v>
      </c>
      <c r="HC22" s="37" t="e">
        <f ca="1"/>
        <v>#NAME?</v>
      </c>
      <c r="HD22" s="37" t="e">
        <f ca="1"/>
        <v>#NAME?</v>
      </c>
      <c r="HE22" s="84" t="e">
        <f ca="1"/>
        <v>#NAME?</v>
      </c>
      <c r="HI22" s="83" t="e">
        <f ca="1"/>
        <v>#NAME?</v>
      </c>
      <c r="HJ22" s="37" t="e">
        <f ca="1"/>
        <v>#NAME?</v>
      </c>
      <c r="HK22" s="37" t="e">
        <f ca="1"/>
        <v>#NAME?</v>
      </c>
      <c r="HL22" s="37" t="e">
        <f ca="1"/>
        <v>#NAME?</v>
      </c>
      <c r="HM22" s="37" t="e">
        <f ca="1"/>
        <v>#NAME?</v>
      </c>
      <c r="HN22" s="37" t="e">
        <f ca="1"/>
        <v>#NAME?</v>
      </c>
      <c r="HO22" s="37" t="e">
        <f ca="1"/>
        <v>#NAME?</v>
      </c>
      <c r="HP22" s="37" t="e">
        <f ca="1"/>
        <v>#NAME?</v>
      </c>
      <c r="HQ22" s="84" t="e">
        <f ca="1"/>
        <v>#NAME?</v>
      </c>
      <c r="HU22" s="83" t="e">
        <f ca="1"/>
        <v>#NAME?</v>
      </c>
      <c r="HV22" s="37" t="e">
        <f ca="1"/>
        <v>#NAME?</v>
      </c>
      <c r="HW22" s="37" t="e">
        <f ca="1"/>
        <v>#NAME?</v>
      </c>
      <c r="HX22" s="37" t="e">
        <f ca="1"/>
        <v>#NAME?</v>
      </c>
      <c r="HY22" s="37" t="e">
        <f ca="1"/>
        <v>#NAME?</v>
      </c>
      <c r="HZ22" s="37" t="e">
        <f ca="1"/>
        <v>#NAME?</v>
      </c>
      <c r="IA22" s="37" t="e">
        <f ca="1"/>
        <v>#NAME?</v>
      </c>
      <c r="IB22" s="37" t="e">
        <f ca="1"/>
        <v>#NAME?</v>
      </c>
      <c r="IC22" s="84" t="e">
        <f ca="1"/>
        <v>#NAME?</v>
      </c>
      <c r="IG22" s="83" t="e">
        <f ca="1"/>
        <v>#NAME?</v>
      </c>
      <c r="IH22" s="37" t="e">
        <f ca="1"/>
        <v>#NAME?</v>
      </c>
      <c r="II22" s="37" t="e">
        <f ca="1"/>
        <v>#NAME?</v>
      </c>
      <c r="IJ22" s="37" t="e">
        <f ca="1"/>
        <v>#NAME?</v>
      </c>
      <c r="IK22" s="37" t="e">
        <f ca="1"/>
        <v>#NAME?</v>
      </c>
      <c r="IL22" s="37" t="e">
        <f ca="1"/>
        <v>#NAME?</v>
      </c>
      <c r="IM22" s="37" t="e">
        <f ca="1"/>
        <v>#NAME?</v>
      </c>
      <c r="IN22" s="37" t="e">
        <f ca="1"/>
        <v>#NAME?</v>
      </c>
      <c r="IO22" s="84" t="e">
        <f ca="1"/>
        <v>#NAME?</v>
      </c>
      <c r="IS22" s="83" t="e">
        <f ca="1"/>
        <v>#NAME?</v>
      </c>
      <c r="IT22" s="37" t="e">
        <f ca="1"/>
        <v>#NAME?</v>
      </c>
      <c r="IU22" s="37" t="e">
        <f ca="1"/>
        <v>#NAME?</v>
      </c>
      <c r="IV22" s="37" t="e">
        <f ca="1"/>
        <v>#NAME?</v>
      </c>
      <c r="IW22" s="37" t="e">
        <f ca="1"/>
        <v>#NAME?</v>
      </c>
      <c r="IX22" s="37" t="e">
        <f ca="1"/>
        <v>#NAME?</v>
      </c>
      <c r="IY22" s="37" t="e">
        <f ca="1"/>
        <v>#NAME?</v>
      </c>
      <c r="IZ22" s="37" t="e">
        <f ca="1"/>
        <v>#NAME?</v>
      </c>
      <c r="JA22" s="84" t="e">
        <f ca="1"/>
        <v>#NAME?</v>
      </c>
      <c r="JE22" s="83" t="e">
        <f ca="1"/>
        <v>#NAME?</v>
      </c>
      <c r="JF22" s="37" t="e">
        <f ca="1"/>
        <v>#NAME?</v>
      </c>
      <c r="JG22" s="37" t="e">
        <f ca="1"/>
        <v>#NAME?</v>
      </c>
      <c r="JH22" s="37" t="e">
        <f ca="1"/>
        <v>#NAME?</v>
      </c>
      <c r="JI22" s="37" t="e">
        <f ca="1"/>
        <v>#NAME?</v>
      </c>
      <c r="JJ22" s="37" t="e">
        <f ca="1"/>
        <v>#NAME?</v>
      </c>
      <c r="JK22" s="37" t="e">
        <f ca="1"/>
        <v>#NAME?</v>
      </c>
      <c r="JL22" s="37" t="e">
        <f ca="1"/>
        <v>#NAME?</v>
      </c>
      <c r="JM22" s="84" t="e">
        <f ca="1"/>
        <v>#NAME?</v>
      </c>
      <c r="JQ22" s="83" t="e">
        <f ca="1"/>
        <v>#NAME?</v>
      </c>
      <c r="JR22" s="37" t="e">
        <f ca="1"/>
        <v>#NAME?</v>
      </c>
      <c r="JS22" s="37" t="e">
        <f ca="1"/>
        <v>#NAME?</v>
      </c>
      <c r="JT22" s="37" t="e">
        <f ca="1"/>
        <v>#NAME?</v>
      </c>
      <c r="JU22" s="37" t="e">
        <f ca="1"/>
        <v>#NAME?</v>
      </c>
      <c r="JV22" s="37" t="e">
        <f ca="1"/>
        <v>#NAME?</v>
      </c>
      <c r="JW22" s="37" t="e">
        <f ca="1"/>
        <v>#NAME?</v>
      </c>
      <c r="JX22" s="37" t="e">
        <f ca="1"/>
        <v>#NAME?</v>
      </c>
      <c r="JY22" s="84" t="e">
        <f ca="1"/>
        <v>#NAME?</v>
      </c>
      <c r="KC22" s="83" t="e">
        <f ca="1"/>
        <v>#NAME?</v>
      </c>
      <c r="KD22" s="37" t="e">
        <f ca="1"/>
        <v>#NAME?</v>
      </c>
      <c r="KE22" s="37" t="e">
        <f ca="1"/>
        <v>#NAME?</v>
      </c>
      <c r="KF22" s="37" t="e">
        <f ca="1"/>
        <v>#NAME?</v>
      </c>
      <c r="KG22" s="37" t="e">
        <f ca="1"/>
        <v>#NAME?</v>
      </c>
      <c r="KH22" s="37" t="e">
        <f ca="1"/>
        <v>#NAME?</v>
      </c>
      <c r="KI22" s="37" t="e">
        <f ca="1"/>
        <v>#NAME?</v>
      </c>
      <c r="KJ22" s="37" t="e">
        <f ca="1"/>
        <v>#NAME?</v>
      </c>
      <c r="KK22" s="84" t="e">
        <f ca="1"/>
        <v>#NAME?</v>
      </c>
      <c r="KO22" s="83" t="e">
        <f ca="1"/>
        <v>#NAME?</v>
      </c>
      <c r="KP22" s="37" t="e">
        <f ca="1"/>
        <v>#NAME?</v>
      </c>
      <c r="KQ22" s="37" t="e">
        <f ca="1"/>
        <v>#NAME?</v>
      </c>
      <c r="KR22" s="37" t="e">
        <f ca="1"/>
        <v>#NAME?</v>
      </c>
      <c r="KS22" s="37" t="e">
        <f ca="1"/>
        <v>#NAME?</v>
      </c>
      <c r="KT22" s="37" t="e">
        <f ca="1"/>
        <v>#NAME?</v>
      </c>
      <c r="KU22" s="37" t="e">
        <f ca="1"/>
        <v>#NAME?</v>
      </c>
      <c r="KV22" s="37" t="e">
        <f ca="1"/>
        <v>#NAME?</v>
      </c>
      <c r="KW22" s="84" t="e">
        <f ca="1"/>
        <v>#NAME?</v>
      </c>
      <c r="LA22" s="83" t="e">
        <f ca="1"/>
        <v>#NAME?</v>
      </c>
      <c r="LB22" s="37" t="e">
        <f ca="1"/>
        <v>#NAME?</v>
      </c>
      <c r="LC22" s="37" t="e">
        <f ca="1"/>
        <v>#NAME?</v>
      </c>
      <c r="LD22" s="37" t="e">
        <f ca="1"/>
        <v>#NAME?</v>
      </c>
      <c r="LE22" s="37" t="e">
        <f ca="1"/>
        <v>#NAME?</v>
      </c>
      <c r="LF22" s="37" t="e">
        <f ca="1"/>
        <v>#NAME?</v>
      </c>
      <c r="LG22" s="37" t="e">
        <f ca="1"/>
        <v>#NAME?</v>
      </c>
      <c r="LH22" s="37" t="e">
        <f ca="1"/>
        <v>#NAME?</v>
      </c>
      <c r="LI22" s="84" t="e">
        <f ca="1"/>
        <v>#NAME?</v>
      </c>
      <c r="LM22" s="83" t="e">
        <f ca="1"/>
        <v>#NAME?</v>
      </c>
      <c r="LN22" s="37" t="e">
        <f ca="1"/>
        <v>#NAME?</v>
      </c>
      <c r="LO22" s="37" t="e">
        <f ca="1"/>
        <v>#NAME?</v>
      </c>
      <c r="LP22" s="37" t="e">
        <f ca="1"/>
        <v>#NAME?</v>
      </c>
      <c r="LQ22" s="37" t="e">
        <f ca="1"/>
        <v>#NAME?</v>
      </c>
      <c r="LR22" s="37" t="e">
        <f ca="1"/>
        <v>#NAME?</v>
      </c>
      <c r="LS22" s="37" t="e">
        <f ca="1"/>
        <v>#NAME?</v>
      </c>
      <c r="LT22" s="37" t="e">
        <f ca="1"/>
        <v>#NAME?</v>
      </c>
      <c r="LU22" s="84" t="e">
        <f ca="1"/>
        <v>#NAME?</v>
      </c>
      <c r="LY22" s="83" t="e">
        <f ca="1"/>
        <v>#NAME?</v>
      </c>
      <c r="LZ22" s="37" t="e">
        <f ca="1"/>
        <v>#NAME?</v>
      </c>
      <c r="MA22" s="37" t="e">
        <f ca="1"/>
        <v>#NAME?</v>
      </c>
      <c r="MB22" s="37" t="e">
        <f ca="1"/>
        <v>#NAME?</v>
      </c>
      <c r="MC22" s="37" t="e">
        <f ca="1"/>
        <v>#NAME?</v>
      </c>
      <c r="MD22" s="37" t="e">
        <f ca="1"/>
        <v>#NAME?</v>
      </c>
      <c r="ME22" s="37" t="e">
        <f ca="1"/>
        <v>#NAME?</v>
      </c>
      <c r="MF22" s="37" t="e">
        <f ca="1"/>
        <v>#NAME?</v>
      </c>
      <c r="MG22" s="84" t="e">
        <f ca="1"/>
        <v>#NAME?</v>
      </c>
      <c r="MK22" s="83" t="e">
        <f ca="1"/>
        <v>#NAME?</v>
      </c>
      <c r="ML22" s="37" t="e">
        <f ca="1"/>
        <v>#NAME?</v>
      </c>
      <c r="MM22" s="37" t="e">
        <f ca="1"/>
        <v>#NAME?</v>
      </c>
      <c r="MN22" s="37" t="e">
        <f ca="1"/>
        <v>#NAME?</v>
      </c>
      <c r="MO22" s="37" t="e">
        <f ca="1"/>
        <v>#NAME?</v>
      </c>
      <c r="MP22" s="37" t="e">
        <f ca="1"/>
        <v>#NAME?</v>
      </c>
      <c r="MQ22" s="37" t="e">
        <f ca="1"/>
        <v>#NAME?</v>
      </c>
      <c r="MR22" s="37" t="e">
        <f ca="1"/>
        <v>#NAME?</v>
      </c>
      <c r="MS22" s="84" t="e">
        <f ca="1"/>
        <v>#NAME?</v>
      </c>
    </row>
    <row r="23" spans="1:358" x14ac:dyDescent="0.25">
      <c r="A23">
        <v>20</v>
      </c>
      <c r="B23" s="123">
        <v>3</v>
      </c>
      <c r="C23" s="37">
        <v>8</v>
      </c>
      <c r="D23" s="37">
        <v>6</v>
      </c>
      <c r="E23" s="37">
        <v>4</v>
      </c>
      <c r="F23" s="37">
        <v>9</v>
      </c>
      <c r="G23" s="37">
        <v>9</v>
      </c>
      <c r="H23" s="37">
        <v>8</v>
      </c>
      <c r="I23" s="37">
        <v>5</v>
      </c>
      <c r="J23" s="90">
        <v>7</v>
      </c>
      <c r="Y23" s="83" t="e">
        <f ca="1"/>
        <v>#NAME?</v>
      </c>
      <c r="Z23" s="37" t="e">
        <f ca="1"/>
        <v>#NAME?</v>
      </c>
      <c r="AA23" s="37" t="e">
        <f ca="1"/>
        <v>#NAME?</v>
      </c>
      <c r="AB23" s="37" t="e">
        <f ca="1"/>
        <v>#NAME?</v>
      </c>
      <c r="AC23" s="37" t="e">
        <f ca="1"/>
        <v>#NAME?</v>
      </c>
      <c r="AD23" s="37" t="e">
        <f ca="1"/>
        <v>#NAME?</v>
      </c>
      <c r="AE23" s="37" t="e">
        <f ca="1"/>
        <v>#NAME?</v>
      </c>
      <c r="AF23" s="37" t="e">
        <f ca="1"/>
        <v>#NAME?</v>
      </c>
      <c r="AG23" s="84" t="e">
        <f ca="1"/>
        <v>#NAME?</v>
      </c>
      <c r="AK23" s="83" t="e">
        <f ca="1"/>
        <v>#NAME?</v>
      </c>
      <c r="AL23" s="37" t="e">
        <f ca="1"/>
        <v>#NAME?</v>
      </c>
      <c r="AM23" s="37" t="e">
        <f ca="1"/>
        <v>#NAME?</v>
      </c>
      <c r="AN23" s="37" t="e">
        <f ca="1"/>
        <v>#NAME?</v>
      </c>
      <c r="AO23" s="37" t="e">
        <f ca="1"/>
        <v>#NAME?</v>
      </c>
      <c r="AP23" s="37" t="e">
        <f ca="1"/>
        <v>#NAME?</v>
      </c>
      <c r="AQ23" s="37" t="e">
        <f ca="1"/>
        <v>#NAME?</v>
      </c>
      <c r="AR23" s="37" t="e">
        <f ca="1"/>
        <v>#NAME?</v>
      </c>
      <c r="AS23" s="84" t="e">
        <f ca="1"/>
        <v>#NAME?</v>
      </c>
      <c r="AW23" s="83" t="e">
        <f ca="1"/>
        <v>#NAME?</v>
      </c>
      <c r="AX23" s="37" t="e">
        <f ca="1"/>
        <v>#NAME?</v>
      </c>
      <c r="AY23" s="37" t="e">
        <f ca="1"/>
        <v>#NAME?</v>
      </c>
      <c r="AZ23" s="37" t="e">
        <f ca="1"/>
        <v>#NAME?</v>
      </c>
      <c r="BA23" s="37" t="e">
        <f ca="1"/>
        <v>#NAME?</v>
      </c>
      <c r="BB23" s="37" t="e">
        <f ca="1"/>
        <v>#NAME?</v>
      </c>
      <c r="BC23" s="37" t="e">
        <f ca="1"/>
        <v>#NAME?</v>
      </c>
      <c r="BD23" s="37" t="e">
        <f ca="1"/>
        <v>#NAME?</v>
      </c>
      <c r="BE23" s="84" t="e">
        <f ca="1"/>
        <v>#NAME?</v>
      </c>
      <c r="BI23" s="83" t="e">
        <f ca="1"/>
        <v>#NAME?</v>
      </c>
      <c r="BJ23" s="37" t="e">
        <f ca="1"/>
        <v>#NAME?</v>
      </c>
      <c r="BK23" s="37" t="e">
        <f ca="1"/>
        <v>#NAME?</v>
      </c>
      <c r="BL23" s="37" t="e">
        <f ca="1"/>
        <v>#NAME?</v>
      </c>
      <c r="BM23" s="37" t="e">
        <f ca="1"/>
        <v>#NAME?</v>
      </c>
      <c r="BN23" s="37" t="e">
        <f ca="1"/>
        <v>#NAME?</v>
      </c>
      <c r="BO23" s="37" t="e">
        <f ca="1"/>
        <v>#NAME?</v>
      </c>
      <c r="BP23" s="37" t="e">
        <f ca="1"/>
        <v>#NAME?</v>
      </c>
      <c r="BQ23" s="84" t="e">
        <f ca="1"/>
        <v>#NAME?</v>
      </c>
      <c r="BU23" s="83" t="e">
        <f ca="1"/>
        <v>#NAME?</v>
      </c>
      <c r="BV23" s="37" t="e">
        <f ca="1"/>
        <v>#NAME?</v>
      </c>
      <c r="BW23" s="37" t="e">
        <f ca="1"/>
        <v>#NAME?</v>
      </c>
      <c r="BX23" s="37" t="e">
        <f ca="1"/>
        <v>#NAME?</v>
      </c>
      <c r="BY23" s="37" t="e">
        <f ca="1"/>
        <v>#NAME?</v>
      </c>
      <c r="BZ23" s="37" t="e">
        <f ca="1"/>
        <v>#NAME?</v>
      </c>
      <c r="CA23" s="37" t="e">
        <f ca="1"/>
        <v>#NAME?</v>
      </c>
      <c r="CB23" s="37" t="e">
        <f ca="1"/>
        <v>#NAME?</v>
      </c>
      <c r="CC23" s="84" t="e">
        <f ca="1"/>
        <v>#NAME?</v>
      </c>
      <c r="CG23" s="83" t="e">
        <f ca="1"/>
        <v>#NAME?</v>
      </c>
      <c r="CH23" s="37" t="e">
        <f ca="1"/>
        <v>#NAME?</v>
      </c>
      <c r="CI23" s="37" t="e">
        <f ca="1"/>
        <v>#NAME?</v>
      </c>
      <c r="CJ23" s="37" t="e">
        <f ca="1"/>
        <v>#NAME?</v>
      </c>
      <c r="CK23" s="37" t="e">
        <f ca="1"/>
        <v>#NAME?</v>
      </c>
      <c r="CL23" s="37" t="e">
        <f ca="1"/>
        <v>#NAME?</v>
      </c>
      <c r="CM23" s="37" t="e">
        <f ca="1"/>
        <v>#NAME?</v>
      </c>
      <c r="CN23" s="37" t="e">
        <f ca="1"/>
        <v>#NAME?</v>
      </c>
      <c r="CO23" s="84" t="e">
        <f ca="1"/>
        <v>#NAME?</v>
      </c>
      <c r="CS23" s="83" t="e">
        <f ca="1"/>
        <v>#NAME?</v>
      </c>
      <c r="CT23" s="37" t="e">
        <f ca="1"/>
        <v>#NAME?</v>
      </c>
      <c r="CU23" s="37" t="e">
        <f ca="1"/>
        <v>#NAME?</v>
      </c>
      <c r="CV23" s="37" t="e">
        <f ca="1"/>
        <v>#NAME?</v>
      </c>
      <c r="CW23" s="37" t="e">
        <f ca="1"/>
        <v>#NAME?</v>
      </c>
      <c r="CX23" s="37" t="e">
        <f ca="1"/>
        <v>#NAME?</v>
      </c>
      <c r="CY23" s="37" t="e">
        <f ca="1"/>
        <v>#NAME?</v>
      </c>
      <c r="CZ23" s="37" t="e">
        <f ca="1"/>
        <v>#NAME?</v>
      </c>
      <c r="DA23" s="84" t="e">
        <f ca="1"/>
        <v>#NAME?</v>
      </c>
      <c r="DE23" s="83" t="e">
        <f ca="1"/>
        <v>#NAME?</v>
      </c>
      <c r="DF23" s="37" t="e">
        <f ca="1"/>
        <v>#NAME?</v>
      </c>
      <c r="DG23" s="37" t="e">
        <f ca="1"/>
        <v>#NAME?</v>
      </c>
      <c r="DH23" s="37" t="e">
        <f ca="1"/>
        <v>#NAME?</v>
      </c>
      <c r="DI23" s="37" t="e">
        <f ca="1"/>
        <v>#NAME?</v>
      </c>
      <c r="DJ23" s="37" t="e">
        <f ca="1"/>
        <v>#NAME?</v>
      </c>
      <c r="DK23" s="37" t="e">
        <f ca="1"/>
        <v>#NAME?</v>
      </c>
      <c r="DL23" s="37" t="e">
        <f ca="1"/>
        <v>#NAME?</v>
      </c>
      <c r="DM23" s="84" t="e">
        <f ca="1"/>
        <v>#NAME?</v>
      </c>
      <c r="DQ23" s="83" t="e">
        <f ca="1"/>
        <v>#NAME?</v>
      </c>
      <c r="DR23" s="37" t="e">
        <f ca="1"/>
        <v>#NAME?</v>
      </c>
      <c r="DS23" s="37" t="e">
        <f ca="1"/>
        <v>#NAME?</v>
      </c>
      <c r="DT23" s="37" t="e">
        <f ca="1"/>
        <v>#NAME?</v>
      </c>
      <c r="DU23" s="37" t="e">
        <f ca="1"/>
        <v>#NAME?</v>
      </c>
      <c r="DV23" s="37" t="e">
        <f ca="1"/>
        <v>#NAME?</v>
      </c>
      <c r="DW23" s="37" t="e">
        <f ca="1"/>
        <v>#NAME?</v>
      </c>
      <c r="DX23" s="37" t="e">
        <f ca="1"/>
        <v>#NAME?</v>
      </c>
      <c r="DY23" s="84" t="e">
        <f ca="1"/>
        <v>#NAME?</v>
      </c>
      <c r="EC23" s="83" t="e">
        <f ca="1"/>
        <v>#NAME?</v>
      </c>
      <c r="ED23" s="37" t="e">
        <f ca="1"/>
        <v>#NAME?</v>
      </c>
      <c r="EE23" s="37" t="e">
        <f ca="1"/>
        <v>#NAME?</v>
      </c>
      <c r="EF23" s="37" t="e">
        <f ca="1"/>
        <v>#NAME?</v>
      </c>
      <c r="EG23" s="37" t="e">
        <f ca="1"/>
        <v>#NAME?</v>
      </c>
      <c r="EH23" s="37" t="e">
        <f ca="1"/>
        <v>#NAME?</v>
      </c>
      <c r="EI23" s="37" t="e">
        <f ca="1"/>
        <v>#NAME?</v>
      </c>
      <c r="EJ23" s="37" t="e">
        <f ca="1"/>
        <v>#NAME?</v>
      </c>
      <c r="EK23" s="84" t="e">
        <f ca="1"/>
        <v>#NAME?</v>
      </c>
      <c r="EO23" s="83" t="e">
        <f ca="1"/>
        <v>#NAME?</v>
      </c>
      <c r="EP23" s="37" t="e">
        <f ca="1"/>
        <v>#NAME?</v>
      </c>
      <c r="EQ23" s="37" t="e">
        <f ca="1"/>
        <v>#NAME?</v>
      </c>
      <c r="ER23" s="37" t="e">
        <f ca="1"/>
        <v>#NAME?</v>
      </c>
      <c r="ES23" s="37" t="e">
        <f ca="1"/>
        <v>#NAME?</v>
      </c>
      <c r="ET23" s="37" t="e">
        <f ca="1"/>
        <v>#NAME?</v>
      </c>
      <c r="EU23" s="37" t="e">
        <f ca="1"/>
        <v>#NAME?</v>
      </c>
      <c r="EV23" s="37" t="e">
        <f ca="1"/>
        <v>#NAME?</v>
      </c>
      <c r="EW23" s="84" t="e">
        <f ca="1"/>
        <v>#NAME?</v>
      </c>
      <c r="FA23" s="83" t="e">
        <f ca="1"/>
        <v>#NAME?</v>
      </c>
      <c r="FB23" s="37" t="e">
        <f ca="1"/>
        <v>#NAME?</v>
      </c>
      <c r="FC23" s="37" t="e">
        <f ca="1"/>
        <v>#NAME?</v>
      </c>
      <c r="FD23" s="37" t="e">
        <f ca="1"/>
        <v>#NAME?</v>
      </c>
      <c r="FE23" s="37" t="e">
        <f ca="1"/>
        <v>#NAME?</v>
      </c>
      <c r="FF23" s="37" t="e">
        <f ca="1"/>
        <v>#NAME?</v>
      </c>
      <c r="FG23" s="37" t="e">
        <f ca="1"/>
        <v>#NAME?</v>
      </c>
      <c r="FH23" s="37" t="e">
        <f ca="1"/>
        <v>#NAME?</v>
      </c>
      <c r="FI23" s="84" t="e">
        <f ca="1"/>
        <v>#NAME?</v>
      </c>
      <c r="FM23" s="83" t="e">
        <f ca="1"/>
        <v>#NAME?</v>
      </c>
      <c r="FN23" s="37" t="e">
        <f ca="1"/>
        <v>#NAME?</v>
      </c>
      <c r="FO23" s="37" t="e">
        <f ca="1"/>
        <v>#NAME?</v>
      </c>
      <c r="FP23" s="37" t="e">
        <f ca="1"/>
        <v>#NAME?</v>
      </c>
      <c r="FQ23" s="37" t="e">
        <f ca="1"/>
        <v>#NAME?</v>
      </c>
      <c r="FR23" s="37" t="e">
        <f ca="1"/>
        <v>#NAME?</v>
      </c>
      <c r="FS23" s="37" t="e">
        <f ca="1"/>
        <v>#NAME?</v>
      </c>
      <c r="FT23" s="37" t="e">
        <f ca="1"/>
        <v>#NAME?</v>
      </c>
      <c r="FU23" s="84" t="e">
        <f ca="1"/>
        <v>#NAME?</v>
      </c>
      <c r="FY23" s="83" t="e">
        <f ca="1"/>
        <v>#NAME?</v>
      </c>
      <c r="FZ23" s="37" t="e">
        <f ca="1"/>
        <v>#NAME?</v>
      </c>
      <c r="GA23" s="37" t="e">
        <f ca="1"/>
        <v>#NAME?</v>
      </c>
      <c r="GB23" s="37" t="e">
        <f ca="1"/>
        <v>#NAME?</v>
      </c>
      <c r="GC23" s="37" t="e">
        <f ca="1"/>
        <v>#NAME?</v>
      </c>
      <c r="GD23" s="37" t="e">
        <f ca="1"/>
        <v>#NAME?</v>
      </c>
      <c r="GE23" s="37" t="e">
        <f ca="1"/>
        <v>#NAME?</v>
      </c>
      <c r="GF23" s="37" t="e">
        <f ca="1"/>
        <v>#NAME?</v>
      </c>
      <c r="GG23" s="84" t="e">
        <f ca="1"/>
        <v>#NAME?</v>
      </c>
      <c r="GK23" s="83" t="e">
        <f ca="1"/>
        <v>#NAME?</v>
      </c>
      <c r="GL23" s="37" t="e">
        <f ca="1"/>
        <v>#NAME?</v>
      </c>
      <c r="GM23" s="37" t="e">
        <f ca="1"/>
        <v>#NAME?</v>
      </c>
      <c r="GN23" s="37" t="e">
        <f ca="1"/>
        <v>#NAME?</v>
      </c>
      <c r="GO23" s="37" t="e">
        <f ca="1"/>
        <v>#NAME?</v>
      </c>
      <c r="GP23" s="37" t="e">
        <f ca="1"/>
        <v>#NAME?</v>
      </c>
      <c r="GQ23" s="37" t="e">
        <f ca="1"/>
        <v>#NAME?</v>
      </c>
      <c r="GR23" s="37" t="e">
        <f ca="1"/>
        <v>#NAME?</v>
      </c>
      <c r="GS23" s="84" t="e">
        <f ca="1"/>
        <v>#NAME?</v>
      </c>
      <c r="GW23" s="83" t="e">
        <f ca="1"/>
        <v>#NAME?</v>
      </c>
      <c r="GX23" s="37" t="e">
        <f ca="1"/>
        <v>#NAME?</v>
      </c>
      <c r="GY23" s="37" t="e">
        <f ca="1"/>
        <v>#NAME?</v>
      </c>
      <c r="GZ23" s="37" t="e">
        <f ca="1"/>
        <v>#NAME?</v>
      </c>
      <c r="HA23" s="37" t="e">
        <f ca="1"/>
        <v>#NAME?</v>
      </c>
      <c r="HB23" s="37" t="e">
        <f ca="1"/>
        <v>#NAME?</v>
      </c>
      <c r="HC23" s="37" t="e">
        <f ca="1"/>
        <v>#NAME?</v>
      </c>
      <c r="HD23" s="37" t="e">
        <f ca="1"/>
        <v>#NAME?</v>
      </c>
      <c r="HE23" s="84" t="e">
        <f ca="1"/>
        <v>#NAME?</v>
      </c>
      <c r="HI23" s="83" t="e">
        <f ca="1"/>
        <v>#NAME?</v>
      </c>
      <c r="HJ23" s="37" t="e">
        <f ca="1"/>
        <v>#NAME?</v>
      </c>
      <c r="HK23" s="37" t="e">
        <f ca="1"/>
        <v>#NAME?</v>
      </c>
      <c r="HL23" s="37" t="e">
        <f ca="1"/>
        <v>#NAME?</v>
      </c>
      <c r="HM23" s="37" t="e">
        <f ca="1"/>
        <v>#NAME?</v>
      </c>
      <c r="HN23" s="37" t="e">
        <f ca="1"/>
        <v>#NAME?</v>
      </c>
      <c r="HO23" s="37" t="e">
        <f ca="1"/>
        <v>#NAME?</v>
      </c>
      <c r="HP23" s="37" t="e">
        <f ca="1"/>
        <v>#NAME?</v>
      </c>
      <c r="HQ23" s="84" t="e">
        <f ca="1"/>
        <v>#NAME?</v>
      </c>
      <c r="HU23" s="83" t="e">
        <f ca="1"/>
        <v>#NAME?</v>
      </c>
      <c r="HV23" s="37" t="e">
        <f ca="1"/>
        <v>#NAME?</v>
      </c>
      <c r="HW23" s="37" t="e">
        <f ca="1"/>
        <v>#NAME?</v>
      </c>
      <c r="HX23" s="37" t="e">
        <f ca="1"/>
        <v>#NAME?</v>
      </c>
      <c r="HY23" s="37" t="e">
        <f ca="1"/>
        <v>#NAME?</v>
      </c>
      <c r="HZ23" s="37" t="e">
        <f ca="1"/>
        <v>#NAME?</v>
      </c>
      <c r="IA23" s="37" t="e">
        <f ca="1"/>
        <v>#NAME?</v>
      </c>
      <c r="IB23" s="37" t="e">
        <f ca="1"/>
        <v>#NAME?</v>
      </c>
      <c r="IC23" s="84" t="e">
        <f ca="1"/>
        <v>#NAME?</v>
      </c>
      <c r="IG23" s="83" t="e">
        <f ca="1"/>
        <v>#NAME?</v>
      </c>
      <c r="IH23" s="37" t="e">
        <f ca="1"/>
        <v>#NAME?</v>
      </c>
      <c r="II23" s="37" t="e">
        <f ca="1"/>
        <v>#NAME?</v>
      </c>
      <c r="IJ23" s="37" t="e">
        <f ca="1"/>
        <v>#NAME?</v>
      </c>
      <c r="IK23" s="37" t="e">
        <f ca="1"/>
        <v>#NAME?</v>
      </c>
      <c r="IL23" s="37" t="e">
        <f ca="1"/>
        <v>#NAME?</v>
      </c>
      <c r="IM23" s="37" t="e">
        <f ca="1"/>
        <v>#NAME?</v>
      </c>
      <c r="IN23" s="37" t="e">
        <f ca="1"/>
        <v>#NAME?</v>
      </c>
      <c r="IO23" s="84" t="e">
        <f ca="1"/>
        <v>#NAME?</v>
      </c>
      <c r="IS23" s="83" t="e">
        <f ca="1"/>
        <v>#NAME?</v>
      </c>
      <c r="IT23" s="37" t="e">
        <f ca="1"/>
        <v>#NAME?</v>
      </c>
      <c r="IU23" s="37" t="e">
        <f ca="1"/>
        <v>#NAME?</v>
      </c>
      <c r="IV23" s="37" t="e">
        <f ca="1"/>
        <v>#NAME?</v>
      </c>
      <c r="IW23" s="37" t="e">
        <f ca="1"/>
        <v>#NAME?</v>
      </c>
      <c r="IX23" s="37" t="e">
        <f ca="1"/>
        <v>#NAME?</v>
      </c>
      <c r="IY23" s="37" t="e">
        <f ca="1"/>
        <v>#NAME?</v>
      </c>
      <c r="IZ23" s="37" t="e">
        <f ca="1"/>
        <v>#NAME?</v>
      </c>
      <c r="JA23" s="84" t="e">
        <f ca="1"/>
        <v>#NAME?</v>
      </c>
      <c r="JE23" s="83" t="e">
        <f ca="1"/>
        <v>#NAME?</v>
      </c>
      <c r="JF23" s="37" t="e">
        <f ca="1"/>
        <v>#NAME?</v>
      </c>
      <c r="JG23" s="37" t="e">
        <f ca="1"/>
        <v>#NAME?</v>
      </c>
      <c r="JH23" s="37" t="e">
        <f ca="1"/>
        <v>#NAME?</v>
      </c>
      <c r="JI23" s="37" t="e">
        <f ca="1"/>
        <v>#NAME?</v>
      </c>
      <c r="JJ23" s="37" t="e">
        <f ca="1"/>
        <v>#NAME?</v>
      </c>
      <c r="JK23" s="37" t="e">
        <f ca="1"/>
        <v>#NAME?</v>
      </c>
      <c r="JL23" s="37" t="e">
        <f ca="1"/>
        <v>#NAME?</v>
      </c>
      <c r="JM23" s="84" t="e">
        <f ca="1"/>
        <v>#NAME?</v>
      </c>
      <c r="JQ23" s="83" t="e">
        <f ca="1"/>
        <v>#NAME?</v>
      </c>
      <c r="JR23" s="37" t="e">
        <f ca="1"/>
        <v>#NAME?</v>
      </c>
      <c r="JS23" s="37" t="e">
        <f ca="1"/>
        <v>#NAME?</v>
      </c>
      <c r="JT23" s="37" t="e">
        <f ca="1"/>
        <v>#NAME?</v>
      </c>
      <c r="JU23" s="37" t="e">
        <f ca="1"/>
        <v>#NAME?</v>
      </c>
      <c r="JV23" s="37" t="e">
        <f ca="1"/>
        <v>#NAME?</v>
      </c>
      <c r="JW23" s="37" t="e">
        <f ca="1"/>
        <v>#NAME?</v>
      </c>
      <c r="JX23" s="37" t="e">
        <f ca="1"/>
        <v>#NAME?</v>
      </c>
      <c r="JY23" s="84" t="e">
        <f ca="1"/>
        <v>#NAME?</v>
      </c>
      <c r="KC23" s="83" t="e">
        <f ca="1"/>
        <v>#NAME?</v>
      </c>
      <c r="KD23" s="37" t="e">
        <f ca="1"/>
        <v>#NAME?</v>
      </c>
      <c r="KE23" s="37" t="e">
        <f ca="1"/>
        <v>#NAME?</v>
      </c>
      <c r="KF23" s="37" t="e">
        <f ca="1"/>
        <v>#NAME?</v>
      </c>
      <c r="KG23" s="37" t="e">
        <f ca="1"/>
        <v>#NAME?</v>
      </c>
      <c r="KH23" s="37" t="e">
        <f ca="1"/>
        <v>#NAME?</v>
      </c>
      <c r="KI23" s="37" t="e">
        <f ca="1"/>
        <v>#NAME?</v>
      </c>
      <c r="KJ23" s="37" t="e">
        <f ca="1"/>
        <v>#NAME?</v>
      </c>
      <c r="KK23" s="84" t="e">
        <f ca="1"/>
        <v>#NAME?</v>
      </c>
      <c r="KO23" s="83" t="e">
        <f ca="1"/>
        <v>#NAME?</v>
      </c>
      <c r="KP23" s="37" t="e">
        <f ca="1"/>
        <v>#NAME?</v>
      </c>
      <c r="KQ23" s="37" t="e">
        <f ca="1"/>
        <v>#NAME?</v>
      </c>
      <c r="KR23" s="37" t="e">
        <f ca="1"/>
        <v>#NAME?</v>
      </c>
      <c r="KS23" s="37" t="e">
        <f ca="1"/>
        <v>#NAME?</v>
      </c>
      <c r="KT23" s="37" t="e">
        <f ca="1"/>
        <v>#NAME?</v>
      </c>
      <c r="KU23" s="37" t="e">
        <f ca="1"/>
        <v>#NAME?</v>
      </c>
      <c r="KV23" s="37" t="e">
        <f ca="1"/>
        <v>#NAME?</v>
      </c>
      <c r="KW23" s="84" t="e">
        <f ca="1"/>
        <v>#NAME?</v>
      </c>
      <c r="LA23" s="83" t="e">
        <f ca="1"/>
        <v>#NAME?</v>
      </c>
      <c r="LB23" s="37" t="e">
        <f ca="1"/>
        <v>#NAME?</v>
      </c>
      <c r="LC23" s="37" t="e">
        <f ca="1"/>
        <v>#NAME?</v>
      </c>
      <c r="LD23" s="37" t="e">
        <f ca="1"/>
        <v>#NAME?</v>
      </c>
      <c r="LE23" s="37" t="e">
        <f ca="1"/>
        <v>#NAME?</v>
      </c>
      <c r="LF23" s="37" t="e">
        <f ca="1"/>
        <v>#NAME?</v>
      </c>
      <c r="LG23" s="37" t="e">
        <f ca="1"/>
        <v>#NAME?</v>
      </c>
      <c r="LH23" s="37" t="e">
        <f ca="1"/>
        <v>#NAME?</v>
      </c>
      <c r="LI23" s="84" t="e">
        <f ca="1"/>
        <v>#NAME?</v>
      </c>
      <c r="LM23" s="83" t="e">
        <f ca="1"/>
        <v>#NAME?</v>
      </c>
      <c r="LN23" s="37" t="e">
        <f ca="1"/>
        <v>#NAME?</v>
      </c>
      <c r="LO23" s="37" t="e">
        <f ca="1"/>
        <v>#NAME?</v>
      </c>
      <c r="LP23" s="37" t="e">
        <f ca="1"/>
        <v>#NAME?</v>
      </c>
      <c r="LQ23" s="37" t="e">
        <f ca="1"/>
        <v>#NAME?</v>
      </c>
      <c r="LR23" s="37" t="e">
        <f ca="1"/>
        <v>#NAME?</v>
      </c>
      <c r="LS23" s="37" t="e">
        <f ca="1"/>
        <v>#NAME?</v>
      </c>
      <c r="LT23" s="37" t="e">
        <f ca="1"/>
        <v>#NAME?</v>
      </c>
      <c r="LU23" s="84" t="e">
        <f ca="1"/>
        <v>#NAME?</v>
      </c>
      <c r="LY23" s="83" t="e">
        <f ca="1"/>
        <v>#NAME?</v>
      </c>
      <c r="LZ23" s="37" t="e">
        <f ca="1"/>
        <v>#NAME?</v>
      </c>
      <c r="MA23" s="37" t="e">
        <f ca="1"/>
        <v>#NAME?</v>
      </c>
      <c r="MB23" s="37" t="e">
        <f ca="1"/>
        <v>#NAME?</v>
      </c>
      <c r="MC23" s="37" t="e">
        <f ca="1"/>
        <v>#NAME?</v>
      </c>
      <c r="MD23" s="37" t="e">
        <f ca="1"/>
        <v>#NAME?</v>
      </c>
      <c r="ME23" s="37" t="e">
        <f ca="1"/>
        <v>#NAME?</v>
      </c>
      <c r="MF23" s="37" t="e">
        <f ca="1"/>
        <v>#NAME?</v>
      </c>
      <c r="MG23" s="84" t="e">
        <f ca="1"/>
        <v>#NAME?</v>
      </c>
      <c r="MK23" s="83" t="e">
        <f ca="1"/>
        <v>#NAME?</v>
      </c>
      <c r="ML23" s="37" t="e">
        <f ca="1"/>
        <v>#NAME?</v>
      </c>
      <c r="MM23" s="37" t="e">
        <f ca="1"/>
        <v>#NAME?</v>
      </c>
      <c r="MN23" s="37" t="e">
        <f ca="1"/>
        <v>#NAME?</v>
      </c>
      <c r="MO23" s="37" t="e">
        <f ca="1"/>
        <v>#NAME?</v>
      </c>
      <c r="MP23" s="37" t="e">
        <f ca="1"/>
        <v>#NAME?</v>
      </c>
      <c r="MQ23" s="37" t="e">
        <f ca="1"/>
        <v>#NAME?</v>
      </c>
      <c r="MR23" s="37" t="e">
        <f ca="1"/>
        <v>#NAME?</v>
      </c>
      <c r="MS23" s="84" t="e">
        <f ca="1"/>
        <v>#NAME?</v>
      </c>
    </row>
    <row r="24" spans="1:358" x14ac:dyDescent="0.25">
      <c r="A24">
        <v>21</v>
      </c>
      <c r="B24" s="123">
        <v>5</v>
      </c>
      <c r="C24" s="37">
        <v>9</v>
      </c>
      <c r="D24" s="37">
        <v>3</v>
      </c>
      <c r="E24" s="37">
        <v>5</v>
      </c>
      <c r="F24" s="37">
        <v>6</v>
      </c>
      <c r="G24" s="37">
        <v>3</v>
      </c>
      <c r="H24" s="37">
        <v>3</v>
      </c>
      <c r="I24" s="37">
        <v>6</v>
      </c>
      <c r="J24" s="90">
        <v>8</v>
      </c>
      <c r="Y24" s="83" t="e">
        <f ca="1"/>
        <v>#NAME?</v>
      </c>
      <c r="Z24" s="37" t="e">
        <f ca="1"/>
        <v>#NAME?</v>
      </c>
      <c r="AA24" s="37" t="e">
        <f ca="1"/>
        <v>#NAME?</v>
      </c>
      <c r="AB24" s="37" t="e">
        <f ca="1"/>
        <v>#NAME?</v>
      </c>
      <c r="AC24" s="37" t="e">
        <f ca="1"/>
        <v>#NAME?</v>
      </c>
      <c r="AD24" s="37" t="e">
        <f ca="1"/>
        <v>#NAME?</v>
      </c>
      <c r="AE24" s="37" t="e">
        <f ca="1"/>
        <v>#NAME?</v>
      </c>
      <c r="AF24" s="37" t="e">
        <f ca="1"/>
        <v>#NAME?</v>
      </c>
      <c r="AG24" s="84" t="e">
        <f ca="1"/>
        <v>#NAME?</v>
      </c>
      <c r="AK24" s="83" t="e">
        <f ca="1"/>
        <v>#NAME?</v>
      </c>
      <c r="AL24" s="37" t="e">
        <f ca="1"/>
        <v>#NAME?</v>
      </c>
      <c r="AM24" s="37" t="e">
        <f ca="1"/>
        <v>#NAME?</v>
      </c>
      <c r="AN24" s="37" t="e">
        <f ca="1"/>
        <v>#NAME?</v>
      </c>
      <c r="AO24" s="37" t="e">
        <f ca="1"/>
        <v>#NAME?</v>
      </c>
      <c r="AP24" s="37" t="e">
        <f ca="1"/>
        <v>#NAME?</v>
      </c>
      <c r="AQ24" s="37" t="e">
        <f ca="1"/>
        <v>#NAME?</v>
      </c>
      <c r="AR24" s="37" t="e">
        <f ca="1"/>
        <v>#NAME?</v>
      </c>
      <c r="AS24" s="84" t="e">
        <f ca="1"/>
        <v>#NAME?</v>
      </c>
      <c r="AW24" s="83" t="e">
        <f ca="1"/>
        <v>#NAME?</v>
      </c>
      <c r="AX24" s="37" t="e">
        <f ca="1"/>
        <v>#NAME?</v>
      </c>
      <c r="AY24" s="37" t="e">
        <f ca="1"/>
        <v>#NAME?</v>
      </c>
      <c r="AZ24" s="37" t="e">
        <f ca="1"/>
        <v>#NAME?</v>
      </c>
      <c r="BA24" s="37" t="e">
        <f ca="1"/>
        <v>#NAME?</v>
      </c>
      <c r="BB24" s="37" t="e">
        <f ca="1"/>
        <v>#NAME?</v>
      </c>
      <c r="BC24" s="37" t="e">
        <f ca="1"/>
        <v>#NAME?</v>
      </c>
      <c r="BD24" s="37" t="e">
        <f ca="1"/>
        <v>#NAME?</v>
      </c>
      <c r="BE24" s="84" t="e">
        <f ca="1"/>
        <v>#NAME?</v>
      </c>
      <c r="BI24" s="83" t="e">
        <f ca="1"/>
        <v>#NAME?</v>
      </c>
      <c r="BJ24" s="37" t="e">
        <f ca="1"/>
        <v>#NAME?</v>
      </c>
      <c r="BK24" s="37" t="e">
        <f ca="1"/>
        <v>#NAME?</v>
      </c>
      <c r="BL24" s="37" t="e">
        <f ca="1"/>
        <v>#NAME?</v>
      </c>
      <c r="BM24" s="37" t="e">
        <f ca="1"/>
        <v>#NAME?</v>
      </c>
      <c r="BN24" s="37" t="e">
        <f ca="1"/>
        <v>#NAME?</v>
      </c>
      <c r="BO24" s="37" t="e">
        <f ca="1"/>
        <v>#NAME?</v>
      </c>
      <c r="BP24" s="37" t="e">
        <f ca="1"/>
        <v>#NAME?</v>
      </c>
      <c r="BQ24" s="84" t="e">
        <f ca="1"/>
        <v>#NAME?</v>
      </c>
      <c r="BU24" s="83" t="e">
        <f ca="1"/>
        <v>#NAME?</v>
      </c>
      <c r="BV24" s="37" t="e">
        <f ca="1"/>
        <v>#NAME?</v>
      </c>
      <c r="BW24" s="37" t="e">
        <f ca="1"/>
        <v>#NAME?</v>
      </c>
      <c r="BX24" s="37" t="e">
        <f ca="1"/>
        <v>#NAME?</v>
      </c>
      <c r="BY24" s="37" t="e">
        <f ca="1"/>
        <v>#NAME?</v>
      </c>
      <c r="BZ24" s="37" t="e">
        <f ca="1"/>
        <v>#NAME?</v>
      </c>
      <c r="CA24" s="37" t="e">
        <f ca="1"/>
        <v>#NAME?</v>
      </c>
      <c r="CB24" s="37" t="e">
        <f ca="1"/>
        <v>#NAME?</v>
      </c>
      <c r="CC24" s="84" t="e">
        <f ca="1"/>
        <v>#NAME?</v>
      </c>
      <c r="CG24" s="83" t="e">
        <f ca="1"/>
        <v>#NAME?</v>
      </c>
      <c r="CH24" s="37" t="e">
        <f ca="1"/>
        <v>#NAME?</v>
      </c>
      <c r="CI24" s="37" t="e">
        <f ca="1"/>
        <v>#NAME?</v>
      </c>
      <c r="CJ24" s="37" t="e">
        <f ca="1"/>
        <v>#NAME?</v>
      </c>
      <c r="CK24" s="37" t="e">
        <f ca="1"/>
        <v>#NAME?</v>
      </c>
      <c r="CL24" s="37" t="e">
        <f ca="1"/>
        <v>#NAME?</v>
      </c>
      <c r="CM24" s="37" t="e">
        <f ca="1"/>
        <v>#NAME?</v>
      </c>
      <c r="CN24" s="37" t="e">
        <f ca="1"/>
        <v>#NAME?</v>
      </c>
      <c r="CO24" s="84" t="e">
        <f ca="1"/>
        <v>#NAME?</v>
      </c>
      <c r="CS24" s="83" t="e">
        <f ca="1"/>
        <v>#NAME?</v>
      </c>
      <c r="CT24" s="37" t="e">
        <f ca="1"/>
        <v>#NAME?</v>
      </c>
      <c r="CU24" s="37" t="e">
        <f ca="1"/>
        <v>#NAME?</v>
      </c>
      <c r="CV24" s="37" t="e">
        <f ca="1"/>
        <v>#NAME?</v>
      </c>
      <c r="CW24" s="37" t="e">
        <f ca="1"/>
        <v>#NAME?</v>
      </c>
      <c r="CX24" s="37" t="e">
        <f ca="1"/>
        <v>#NAME?</v>
      </c>
      <c r="CY24" s="37" t="e">
        <f ca="1"/>
        <v>#NAME?</v>
      </c>
      <c r="CZ24" s="37" t="e">
        <f ca="1"/>
        <v>#NAME?</v>
      </c>
      <c r="DA24" s="84" t="e">
        <f ca="1"/>
        <v>#NAME?</v>
      </c>
      <c r="DE24" s="83" t="e">
        <f ca="1"/>
        <v>#NAME?</v>
      </c>
      <c r="DF24" s="37" t="e">
        <f ca="1"/>
        <v>#NAME?</v>
      </c>
      <c r="DG24" s="37" t="e">
        <f ca="1"/>
        <v>#NAME?</v>
      </c>
      <c r="DH24" s="37" t="e">
        <f ca="1"/>
        <v>#NAME?</v>
      </c>
      <c r="DI24" s="37" t="e">
        <f ca="1"/>
        <v>#NAME?</v>
      </c>
      <c r="DJ24" s="37" t="e">
        <f ca="1"/>
        <v>#NAME?</v>
      </c>
      <c r="DK24" s="37" t="e">
        <f ca="1"/>
        <v>#NAME?</v>
      </c>
      <c r="DL24" s="37" t="e">
        <f ca="1"/>
        <v>#NAME?</v>
      </c>
      <c r="DM24" s="84" t="e">
        <f ca="1"/>
        <v>#NAME?</v>
      </c>
      <c r="DQ24" s="83" t="e">
        <f ca="1"/>
        <v>#NAME?</v>
      </c>
      <c r="DR24" s="37" t="e">
        <f ca="1"/>
        <v>#NAME?</v>
      </c>
      <c r="DS24" s="37" t="e">
        <f ca="1"/>
        <v>#NAME?</v>
      </c>
      <c r="DT24" s="37" t="e">
        <f ca="1"/>
        <v>#NAME?</v>
      </c>
      <c r="DU24" s="37" t="e">
        <f ca="1"/>
        <v>#NAME?</v>
      </c>
      <c r="DV24" s="37" t="e">
        <f ca="1"/>
        <v>#NAME?</v>
      </c>
      <c r="DW24" s="37" t="e">
        <f ca="1"/>
        <v>#NAME?</v>
      </c>
      <c r="DX24" s="37" t="e">
        <f ca="1"/>
        <v>#NAME?</v>
      </c>
      <c r="DY24" s="84" t="e">
        <f ca="1"/>
        <v>#NAME?</v>
      </c>
      <c r="EC24" s="83" t="e">
        <f ca="1"/>
        <v>#NAME?</v>
      </c>
      <c r="ED24" s="37" t="e">
        <f ca="1"/>
        <v>#NAME?</v>
      </c>
      <c r="EE24" s="37" t="e">
        <f ca="1"/>
        <v>#NAME?</v>
      </c>
      <c r="EF24" s="37" t="e">
        <f ca="1"/>
        <v>#NAME?</v>
      </c>
      <c r="EG24" s="37" t="e">
        <f ca="1"/>
        <v>#NAME?</v>
      </c>
      <c r="EH24" s="37" t="e">
        <f ca="1"/>
        <v>#NAME?</v>
      </c>
      <c r="EI24" s="37" t="e">
        <f ca="1"/>
        <v>#NAME?</v>
      </c>
      <c r="EJ24" s="37" t="e">
        <f ca="1"/>
        <v>#NAME?</v>
      </c>
      <c r="EK24" s="84" t="e">
        <f ca="1"/>
        <v>#NAME?</v>
      </c>
      <c r="EO24" s="83" t="e">
        <f ca="1"/>
        <v>#NAME?</v>
      </c>
      <c r="EP24" s="37" t="e">
        <f ca="1"/>
        <v>#NAME?</v>
      </c>
      <c r="EQ24" s="37" t="e">
        <f ca="1"/>
        <v>#NAME?</v>
      </c>
      <c r="ER24" s="37" t="e">
        <f ca="1"/>
        <v>#NAME?</v>
      </c>
      <c r="ES24" s="37" t="e">
        <f ca="1"/>
        <v>#NAME?</v>
      </c>
      <c r="ET24" s="37" t="e">
        <f ca="1"/>
        <v>#NAME?</v>
      </c>
      <c r="EU24" s="37" t="e">
        <f ca="1"/>
        <v>#NAME?</v>
      </c>
      <c r="EV24" s="37" t="e">
        <f ca="1"/>
        <v>#NAME?</v>
      </c>
      <c r="EW24" s="84" t="e">
        <f ca="1"/>
        <v>#NAME?</v>
      </c>
      <c r="FA24" s="83" t="e">
        <f ca="1"/>
        <v>#NAME?</v>
      </c>
      <c r="FB24" s="37" t="e">
        <f ca="1"/>
        <v>#NAME?</v>
      </c>
      <c r="FC24" s="37" t="e">
        <f ca="1"/>
        <v>#NAME?</v>
      </c>
      <c r="FD24" s="37" t="e">
        <f ca="1"/>
        <v>#NAME?</v>
      </c>
      <c r="FE24" s="37" t="e">
        <f ca="1"/>
        <v>#NAME?</v>
      </c>
      <c r="FF24" s="37" t="e">
        <f ca="1"/>
        <v>#NAME?</v>
      </c>
      <c r="FG24" s="37" t="e">
        <f ca="1"/>
        <v>#NAME?</v>
      </c>
      <c r="FH24" s="37" t="e">
        <f ca="1"/>
        <v>#NAME?</v>
      </c>
      <c r="FI24" s="84" t="e">
        <f ca="1"/>
        <v>#NAME?</v>
      </c>
      <c r="FM24" s="83" t="e">
        <f ca="1"/>
        <v>#NAME?</v>
      </c>
      <c r="FN24" s="37" t="e">
        <f ca="1"/>
        <v>#NAME?</v>
      </c>
      <c r="FO24" s="37" t="e">
        <f ca="1"/>
        <v>#NAME?</v>
      </c>
      <c r="FP24" s="37" t="e">
        <f ca="1"/>
        <v>#NAME?</v>
      </c>
      <c r="FQ24" s="37" t="e">
        <f ca="1"/>
        <v>#NAME?</v>
      </c>
      <c r="FR24" s="37" t="e">
        <f ca="1"/>
        <v>#NAME?</v>
      </c>
      <c r="FS24" s="37" t="e">
        <f ca="1"/>
        <v>#NAME?</v>
      </c>
      <c r="FT24" s="37" t="e">
        <f ca="1"/>
        <v>#NAME?</v>
      </c>
      <c r="FU24" s="84" t="e">
        <f ca="1"/>
        <v>#NAME?</v>
      </c>
      <c r="FY24" s="83" t="e">
        <f ca="1"/>
        <v>#NAME?</v>
      </c>
      <c r="FZ24" s="37" t="e">
        <f ca="1"/>
        <v>#NAME?</v>
      </c>
      <c r="GA24" s="37" t="e">
        <f ca="1"/>
        <v>#NAME?</v>
      </c>
      <c r="GB24" s="37" t="e">
        <f ca="1"/>
        <v>#NAME?</v>
      </c>
      <c r="GC24" s="37" t="e">
        <f ca="1"/>
        <v>#NAME?</v>
      </c>
      <c r="GD24" s="37" t="e">
        <f ca="1"/>
        <v>#NAME?</v>
      </c>
      <c r="GE24" s="37" t="e">
        <f ca="1"/>
        <v>#NAME?</v>
      </c>
      <c r="GF24" s="37" t="e">
        <f ca="1"/>
        <v>#NAME?</v>
      </c>
      <c r="GG24" s="84" t="e">
        <f ca="1"/>
        <v>#NAME?</v>
      </c>
      <c r="GK24" s="83" t="e">
        <f ca="1"/>
        <v>#NAME?</v>
      </c>
      <c r="GL24" s="37" t="e">
        <f ca="1"/>
        <v>#NAME?</v>
      </c>
      <c r="GM24" s="37" t="e">
        <f ca="1"/>
        <v>#NAME?</v>
      </c>
      <c r="GN24" s="37" t="e">
        <f ca="1"/>
        <v>#NAME?</v>
      </c>
      <c r="GO24" s="37" t="e">
        <f ca="1"/>
        <v>#NAME?</v>
      </c>
      <c r="GP24" s="37" t="e">
        <f ca="1"/>
        <v>#NAME?</v>
      </c>
      <c r="GQ24" s="37" t="e">
        <f ca="1"/>
        <v>#NAME?</v>
      </c>
      <c r="GR24" s="37" t="e">
        <f ca="1"/>
        <v>#NAME?</v>
      </c>
      <c r="GS24" s="84" t="e">
        <f ca="1"/>
        <v>#NAME?</v>
      </c>
      <c r="GW24" s="83" t="e">
        <f ca="1"/>
        <v>#NAME?</v>
      </c>
      <c r="GX24" s="37" t="e">
        <f ca="1"/>
        <v>#NAME?</v>
      </c>
      <c r="GY24" s="37" t="e">
        <f ca="1"/>
        <v>#NAME?</v>
      </c>
      <c r="GZ24" s="37" t="e">
        <f ca="1"/>
        <v>#NAME?</v>
      </c>
      <c r="HA24" s="37" t="e">
        <f ca="1"/>
        <v>#NAME?</v>
      </c>
      <c r="HB24" s="37" t="e">
        <f ca="1"/>
        <v>#NAME?</v>
      </c>
      <c r="HC24" s="37" t="e">
        <f ca="1"/>
        <v>#NAME?</v>
      </c>
      <c r="HD24" s="37" t="e">
        <f ca="1"/>
        <v>#NAME?</v>
      </c>
      <c r="HE24" s="84" t="e">
        <f ca="1"/>
        <v>#NAME?</v>
      </c>
      <c r="HI24" s="83" t="e">
        <f ca="1"/>
        <v>#NAME?</v>
      </c>
      <c r="HJ24" s="37" t="e">
        <f ca="1"/>
        <v>#NAME?</v>
      </c>
      <c r="HK24" s="37" t="e">
        <f ca="1"/>
        <v>#NAME?</v>
      </c>
      <c r="HL24" s="37" t="e">
        <f ca="1"/>
        <v>#NAME?</v>
      </c>
      <c r="HM24" s="37" t="e">
        <f ca="1"/>
        <v>#NAME?</v>
      </c>
      <c r="HN24" s="37" t="e">
        <f ca="1"/>
        <v>#NAME?</v>
      </c>
      <c r="HO24" s="37" t="e">
        <f ca="1"/>
        <v>#NAME?</v>
      </c>
      <c r="HP24" s="37" t="e">
        <f ca="1"/>
        <v>#NAME?</v>
      </c>
      <c r="HQ24" s="84" t="e">
        <f ca="1"/>
        <v>#NAME?</v>
      </c>
      <c r="HU24" s="83" t="e">
        <f ca="1"/>
        <v>#NAME?</v>
      </c>
      <c r="HV24" s="37" t="e">
        <f ca="1"/>
        <v>#NAME?</v>
      </c>
      <c r="HW24" s="37" t="e">
        <f ca="1"/>
        <v>#NAME?</v>
      </c>
      <c r="HX24" s="37" t="e">
        <f ca="1"/>
        <v>#NAME?</v>
      </c>
      <c r="HY24" s="37" t="e">
        <f ca="1"/>
        <v>#NAME?</v>
      </c>
      <c r="HZ24" s="37" t="e">
        <f ca="1"/>
        <v>#NAME?</v>
      </c>
      <c r="IA24" s="37" t="e">
        <f ca="1"/>
        <v>#NAME?</v>
      </c>
      <c r="IB24" s="37" t="e">
        <f ca="1"/>
        <v>#NAME?</v>
      </c>
      <c r="IC24" s="84" t="e">
        <f ca="1"/>
        <v>#NAME?</v>
      </c>
      <c r="IG24" s="83" t="e">
        <f ca="1"/>
        <v>#NAME?</v>
      </c>
      <c r="IH24" s="37" t="e">
        <f ca="1"/>
        <v>#NAME?</v>
      </c>
      <c r="II24" s="37" t="e">
        <f ca="1"/>
        <v>#NAME?</v>
      </c>
      <c r="IJ24" s="37" t="e">
        <f ca="1"/>
        <v>#NAME?</v>
      </c>
      <c r="IK24" s="37" t="e">
        <f ca="1"/>
        <v>#NAME?</v>
      </c>
      <c r="IL24" s="37" t="e">
        <f ca="1"/>
        <v>#NAME?</v>
      </c>
      <c r="IM24" s="37" t="e">
        <f ca="1"/>
        <v>#NAME?</v>
      </c>
      <c r="IN24" s="37" t="e">
        <f ca="1"/>
        <v>#NAME?</v>
      </c>
      <c r="IO24" s="84" t="e">
        <f ca="1"/>
        <v>#NAME?</v>
      </c>
      <c r="IS24" s="83" t="e">
        <f ca="1"/>
        <v>#NAME?</v>
      </c>
      <c r="IT24" s="37" t="e">
        <f ca="1"/>
        <v>#NAME?</v>
      </c>
      <c r="IU24" s="37" t="e">
        <f ca="1"/>
        <v>#NAME?</v>
      </c>
      <c r="IV24" s="37" t="e">
        <f ca="1"/>
        <v>#NAME?</v>
      </c>
      <c r="IW24" s="37" t="e">
        <f ca="1"/>
        <v>#NAME?</v>
      </c>
      <c r="IX24" s="37" t="e">
        <f ca="1"/>
        <v>#NAME?</v>
      </c>
      <c r="IY24" s="37" t="e">
        <f ca="1"/>
        <v>#NAME?</v>
      </c>
      <c r="IZ24" s="37" t="e">
        <f ca="1"/>
        <v>#NAME?</v>
      </c>
      <c r="JA24" s="84" t="e">
        <f ca="1"/>
        <v>#NAME?</v>
      </c>
      <c r="JE24" s="83" t="e">
        <f ca="1"/>
        <v>#NAME?</v>
      </c>
      <c r="JF24" s="37" t="e">
        <f ca="1"/>
        <v>#NAME?</v>
      </c>
      <c r="JG24" s="37" t="e">
        <f ca="1"/>
        <v>#NAME?</v>
      </c>
      <c r="JH24" s="37" t="e">
        <f ca="1"/>
        <v>#NAME?</v>
      </c>
      <c r="JI24" s="37" t="e">
        <f ca="1"/>
        <v>#NAME?</v>
      </c>
      <c r="JJ24" s="37" t="e">
        <f ca="1"/>
        <v>#NAME?</v>
      </c>
      <c r="JK24" s="37" t="e">
        <f ca="1"/>
        <v>#NAME?</v>
      </c>
      <c r="JL24" s="37" t="e">
        <f ca="1"/>
        <v>#NAME?</v>
      </c>
      <c r="JM24" s="84" t="e">
        <f ca="1"/>
        <v>#NAME?</v>
      </c>
      <c r="JQ24" s="83" t="e">
        <f ca="1"/>
        <v>#NAME?</v>
      </c>
      <c r="JR24" s="37" t="e">
        <f ca="1"/>
        <v>#NAME?</v>
      </c>
      <c r="JS24" s="37" t="e">
        <f ca="1"/>
        <v>#NAME?</v>
      </c>
      <c r="JT24" s="37" t="e">
        <f ca="1"/>
        <v>#NAME?</v>
      </c>
      <c r="JU24" s="37" t="e">
        <f ca="1"/>
        <v>#NAME?</v>
      </c>
      <c r="JV24" s="37" t="e">
        <f ca="1"/>
        <v>#NAME?</v>
      </c>
      <c r="JW24" s="37" t="e">
        <f ca="1"/>
        <v>#NAME?</v>
      </c>
      <c r="JX24" s="37" t="e">
        <f ca="1"/>
        <v>#NAME?</v>
      </c>
      <c r="JY24" s="84" t="e">
        <f ca="1"/>
        <v>#NAME?</v>
      </c>
      <c r="KC24" s="83" t="e">
        <f ca="1"/>
        <v>#NAME?</v>
      </c>
      <c r="KD24" s="37" t="e">
        <f ca="1"/>
        <v>#NAME?</v>
      </c>
      <c r="KE24" s="37" t="e">
        <f ca="1"/>
        <v>#NAME?</v>
      </c>
      <c r="KF24" s="37" t="e">
        <f ca="1"/>
        <v>#NAME?</v>
      </c>
      <c r="KG24" s="37" t="e">
        <f ca="1"/>
        <v>#NAME?</v>
      </c>
      <c r="KH24" s="37" t="e">
        <f ca="1"/>
        <v>#NAME?</v>
      </c>
      <c r="KI24" s="37" t="e">
        <f ca="1"/>
        <v>#NAME?</v>
      </c>
      <c r="KJ24" s="37" t="e">
        <f ca="1"/>
        <v>#NAME?</v>
      </c>
      <c r="KK24" s="84" t="e">
        <f ca="1"/>
        <v>#NAME?</v>
      </c>
      <c r="KO24" s="83" t="e">
        <f ca="1"/>
        <v>#NAME?</v>
      </c>
      <c r="KP24" s="37" t="e">
        <f ca="1"/>
        <v>#NAME?</v>
      </c>
      <c r="KQ24" s="37" t="e">
        <f ca="1"/>
        <v>#NAME?</v>
      </c>
      <c r="KR24" s="37" t="e">
        <f ca="1"/>
        <v>#NAME?</v>
      </c>
      <c r="KS24" s="37" t="e">
        <f ca="1"/>
        <v>#NAME?</v>
      </c>
      <c r="KT24" s="37" t="e">
        <f ca="1"/>
        <v>#NAME?</v>
      </c>
      <c r="KU24" s="37" t="e">
        <f ca="1"/>
        <v>#NAME?</v>
      </c>
      <c r="KV24" s="37" t="e">
        <f ca="1"/>
        <v>#NAME?</v>
      </c>
      <c r="KW24" s="84" t="e">
        <f ca="1"/>
        <v>#NAME?</v>
      </c>
      <c r="LA24" s="83" t="e">
        <f ca="1"/>
        <v>#NAME?</v>
      </c>
      <c r="LB24" s="37" t="e">
        <f ca="1"/>
        <v>#NAME?</v>
      </c>
      <c r="LC24" s="37" t="e">
        <f ca="1"/>
        <v>#NAME?</v>
      </c>
      <c r="LD24" s="37" t="e">
        <f ca="1"/>
        <v>#NAME?</v>
      </c>
      <c r="LE24" s="37" t="e">
        <f ca="1"/>
        <v>#NAME?</v>
      </c>
      <c r="LF24" s="37" t="e">
        <f ca="1"/>
        <v>#NAME?</v>
      </c>
      <c r="LG24" s="37" t="e">
        <f ca="1"/>
        <v>#NAME?</v>
      </c>
      <c r="LH24" s="37" t="e">
        <f ca="1"/>
        <v>#NAME?</v>
      </c>
      <c r="LI24" s="84" t="e">
        <f ca="1"/>
        <v>#NAME?</v>
      </c>
      <c r="LM24" s="83" t="e">
        <f ca="1"/>
        <v>#NAME?</v>
      </c>
      <c r="LN24" s="37" t="e">
        <f ca="1"/>
        <v>#NAME?</v>
      </c>
      <c r="LO24" s="37" t="e">
        <f ca="1"/>
        <v>#NAME?</v>
      </c>
      <c r="LP24" s="37" t="e">
        <f ca="1"/>
        <v>#NAME?</v>
      </c>
      <c r="LQ24" s="37" t="e">
        <f ca="1"/>
        <v>#NAME?</v>
      </c>
      <c r="LR24" s="37" t="e">
        <f ca="1"/>
        <v>#NAME?</v>
      </c>
      <c r="LS24" s="37" t="e">
        <f ca="1"/>
        <v>#NAME?</v>
      </c>
      <c r="LT24" s="37" t="e">
        <f ca="1"/>
        <v>#NAME?</v>
      </c>
      <c r="LU24" s="84" t="e">
        <f ca="1"/>
        <v>#NAME?</v>
      </c>
      <c r="LY24" s="83" t="e">
        <f ca="1"/>
        <v>#NAME?</v>
      </c>
      <c r="LZ24" s="37" t="e">
        <f ca="1"/>
        <v>#NAME?</v>
      </c>
      <c r="MA24" s="37" t="e">
        <f ca="1"/>
        <v>#NAME?</v>
      </c>
      <c r="MB24" s="37" t="e">
        <f ca="1"/>
        <v>#NAME?</v>
      </c>
      <c r="MC24" s="37" t="e">
        <f ca="1"/>
        <v>#NAME?</v>
      </c>
      <c r="MD24" s="37" t="e">
        <f ca="1"/>
        <v>#NAME?</v>
      </c>
      <c r="ME24" s="37" t="e">
        <f ca="1"/>
        <v>#NAME?</v>
      </c>
      <c r="MF24" s="37" t="e">
        <f ca="1"/>
        <v>#NAME?</v>
      </c>
      <c r="MG24" s="84" t="e">
        <f ca="1"/>
        <v>#NAME?</v>
      </c>
      <c r="MK24" s="83" t="e">
        <f ca="1"/>
        <v>#NAME?</v>
      </c>
      <c r="ML24" s="37" t="e">
        <f ca="1"/>
        <v>#NAME?</v>
      </c>
      <c r="MM24" s="37" t="e">
        <f ca="1"/>
        <v>#NAME?</v>
      </c>
      <c r="MN24" s="37" t="e">
        <f ca="1"/>
        <v>#NAME?</v>
      </c>
      <c r="MO24" s="37" t="e">
        <f ca="1"/>
        <v>#NAME?</v>
      </c>
      <c r="MP24" s="37" t="e">
        <f ca="1"/>
        <v>#NAME?</v>
      </c>
      <c r="MQ24" s="37" t="e">
        <f ca="1"/>
        <v>#NAME?</v>
      </c>
      <c r="MR24" s="37" t="e">
        <f ca="1"/>
        <v>#NAME?</v>
      </c>
      <c r="MS24" s="84" t="e">
        <f ca="1"/>
        <v>#NAME?</v>
      </c>
    </row>
    <row r="25" spans="1:358" x14ac:dyDescent="0.25">
      <c r="A25">
        <v>22</v>
      </c>
      <c r="B25" s="123">
        <v>5</v>
      </c>
      <c r="C25" s="37">
        <v>8</v>
      </c>
      <c r="D25" s="37">
        <v>5</v>
      </c>
      <c r="E25" s="37">
        <v>3</v>
      </c>
      <c r="F25" s="37">
        <v>6</v>
      </c>
      <c r="G25" s="37">
        <v>4</v>
      </c>
      <c r="H25" s="37">
        <v>4</v>
      </c>
      <c r="I25" s="37">
        <v>3</v>
      </c>
      <c r="J25" s="90">
        <v>7</v>
      </c>
      <c r="Y25" s="83" t="e">
        <f ca="1"/>
        <v>#NAME?</v>
      </c>
      <c r="Z25" s="37" t="e">
        <f ca="1"/>
        <v>#NAME?</v>
      </c>
      <c r="AA25" s="37" t="e">
        <f ca="1"/>
        <v>#NAME?</v>
      </c>
      <c r="AB25" s="37" t="e">
        <f ca="1"/>
        <v>#NAME?</v>
      </c>
      <c r="AC25" s="37" t="e">
        <f ca="1"/>
        <v>#NAME?</v>
      </c>
      <c r="AD25" s="37" t="e">
        <f ca="1"/>
        <v>#NAME?</v>
      </c>
      <c r="AE25" s="37" t="e">
        <f ca="1"/>
        <v>#NAME?</v>
      </c>
      <c r="AF25" s="37" t="e">
        <f ca="1"/>
        <v>#NAME?</v>
      </c>
      <c r="AG25" s="84" t="e">
        <f ca="1"/>
        <v>#NAME?</v>
      </c>
      <c r="AK25" s="83" t="e">
        <f ca="1"/>
        <v>#NAME?</v>
      </c>
      <c r="AL25" s="37" t="e">
        <f ca="1"/>
        <v>#NAME?</v>
      </c>
      <c r="AM25" s="37" t="e">
        <f ca="1"/>
        <v>#NAME?</v>
      </c>
      <c r="AN25" s="37" t="e">
        <f ca="1"/>
        <v>#NAME?</v>
      </c>
      <c r="AO25" s="37" t="e">
        <f ca="1"/>
        <v>#NAME?</v>
      </c>
      <c r="AP25" s="37" t="e">
        <f ca="1"/>
        <v>#NAME?</v>
      </c>
      <c r="AQ25" s="37" t="e">
        <f ca="1"/>
        <v>#NAME?</v>
      </c>
      <c r="AR25" s="37" t="e">
        <f ca="1"/>
        <v>#NAME?</v>
      </c>
      <c r="AS25" s="84" t="e">
        <f ca="1"/>
        <v>#NAME?</v>
      </c>
      <c r="AW25" s="83" t="e">
        <f ca="1"/>
        <v>#NAME?</v>
      </c>
      <c r="AX25" s="37" t="e">
        <f ca="1"/>
        <v>#NAME?</v>
      </c>
      <c r="AY25" s="37" t="e">
        <f ca="1"/>
        <v>#NAME?</v>
      </c>
      <c r="AZ25" s="37" t="e">
        <f ca="1"/>
        <v>#NAME?</v>
      </c>
      <c r="BA25" s="37" t="e">
        <f ca="1"/>
        <v>#NAME?</v>
      </c>
      <c r="BB25" s="37" t="e">
        <f ca="1"/>
        <v>#NAME?</v>
      </c>
      <c r="BC25" s="37" t="e">
        <f ca="1"/>
        <v>#NAME?</v>
      </c>
      <c r="BD25" s="37" t="e">
        <f ca="1"/>
        <v>#NAME?</v>
      </c>
      <c r="BE25" s="84" t="e">
        <f ca="1"/>
        <v>#NAME?</v>
      </c>
      <c r="BI25" s="83" t="e">
        <f ca="1"/>
        <v>#NAME?</v>
      </c>
      <c r="BJ25" s="37" t="e">
        <f ca="1"/>
        <v>#NAME?</v>
      </c>
      <c r="BK25" s="37" t="e">
        <f ca="1"/>
        <v>#NAME?</v>
      </c>
      <c r="BL25" s="37" t="e">
        <f ca="1"/>
        <v>#NAME?</v>
      </c>
      <c r="BM25" s="37" t="e">
        <f ca="1"/>
        <v>#NAME?</v>
      </c>
      <c r="BN25" s="37" t="e">
        <f ca="1"/>
        <v>#NAME?</v>
      </c>
      <c r="BO25" s="37" t="e">
        <f ca="1"/>
        <v>#NAME?</v>
      </c>
      <c r="BP25" s="37" t="e">
        <f ca="1"/>
        <v>#NAME?</v>
      </c>
      <c r="BQ25" s="84" t="e">
        <f ca="1"/>
        <v>#NAME?</v>
      </c>
      <c r="BU25" s="83" t="e">
        <f ca="1"/>
        <v>#NAME?</v>
      </c>
      <c r="BV25" s="37" t="e">
        <f ca="1"/>
        <v>#NAME?</v>
      </c>
      <c r="BW25" s="37" t="e">
        <f ca="1"/>
        <v>#NAME?</v>
      </c>
      <c r="BX25" s="37" t="e">
        <f ca="1"/>
        <v>#NAME?</v>
      </c>
      <c r="BY25" s="37" t="e">
        <f ca="1"/>
        <v>#NAME?</v>
      </c>
      <c r="BZ25" s="37" t="e">
        <f ca="1"/>
        <v>#NAME?</v>
      </c>
      <c r="CA25" s="37" t="e">
        <f ca="1"/>
        <v>#NAME?</v>
      </c>
      <c r="CB25" s="37" t="e">
        <f ca="1"/>
        <v>#NAME?</v>
      </c>
      <c r="CC25" s="84" t="e">
        <f ca="1"/>
        <v>#NAME?</v>
      </c>
      <c r="CG25" s="83" t="e">
        <f ca="1"/>
        <v>#NAME?</v>
      </c>
      <c r="CH25" s="37" t="e">
        <f ca="1"/>
        <v>#NAME?</v>
      </c>
      <c r="CI25" s="37" t="e">
        <f ca="1"/>
        <v>#NAME?</v>
      </c>
      <c r="CJ25" s="37" t="e">
        <f ca="1"/>
        <v>#NAME?</v>
      </c>
      <c r="CK25" s="37" t="e">
        <f ca="1"/>
        <v>#NAME?</v>
      </c>
      <c r="CL25" s="37" t="e">
        <f ca="1"/>
        <v>#NAME?</v>
      </c>
      <c r="CM25" s="37" t="e">
        <f ca="1"/>
        <v>#NAME?</v>
      </c>
      <c r="CN25" s="37" t="e">
        <f ca="1"/>
        <v>#NAME?</v>
      </c>
      <c r="CO25" s="84" t="e">
        <f ca="1"/>
        <v>#NAME?</v>
      </c>
      <c r="CS25" s="83" t="e">
        <f ca="1"/>
        <v>#NAME?</v>
      </c>
      <c r="CT25" s="37" t="e">
        <f ca="1"/>
        <v>#NAME?</v>
      </c>
      <c r="CU25" s="37" t="e">
        <f ca="1"/>
        <v>#NAME?</v>
      </c>
      <c r="CV25" s="37" t="e">
        <f ca="1"/>
        <v>#NAME?</v>
      </c>
      <c r="CW25" s="37" t="e">
        <f ca="1"/>
        <v>#NAME?</v>
      </c>
      <c r="CX25" s="37" t="e">
        <f ca="1"/>
        <v>#NAME?</v>
      </c>
      <c r="CY25" s="37" t="e">
        <f ca="1"/>
        <v>#NAME?</v>
      </c>
      <c r="CZ25" s="37" t="e">
        <f ca="1"/>
        <v>#NAME?</v>
      </c>
      <c r="DA25" s="84" t="e">
        <f ca="1"/>
        <v>#NAME?</v>
      </c>
      <c r="DE25" s="83" t="e">
        <f ca="1"/>
        <v>#NAME?</v>
      </c>
      <c r="DF25" s="37" t="e">
        <f ca="1"/>
        <v>#NAME?</v>
      </c>
      <c r="DG25" s="37" t="e">
        <f ca="1"/>
        <v>#NAME?</v>
      </c>
      <c r="DH25" s="37" t="e">
        <f ca="1"/>
        <v>#NAME?</v>
      </c>
      <c r="DI25" s="37" t="e">
        <f ca="1"/>
        <v>#NAME?</v>
      </c>
      <c r="DJ25" s="37" t="e">
        <f ca="1"/>
        <v>#NAME?</v>
      </c>
      <c r="DK25" s="37" t="e">
        <f ca="1"/>
        <v>#NAME?</v>
      </c>
      <c r="DL25" s="37" t="e">
        <f ca="1"/>
        <v>#NAME?</v>
      </c>
      <c r="DM25" s="84" t="e">
        <f ca="1"/>
        <v>#NAME?</v>
      </c>
      <c r="DQ25" s="83" t="e">
        <f ca="1"/>
        <v>#NAME?</v>
      </c>
      <c r="DR25" s="37" t="e">
        <f ca="1"/>
        <v>#NAME?</v>
      </c>
      <c r="DS25" s="37" t="e">
        <f ca="1"/>
        <v>#NAME?</v>
      </c>
      <c r="DT25" s="37" t="e">
        <f ca="1"/>
        <v>#NAME?</v>
      </c>
      <c r="DU25" s="37" t="e">
        <f ca="1"/>
        <v>#NAME?</v>
      </c>
      <c r="DV25" s="37" t="e">
        <f ca="1"/>
        <v>#NAME?</v>
      </c>
      <c r="DW25" s="37" t="e">
        <f ca="1"/>
        <v>#NAME?</v>
      </c>
      <c r="DX25" s="37" t="e">
        <f ca="1"/>
        <v>#NAME?</v>
      </c>
      <c r="DY25" s="84" t="e">
        <f ca="1"/>
        <v>#NAME?</v>
      </c>
      <c r="EC25" s="83" t="e">
        <f ca="1"/>
        <v>#NAME?</v>
      </c>
      <c r="ED25" s="37" t="e">
        <f ca="1"/>
        <v>#NAME?</v>
      </c>
      <c r="EE25" s="37" t="e">
        <f ca="1"/>
        <v>#NAME?</v>
      </c>
      <c r="EF25" s="37" t="e">
        <f ca="1"/>
        <v>#NAME?</v>
      </c>
      <c r="EG25" s="37" t="e">
        <f ca="1"/>
        <v>#NAME?</v>
      </c>
      <c r="EH25" s="37" t="e">
        <f ca="1"/>
        <v>#NAME?</v>
      </c>
      <c r="EI25" s="37" t="e">
        <f ca="1"/>
        <v>#NAME?</v>
      </c>
      <c r="EJ25" s="37" t="e">
        <f ca="1"/>
        <v>#NAME?</v>
      </c>
      <c r="EK25" s="84" t="e">
        <f ca="1"/>
        <v>#NAME?</v>
      </c>
      <c r="EO25" s="83" t="e">
        <f ca="1"/>
        <v>#NAME?</v>
      </c>
      <c r="EP25" s="37" t="e">
        <f ca="1"/>
        <v>#NAME?</v>
      </c>
      <c r="EQ25" s="37" t="e">
        <f ca="1"/>
        <v>#NAME?</v>
      </c>
      <c r="ER25" s="37" t="e">
        <f ca="1"/>
        <v>#NAME?</v>
      </c>
      <c r="ES25" s="37" t="e">
        <f ca="1"/>
        <v>#NAME?</v>
      </c>
      <c r="ET25" s="37" t="e">
        <f ca="1"/>
        <v>#NAME?</v>
      </c>
      <c r="EU25" s="37" t="e">
        <f ca="1"/>
        <v>#NAME?</v>
      </c>
      <c r="EV25" s="37" t="e">
        <f ca="1"/>
        <v>#NAME?</v>
      </c>
      <c r="EW25" s="84" t="e">
        <f ca="1"/>
        <v>#NAME?</v>
      </c>
      <c r="FA25" s="83" t="e">
        <f ca="1"/>
        <v>#NAME?</v>
      </c>
      <c r="FB25" s="37" t="e">
        <f ca="1"/>
        <v>#NAME?</v>
      </c>
      <c r="FC25" s="37" t="e">
        <f ca="1"/>
        <v>#NAME?</v>
      </c>
      <c r="FD25" s="37" t="e">
        <f ca="1"/>
        <v>#NAME?</v>
      </c>
      <c r="FE25" s="37" t="e">
        <f ca="1"/>
        <v>#NAME?</v>
      </c>
      <c r="FF25" s="37" t="e">
        <f ca="1"/>
        <v>#NAME?</v>
      </c>
      <c r="FG25" s="37" t="e">
        <f ca="1"/>
        <v>#NAME?</v>
      </c>
      <c r="FH25" s="37" t="e">
        <f ca="1"/>
        <v>#NAME?</v>
      </c>
      <c r="FI25" s="84" t="e">
        <f ca="1"/>
        <v>#NAME?</v>
      </c>
      <c r="FM25" s="83" t="e">
        <f ca="1"/>
        <v>#NAME?</v>
      </c>
      <c r="FN25" s="37" t="e">
        <f ca="1"/>
        <v>#NAME?</v>
      </c>
      <c r="FO25" s="37" t="e">
        <f ca="1"/>
        <v>#NAME?</v>
      </c>
      <c r="FP25" s="37" t="e">
        <f ca="1"/>
        <v>#NAME?</v>
      </c>
      <c r="FQ25" s="37" t="e">
        <f ca="1"/>
        <v>#NAME?</v>
      </c>
      <c r="FR25" s="37" t="e">
        <f ca="1"/>
        <v>#NAME?</v>
      </c>
      <c r="FS25" s="37" t="e">
        <f ca="1"/>
        <v>#NAME?</v>
      </c>
      <c r="FT25" s="37" t="e">
        <f ca="1"/>
        <v>#NAME?</v>
      </c>
      <c r="FU25" s="84" t="e">
        <f ca="1"/>
        <v>#NAME?</v>
      </c>
      <c r="FY25" s="83" t="e">
        <f ca="1"/>
        <v>#NAME?</v>
      </c>
      <c r="FZ25" s="37" t="e">
        <f ca="1"/>
        <v>#NAME?</v>
      </c>
      <c r="GA25" s="37" t="e">
        <f ca="1"/>
        <v>#NAME?</v>
      </c>
      <c r="GB25" s="37" t="e">
        <f ca="1"/>
        <v>#NAME?</v>
      </c>
      <c r="GC25" s="37" t="e">
        <f ca="1"/>
        <v>#NAME?</v>
      </c>
      <c r="GD25" s="37" t="e">
        <f ca="1"/>
        <v>#NAME?</v>
      </c>
      <c r="GE25" s="37" t="e">
        <f ca="1"/>
        <v>#NAME?</v>
      </c>
      <c r="GF25" s="37" t="e">
        <f ca="1"/>
        <v>#NAME?</v>
      </c>
      <c r="GG25" s="84" t="e">
        <f ca="1"/>
        <v>#NAME?</v>
      </c>
      <c r="GK25" s="83" t="e">
        <f ca="1"/>
        <v>#NAME?</v>
      </c>
      <c r="GL25" s="37" t="e">
        <f ca="1"/>
        <v>#NAME?</v>
      </c>
      <c r="GM25" s="37" t="e">
        <f ca="1"/>
        <v>#NAME?</v>
      </c>
      <c r="GN25" s="37" t="e">
        <f ca="1"/>
        <v>#NAME?</v>
      </c>
      <c r="GO25" s="37" t="e">
        <f ca="1"/>
        <v>#NAME?</v>
      </c>
      <c r="GP25" s="37" t="e">
        <f ca="1"/>
        <v>#NAME?</v>
      </c>
      <c r="GQ25" s="37" t="e">
        <f ca="1"/>
        <v>#NAME?</v>
      </c>
      <c r="GR25" s="37" t="e">
        <f ca="1"/>
        <v>#NAME?</v>
      </c>
      <c r="GS25" s="84" t="e">
        <f ca="1"/>
        <v>#NAME?</v>
      </c>
      <c r="GW25" s="83" t="e">
        <f ca="1"/>
        <v>#NAME?</v>
      </c>
      <c r="GX25" s="37" t="e">
        <f ca="1"/>
        <v>#NAME?</v>
      </c>
      <c r="GY25" s="37" t="e">
        <f ca="1"/>
        <v>#NAME?</v>
      </c>
      <c r="GZ25" s="37" t="e">
        <f ca="1"/>
        <v>#NAME?</v>
      </c>
      <c r="HA25" s="37" t="e">
        <f ca="1"/>
        <v>#NAME?</v>
      </c>
      <c r="HB25" s="37" t="e">
        <f ca="1"/>
        <v>#NAME?</v>
      </c>
      <c r="HC25" s="37" t="e">
        <f ca="1"/>
        <v>#NAME?</v>
      </c>
      <c r="HD25" s="37" t="e">
        <f ca="1"/>
        <v>#NAME?</v>
      </c>
      <c r="HE25" s="84" t="e">
        <f ca="1"/>
        <v>#NAME?</v>
      </c>
      <c r="HI25" s="83" t="e">
        <f ca="1"/>
        <v>#NAME?</v>
      </c>
      <c r="HJ25" s="37" t="e">
        <f ca="1"/>
        <v>#NAME?</v>
      </c>
      <c r="HK25" s="37" t="e">
        <f ca="1"/>
        <v>#NAME?</v>
      </c>
      <c r="HL25" s="37" t="e">
        <f ca="1"/>
        <v>#NAME?</v>
      </c>
      <c r="HM25" s="37" t="e">
        <f ca="1"/>
        <v>#NAME?</v>
      </c>
      <c r="HN25" s="37" t="e">
        <f ca="1"/>
        <v>#NAME?</v>
      </c>
      <c r="HO25" s="37" t="e">
        <f ca="1"/>
        <v>#NAME?</v>
      </c>
      <c r="HP25" s="37" t="e">
        <f ca="1"/>
        <v>#NAME?</v>
      </c>
      <c r="HQ25" s="84" t="e">
        <f ca="1"/>
        <v>#NAME?</v>
      </c>
      <c r="HU25" s="83" t="e">
        <f ca="1"/>
        <v>#NAME?</v>
      </c>
      <c r="HV25" s="37" t="e">
        <f ca="1"/>
        <v>#NAME?</v>
      </c>
      <c r="HW25" s="37" t="e">
        <f ca="1"/>
        <v>#NAME?</v>
      </c>
      <c r="HX25" s="37" t="e">
        <f ca="1"/>
        <v>#NAME?</v>
      </c>
      <c r="HY25" s="37" t="e">
        <f ca="1"/>
        <v>#NAME?</v>
      </c>
      <c r="HZ25" s="37" t="e">
        <f ca="1"/>
        <v>#NAME?</v>
      </c>
      <c r="IA25" s="37" t="e">
        <f ca="1"/>
        <v>#NAME?</v>
      </c>
      <c r="IB25" s="37" t="e">
        <f ca="1"/>
        <v>#NAME?</v>
      </c>
      <c r="IC25" s="84" t="e">
        <f ca="1"/>
        <v>#NAME?</v>
      </c>
      <c r="IG25" s="83" t="e">
        <f ca="1"/>
        <v>#NAME?</v>
      </c>
      <c r="IH25" s="37" t="e">
        <f ca="1"/>
        <v>#NAME?</v>
      </c>
      <c r="II25" s="37" t="e">
        <f ca="1"/>
        <v>#NAME?</v>
      </c>
      <c r="IJ25" s="37" t="e">
        <f ca="1"/>
        <v>#NAME?</v>
      </c>
      <c r="IK25" s="37" t="e">
        <f ca="1"/>
        <v>#NAME?</v>
      </c>
      <c r="IL25" s="37" t="e">
        <f ca="1"/>
        <v>#NAME?</v>
      </c>
      <c r="IM25" s="37" t="e">
        <f ca="1"/>
        <v>#NAME?</v>
      </c>
      <c r="IN25" s="37" t="e">
        <f ca="1"/>
        <v>#NAME?</v>
      </c>
      <c r="IO25" s="84" t="e">
        <f ca="1"/>
        <v>#NAME?</v>
      </c>
      <c r="IS25" s="83" t="e">
        <f ca="1"/>
        <v>#NAME?</v>
      </c>
      <c r="IT25" s="37" t="e">
        <f ca="1"/>
        <v>#NAME?</v>
      </c>
      <c r="IU25" s="37" t="e">
        <f ca="1"/>
        <v>#NAME?</v>
      </c>
      <c r="IV25" s="37" t="e">
        <f ca="1"/>
        <v>#NAME?</v>
      </c>
      <c r="IW25" s="37" t="e">
        <f ca="1"/>
        <v>#NAME?</v>
      </c>
      <c r="IX25" s="37" t="e">
        <f ca="1"/>
        <v>#NAME?</v>
      </c>
      <c r="IY25" s="37" t="e">
        <f ca="1"/>
        <v>#NAME?</v>
      </c>
      <c r="IZ25" s="37" t="e">
        <f ca="1"/>
        <v>#NAME?</v>
      </c>
      <c r="JA25" s="84" t="e">
        <f ca="1"/>
        <v>#NAME?</v>
      </c>
      <c r="JE25" s="83" t="e">
        <f ca="1"/>
        <v>#NAME?</v>
      </c>
      <c r="JF25" s="37" t="e">
        <f ca="1"/>
        <v>#NAME?</v>
      </c>
      <c r="JG25" s="37" t="e">
        <f ca="1"/>
        <v>#NAME?</v>
      </c>
      <c r="JH25" s="37" t="e">
        <f ca="1"/>
        <v>#NAME?</v>
      </c>
      <c r="JI25" s="37" t="e">
        <f ca="1"/>
        <v>#NAME?</v>
      </c>
      <c r="JJ25" s="37" t="e">
        <f ca="1"/>
        <v>#NAME?</v>
      </c>
      <c r="JK25" s="37" t="e">
        <f ca="1"/>
        <v>#NAME?</v>
      </c>
      <c r="JL25" s="37" t="e">
        <f ca="1"/>
        <v>#NAME?</v>
      </c>
      <c r="JM25" s="84" t="e">
        <f ca="1"/>
        <v>#NAME?</v>
      </c>
      <c r="JQ25" s="83" t="e">
        <f ca="1"/>
        <v>#NAME?</v>
      </c>
      <c r="JR25" s="37" t="e">
        <f ca="1"/>
        <v>#NAME?</v>
      </c>
      <c r="JS25" s="37" t="e">
        <f ca="1"/>
        <v>#NAME?</v>
      </c>
      <c r="JT25" s="37" t="e">
        <f ca="1"/>
        <v>#NAME?</v>
      </c>
      <c r="JU25" s="37" t="e">
        <f ca="1"/>
        <v>#NAME?</v>
      </c>
      <c r="JV25" s="37" t="e">
        <f ca="1"/>
        <v>#NAME?</v>
      </c>
      <c r="JW25" s="37" t="e">
        <f ca="1"/>
        <v>#NAME?</v>
      </c>
      <c r="JX25" s="37" t="e">
        <f ca="1"/>
        <v>#NAME?</v>
      </c>
      <c r="JY25" s="84" t="e">
        <f ca="1"/>
        <v>#NAME?</v>
      </c>
      <c r="KC25" s="83" t="e">
        <f ca="1"/>
        <v>#NAME?</v>
      </c>
      <c r="KD25" s="37" t="e">
        <f ca="1"/>
        <v>#NAME?</v>
      </c>
      <c r="KE25" s="37" t="e">
        <f ca="1"/>
        <v>#NAME?</v>
      </c>
      <c r="KF25" s="37" t="e">
        <f ca="1"/>
        <v>#NAME?</v>
      </c>
      <c r="KG25" s="37" t="e">
        <f ca="1"/>
        <v>#NAME?</v>
      </c>
      <c r="KH25" s="37" t="e">
        <f ca="1"/>
        <v>#NAME?</v>
      </c>
      <c r="KI25" s="37" t="e">
        <f ca="1"/>
        <v>#NAME?</v>
      </c>
      <c r="KJ25" s="37" t="e">
        <f ca="1"/>
        <v>#NAME?</v>
      </c>
      <c r="KK25" s="84" t="e">
        <f ca="1"/>
        <v>#NAME?</v>
      </c>
      <c r="KO25" s="83" t="e">
        <f ca="1"/>
        <v>#NAME?</v>
      </c>
      <c r="KP25" s="37" t="e">
        <f ca="1"/>
        <v>#NAME?</v>
      </c>
      <c r="KQ25" s="37" t="e">
        <f ca="1"/>
        <v>#NAME?</v>
      </c>
      <c r="KR25" s="37" t="e">
        <f ca="1"/>
        <v>#NAME?</v>
      </c>
      <c r="KS25" s="37" t="e">
        <f ca="1"/>
        <v>#NAME?</v>
      </c>
      <c r="KT25" s="37" t="e">
        <f ca="1"/>
        <v>#NAME?</v>
      </c>
      <c r="KU25" s="37" t="e">
        <f ca="1"/>
        <v>#NAME?</v>
      </c>
      <c r="KV25" s="37" t="e">
        <f ca="1"/>
        <v>#NAME?</v>
      </c>
      <c r="KW25" s="84" t="e">
        <f ca="1"/>
        <v>#NAME?</v>
      </c>
      <c r="LA25" s="83" t="e">
        <f ca="1"/>
        <v>#NAME?</v>
      </c>
      <c r="LB25" s="37" t="e">
        <f ca="1"/>
        <v>#NAME?</v>
      </c>
      <c r="LC25" s="37" t="e">
        <f ca="1"/>
        <v>#NAME?</v>
      </c>
      <c r="LD25" s="37" t="e">
        <f ca="1"/>
        <v>#NAME?</v>
      </c>
      <c r="LE25" s="37" t="e">
        <f ca="1"/>
        <v>#NAME?</v>
      </c>
      <c r="LF25" s="37" t="e">
        <f ca="1"/>
        <v>#NAME?</v>
      </c>
      <c r="LG25" s="37" t="e">
        <f ca="1"/>
        <v>#NAME?</v>
      </c>
      <c r="LH25" s="37" t="e">
        <f ca="1"/>
        <v>#NAME?</v>
      </c>
      <c r="LI25" s="84" t="e">
        <f ca="1"/>
        <v>#NAME?</v>
      </c>
      <c r="LM25" s="83" t="e">
        <f ca="1"/>
        <v>#NAME?</v>
      </c>
      <c r="LN25" s="37" t="e">
        <f ca="1"/>
        <v>#NAME?</v>
      </c>
      <c r="LO25" s="37" t="e">
        <f ca="1"/>
        <v>#NAME?</v>
      </c>
      <c r="LP25" s="37" t="e">
        <f ca="1"/>
        <v>#NAME?</v>
      </c>
      <c r="LQ25" s="37" t="e">
        <f ca="1"/>
        <v>#NAME?</v>
      </c>
      <c r="LR25" s="37" t="e">
        <f ca="1"/>
        <v>#NAME?</v>
      </c>
      <c r="LS25" s="37" t="e">
        <f ca="1"/>
        <v>#NAME?</v>
      </c>
      <c r="LT25" s="37" t="e">
        <f ca="1"/>
        <v>#NAME?</v>
      </c>
      <c r="LU25" s="84" t="e">
        <f ca="1"/>
        <v>#NAME?</v>
      </c>
      <c r="LY25" s="83" t="e">
        <f ca="1"/>
        <v>#NAME?</v>
      </c>
      <c r="LZ25" s="37" t="e">
        <f ca="1"/>
        <v>#NAME?</v>
      </c>
      <c r="MA25" s="37" t="e">
        <f ca="1"/>
        <v>#NAME?</v>
      </c>
      <c r="MB25" s="37" t="e">
        <f ca="1"/>
        <v>#NAME?</v>
      </c>
      <c r="MC25" s="37" t="e">
        <f ca="1"/>
        <v>#NAME?</v>
      </c>
      <c r="MD25" s="37" t="e">
        <f ca="1"/>
        <v>#NAME?</v>
      </c>
      <c r="ME25" s="37" t="e">
        <f ca="1"/>
        <v>#NAME?</v>
      </c>
      <c r="MF25" s="37" t="e">
        <f ca="1"/>
        <v>#NAME?</v>
      </c>
      <c r="MG25" s="84" t="e">
        <f ca="1"/>
        <v>#NAME?</v>
      </c>
      <c r="MK25" s="83" t="e">
        <f ca="1"/>
        <v>#NAME?</v>
      </c>
      <c r="ML25" s="37" t="e">
        <f ca="1"/>
        <v>#NAME?</v>
      </c>
      <c r="MM25" s="37" t="e">
        <f ca="1"/>
        <v>#NAME?</v>
      </c>
      <c r="MN25" s="37" t="e">
        <f ca="1"/>
        <v>#NAME?</v>
      </c>
      <c r="MO25" s="37" t="e">
        <f ca="1"/>
        <v>#NAME?</v>
      </c>
      <c r="MP25" s="37" t="e">
        <f ca="1"/>
        <v>#NAME?</v>
      </c>
      <c r="MQ25" s="37" t="e">
        <f ca="1"/>
        <v>#NAME?</v>
      </c>
      <c r="MR25" s="37" t="e">
        <f ca="1"/>
        <v>#NAME?</v>
      </c>
      <c r="MS25" s="84" t="e">
        <f ca="1"/>
        <v>#NAME?</v>
      </c>
    </row>
    <row r="26" spans="1:358" x14ac:dyDescent="0.25">
      <c r="A26">
        <v>23</v>
      </c>
      <c r="B26" s="123">
        <v>4</v>
      </c>
      <c r="C26" s="37">
        <v>9</v>
      </c>
      <c r="D26" s="37">
        <v>4</v>
      </c>
      <c r="E26" s="37">
        <v>3</v>
      </c>
      <c r="F26" s="37">
        <v>7</v>
      </c>
      <c r="G26" s="37">
        <v>7</v>
      </c>
      <c r="H26" s="37">
        <v>7</v>
      </c>
      <c r="I26" s="37">
        <v>5</v>
      </c>
      <c r="J26" s="90">
        <v>7</v>
      </c>
      <c r="Y26" s="83" t="e">
        <f ca="1"/>
        <v>#NAME?</v>
      </c>
      <c r="Z26" s="37" t="e">
        <f ca="1"/>
        <v>#NAME?</v>
      </c>
      <c r="AA26" s="37" t="e">
        <f ca="1"/>
        <v>#NAME?</v>
      </c>
      <c r="AB26" s="37" t="e">
        <f ca="1"/>
        <v>#NAME?</v>
      </c>
      <c r="AC26" s="37" t="e">
        <f ca="1"/>
        <v>#NAME?</v>
      </c>
      <c r="AD26" s="37" t="e">
        <f ca="1"/>
        <v>#NAME?</v>
      </c>
      <c r="AE26" s="37" t="e">
        <f ca="1"/>
        <v>#NAME?</v>
      </c>
      <c r="AF26" s="37" t="e">
        <f ca="1"/>
        <v>#NAME?</v>
      </c>
      <c r="AG26" s="84" t="e">
        <f ca="1"/>
        <v>#NAME?</v>
      </c>
      <c r="AK26" s="83" t="e">
        <f ca="1"/>
        <v>#NAME?</v>
      </c>
      <c r="AL26" s="37" t="e">
        <f ca="1"/>
        <v>#NAME?</v>
      </c>
      <c r="AM26" s="37" t="e">
        <f ca="1"/>
        <v>#NAME?</v>
      </c>
      <c r="AN26" s="37" t="e">
        <f ca="1"/>
        <v>#NAME?</v>
      </c>
      <c r="AO26" s="37" t="e">
        <f ca="1"/>
        <v>#NAME?</v>
      </c>
      <c r="AP26" s="37" t="e">
        <f ca="1"/>
        <v>#NAME?</v>
      </c>
      <c r="AQ26" s="37" t="e">
        <f ca="1"/>
        <v>#NAME?</v>
      </c>
      <c r="AR26" s="37" t="e">
        <f ca="1"/>
        <v>#NAME?</v>
      </c>
      <c r="AS26" s="84" t="e">
        <f ca="1"/>
        <v>#NAME?</v>
      </c>
      <c r="AW26" s="83" t="e">
        <f ca="1"/>
        <v>#NAME?</v>
      </c>
      <c r="AX26" s="37" t="e">
        <f ca="1"/>
        <v>#NAME?</v>
      </c>
      <c r="AY26" s="37" t="e">
        <f ca="1"/>
        <v>#NAME?</v>
      </c>
      <c r="AZ26" s="37" t="e">
        <f ca="1"/>
        <v>#NAME?</v>
      </c>
      <c r="BA26" s="37" t="e">
        <f ca="1"/>
        <v>#NAME?</v>
      </c>
      <c r="BB26" s="37" t="e">
        <f ca="1"/>
        <v>#NAME?</v>
      </c>
      <c r="BC26" s="37" t="e">
        <f ca="1"/>
        <v>#NAME?</v>
      </c>
      <c r="BD26" s="37" t="e">
        <f ca="1"/>
        <v>#NAME?</v>
      </c>
      <c r="BE26" s="84" t="e">
        <f ca="1"/>
        <v>#NAME?</v>
      </c>
      <c r="BI26" s="83" t="e">
        <f ca="1"/>
        <v>#NAME?</v>
      </c>
      <c r="BJ26" s="37" t="e">
        <f ca="1"/>
        <v>#NAME?</v>
      </c>
      <c r="BK26" s="37" t="e">
        <f ca="1"/>
        <v>#NAME?</v>
      </c>
      <c r="BL26" s="37" t="e">
        <f ca="1"/>
        <v>#NAME?</v>
      </c>
      <c r="BM26" s="37" t="e">
        <f ca="1"/>
        <v>#NAME?</v>
      </c>
      <c r="BN26" s="37" t="e">
        <f ca="1"/>
        <v>#NAME?</v>
      </c>
      <c r="BO26" s="37" t="e">
        <f ca="1"/>
        <v>#NAME?</v>
      </c>
      <c r="BP26" s="37" t="e">
        <f ca="1"/>
        <v>#NAME?</v>
      </c>
      <c r="BQ26" s="84" t="e">
        <f ca="1"/>
        <v>#NAME?</v>
      </c>
      <c r="BU26" s="83" t="e">
        <f ca="1"/>
        <v>#NAME?</v>
      </c>
      <c r="BV26" s="37" t="e">
        <f ca="1"/>
        <v>#NAME?</v>
      </c>
      <c r="BW26" s="37" t="e">
        <f ca="1"/>
        <v>#NAME?</v>
      </c>
      <c r="BX26" s="37" t="e">
        <f ca="1"/>
        <v>#NAME?</v>
      </c>
      <c r="BY26" s="37" t="e">
        <f ca="1"/>
        <v>#NAME?</v>
      </c>
      <c r="BZ26" s="37" t="e">
        <f ca="1"/>
        <v>#NAME?</v>
      </c>
      <c r="CA26" s="37" t="e">
        <f ca="1"/>
        <v>#NAME?</v>
      </c>
      <c r="CB26" s="37" t="e">
        <f ca="1"/>
        <v>#NAME?</v>
      </c>
      <c r="CC26" s="84" t="e">
        <f ca="1"/>
        <v>#NAME?</v>
      </c>
      <c r="CG26" s="83" t="e">
        <f ca="1"/>
        <v>#NAME?</v>
      </c>
      <c r="CH26" s="37" t="e">
        <f ca="1"/>
        <v>#NAME?</v>
      </c>
      <c r="CI26" s="37" t="e">
        <f ca="1"/>
        <v>#NAME?</v>
      </c>
      <c r="CJ26" s="37" t="e">
        <f ca="1"/>
        <v>#NAME?</v>
      </c>
      <c r="CK26" s="37" t="e">
        <f ca="1"/>
        <v>#NAME?</v>
      </c>
      <c r="CL26" s="37" t="e">
        <f ca="1"/>
        <v>#NAME?</v>
      </c>
      <c r="CM26" s="37" t="e">
        <f ca="1"/>
        <v>#NAME?</v>
      </c>
      <c r="CN26" s="37" t="e">
        <f ca="1"/>
        <v>#NAME?</v>
      </c>
      <c r="CO26" s="84" t="e">
        <f ca="1"/>
        <v>#NAME?</v>
      </c>
      <c r="CS26" s="83" t="e">
        <f ca="1"/>
        <v>#NAME?</v>
      </c>
      <c r="CT26" s="37" t="e">
        <f ca="1"/>
        <v>#NAME?</v>
      </c>
      <c r="CU26" s="37" t="e">
        <f ca="1"/>
        <v>#NAME?</v>
      </c>
      <c r="CV26" s="37" t="e">
        <f ca="1"/>
        <v>#NAME?</v>
      </c>
      <c r="CW26" s="37" t="e">
        <f ca="1"/>
        <v>#NAME?</v>
      </c>
      <c r="CX26" s="37" t="e">
        <f ca="1"/>
        <v>#NAME?</v>
      </c>
      <c r="CY26" s="37" t="e">
        <f ca="1"/>
        <v>#NAME?</v>
      </c>
      <c r="CZ26" s="37" t="e">
        <f ca="1"/>
        <v>#NAME?</v>
      </c>
      <c r="DA26" s="84" t="e">
        <f ca="1"/>
        <v>#NAME?</v>
      </c>
      <c r="DE26" s="83" t="e">
        <f ca="1"/>
        <v>#NAME?</v>
      </c>
      <c r="DF26" s="37" t="e">
        <f ca="1"/>
        <v>#NAME?</v>
      </c>
      <c r="DG26" s="37" t="e">
        <f ca="1"/>
        <v>#NAME?</v>
      </c>
      <c r="DH26" s="37" t="e">
        <f ca="1"/>
        <v>#NAME?</v>
      </c>
      <c r="DI26" s="37" t="e">
        <f ca="1"/>
        <v>#NAME?</v>
      </c>
      <c r="DJ26" s="37" t="e">
        <f ca="1"/>
        <v>#NAME?</v>
      </c>
      <c r="DK26" s="37" t="e">
        <f ca="1"/>
        <v>#NAME?</v>
      </c>
      <c r="DL26" s="37" t="e">
        <f ca="1"/>
        <v>#NAME?</v>
      </c>
      <c r="DM26" s="84" t="e">
        <f ca="1"/>
        <v>#NAME?</v>
      </c>
      <c r="DQ26" s="83" t="e">
        <f ca="1"/>
        <v>#NAME?</v>
      </c>
      <c r="DR26" s="37" t="e">
        <f ca="1"/>
        <v>#NAME?</v>
      </c>
      <c r="DS26" s="37" t="e">
        <f ca="1"/>
        <v>#NAME?</v>
      </c>
      <c r="DT26" s="37" t="e">
        <f ca="1"/>
        <v>#NAME?</v>
      </c>
      <c r="DU26" s="37" t="e">
        <f ca="1"/>
        <v>#NAME?</v>
      </c>
      <c r="DV26" s="37" t="e">
        <f ca="1"/>
        <v>#NAME?</v>
      </c>
      <c r="DW26" s="37" t="e">
        <f ca="1"/>
        <v>#NAME?</v>
      </c>
      <c r="DX26" s="37" t="e">
        <f ca="1"/>
        <v>#NAME?</v>
      </c>
      <c r="DY26" s="84" t="e">
        <f ca="1"/>
        <v>#NAME?</v>
      </c>
      <c r="EC26" s="83" t="e">
        <f ca="1"/>
        <v>#NAME?</v>
      </c>
      <c r="ED26" s="37" t="e">
        <f ca="1"/>
        <v>#NAME?</v>
      </c>
      <c r="EE26" s="37" t="e">
        <f ca="1"/>
        <v>#NAME?</v>
      </c>
      <c r="EF26" s="37" t="e">
        <f ca="1"/>
        <v>#NAME?</v>
      </c>
      <c r="EG26" s="37" t="e">
        <f ca="1"/>
        <v>#NAME?</v>
      </c>
      <c r="EH26" s="37" t="e">
        <f ca="1"/>
        <v>#NAME?</v>
      </c>
      <c r="EI26" s="37" t="e">
        <f ca="1"/>
        <v>#NAME?</v>
      </c>
      <c r="EJ26" s="37" t="e">
        <f ca="1"/>
        <v>#NAME?</v>
      </c>
      <c r="EK26" s="84" t="e">
        <f ca="1"/>
        <v>#NAME?</v>
      </c>
      <c r="EO26" s="83" t="e">
        <f ca="1"/>
        <v>#NAME?</v>
      </c>
      <c r="EP26" s="37" t="e">
        <f ca="1"/>
        <v>#NAME?</v>
      </c>
      <c r="EQ26" s="37" t="e">
        <f ca="1"/>
        <v>#NAME?</v>
      </c>
      <c r="ER26" s="37" t="e">
        <f ca="1"/>
        <v>#NAME?</v>
      </c>
      <c r="ES26" s="37" t="e">
        <f ca="1"/>
        <v>#NAME?</v>
      </c>
      <c r="ET26" s="37" t="e">
        <f ca="1"/>
        <v>#NAME?</v>
      </c>
      <c r="EU26" s="37" t="e">
        <f ca="1"/>
        <v>#NAME?</v>
      </c>
      <c r="EV26" s="37" t="e">
        <f ca="1"/>
        <v>#NAME?</v>
      </c>
      <c r="EW26" s="84" t="e">
        <f ca="1"/>
        <v>#NAME?</v>
      </c>
      <c r="FA26" s="83" t="e">
        <f ca="1"/>
        <v>#NAME?</v>
      </c>
      <c r="FB26" s="37" t="e">
        <f ca="1"/>
        <v>#NAME?</v>
      </c>
      <c r="FC26" s="37" t="e">
        <f ca="1"/>
        <v>#NAME?</v>
      </c>
      <c r="FD26" s="37" t="e">
        <f ca="1"/>
        <v>#NAME?</v>
      </c>
      <c r="FE26" s="37" t="e">
        <f ca="1"/>
        <v>#NAME?</v>
      </c>
      <c r="FF26" s="37" t="e">
        <f ca="1"/>
        <v>#NAME?</v>
      </c>
      <c r="FG26" s="37" t="e">
        <f ca="1"/>
        <v>#NAME?</v>
      </c>
      <c r="FH26" s="37" t="e">
        <f ca="1"/>
        <v>#NAME?</v>
      </c>
      <c r="FI26" s="84" t="e">
        <f ca="1"/>
        <v>#NAME?</v>
      </c>
      <c r="FM26" s="83" t="e">
        <f ca="1"/>
        <v>#NAME?</v>
      </c>
      <c r="FN26" s="37" t="e">
        <f ca="1"/>
        <v>#NAME?</v>
      </c>
      <c r="FO26" s="37" t="e">
        <f ca="1"/>
        <v>#NAME?</v>
      </c>
      <c r="FP26" s="37" t="e">
        <f ca="1"/>
        <v>#NAME?</v>
      </c>
      <c r="FQ26" s="37" t="e">
        <f ca="1"/>
        <v>#NAME?</v>
      </c>
      <c r="FR26" s="37" t="e">
        <f ca="1"/>
        <v>#NAME?</v>
      </c>
      <c r="FS26" s="37" t="e">
        <f ca="1"/>
        <v>#NAME?</v>
      </c>
      <c r="FT26" s="37" t="e">
        <f ca="1"/>
        <v>#NAME?</v>
      </c>
      <c r="FU26" s="84" t="e">
        <f ca="1"/>
        <v>#NAME?</v>
      </c>
      <c r="FY26" s="83" t="e">
        <f ca="1"/>
        <v>#NAME?</v>
      </c>
      <c r="FZ26" s="37" t="e">
        <f ca="1"/>
        <v>#NAME?</v>
      </c>
      <c r="GA26" s="37" t="e">
        <f ca="1"/>
        <v>#NAME?</v>
      </c>
      <c r="GB26" s="37" t="e">
        <f ca="1"/>
        <v>#NAME?</v>
      </c>
      <c r="GC26" s="37" t="e">
        <f ca="1"/>
        <v>#NAME?</v>
      </c>
      <c r="GD26" s="37" t="e">
        <f ca="1"/>
        <v>#NAME?</v>
      </c>
      <c r="GE26" s="37" t="e">
        <f ca="1"/>
        <v>#NAME?</v>
      </c>
      <c r="GF26" s="37" t="e">
        <f ca="1"/>
        <v>#NAME?</v>
      </c>
      <c r="GG26" s="84" t="e">
        <f ca="1"/>
        <v>#NAME?</v>
      </c>
      <c r="GK26" s="83" t="e">
        <f ca="1"/>
        <v>#NAME?</v>
      </c>
      <c r="GL26" s="37" t="e">
        <f ca="1"/>
        <v>#NAME?</v>
      </c>
      <c r="GM26" s="37" t="e">
        <f ca="1"/>
        <v>#NAME?</v>
      </c>
      <c r="GN26" s="37" t="e">
        <f ca="1"/>
        <v>#NAME?</v>
      </c>
      <c r="GO26" s="37" t="e">
        <f ca="1"/>
        <v>#NAME?</v>
      </c>
      <c r="GP26" s="37" t="e">
        <f ca="1"/>
        <v>#NAME?</v>
      </c>
      <c r="GQ26" s="37" t="e">
        <f ca="1"/>
        <v>#NAME?</v>
      </c>
      <c r="GR26" s="37" t="e">
        <f ca="1"/>
        <v>#NAME?</v>
      </c>
      <c r="GS26" s="84" t="e">
        <f ca="1"/>
        <v>#NAME?</v>
      </c>
      <c r="GW26" s="83" t="e">
        <f ca="1"/>
        <v>#NAME?</v>
      </c>
      <c r="GX26" s="37" t="e">
        <f ca="1"/>
        <v>#NAME?</v>
      </c>
      <c r="GY26" s="37" t="e">
        <f ca="1"/>
        <v>#NAME?</v>
      </c>
      <c r="GZ26" s="37" t="e">
        <f ca="1"/>
        <v>#NAME?</v>
      </c>
      <c r="HA26" s="37" t="e">
        <f ca="1"/>
        <v>#NAME?</v>
      </c>
      <c r="HB26" s="37" t="e">
        <f ca="1"/>
        <v>#NAME?</v>
      </c>
      <c r="HC26" s="37" t="e">
        <f ca="1"/>
        <v>#NAME?</v>
      </c>
      <c r="HD26" s="37" t="e">
        <f ca="1"/>
        <v>#NAME?</v>
      </c>
      <c r="HE26" s="84" t="e">
        <f ca="1"/>
        <v>#NAME?</v>
      </c>
      <c r="HI26" s="83" t="e">
        <f ca="1"/>
        <v>#NAME?</v>
      </c>
      <c r="HJ26" s="37" t="e">
        <f ca="1"/>
        <v>#NAME?</v>
      </c>
      <c r="HK26" s="37" t="e">
        <f ca="1"/>
        <v>#NAME?</v>
      </c>
      <c r="HL26" s="37" t="e">
        <f ca="1"/>
        <v>#NAME?</v>
      </c>
      <c r="HM26" s="37" t="e">
        <f ca="1"/>
        <v>#NAME?</v>
      </c>
      <c r="HN26" s="37" t="e">
        <f ca="1"/>
        <v>#NAME?</v>
      </c>
      <c r="HO26" s="37" t="e">
        <f ca="1"/>
        <v>#NAME?</v>
      </c>
      <c r="HP26" s="37" t="e">
        <f ca="1"/>
        <v>#NAME?</v>
      </c>
      <c r="HQ26" s="84" t="e">
        <f ca="1"/>
        <v>#NAME?</v>
      </c>
      <c r="HU26" s="83" t="e">
        <f ca="1"/>
        <v>#NAME?</v>
      </c>
      <c r="HV26" s="37" t="e">
        <f ca="1"/>
        <v>#NAME?</v>
      </c>
      <c r="HW26" s="37" t="e">
        <f ca="1"/>
        <v>#NAME?</v>
      </c>
      <c r="HX26" s="37" t="e">
        <f ca="1"/>
        <v>#NAME?</v>
      </c>
      <c r="HY26" s="37" t="e">
        <f ca="1"/>
        <v>#NAME?</v>
      </c>
      <c r="HZ26" s="37" t="e">
        <f ca="1"/>
        <v>#NAME?</v>
      </c>
      <c r="IA26" s="37" t="e">
        <f ca="1"/>
        <v>#NAME?</v>
      </c>
      <c r="IB26" s="37" t="e">
        <f ca="1"/>
        <v>#NAME?</v>
      </c>
      <c r="IC26" s="84" t="e">
        <f ca="1"/>
        <v>#NAME?</v>
      </c>
      <c r="IG26" s="83" t="e">
        <f ca="1"/>
        <v>#NAME?</v>
      </c>
      <c r="IH26" s="37" t="e">
        <f ca="1"/>
        <v>#NAME?</v>
      </c>
      <c r="II26" s="37" t="e">
        <f ca="1"/>
        <v>#NAME?</v>
      </c>
      <c r="IJ26" s="37" t="e">
        <f ca="1"/>
        <v>#NAME?</v>
      </c>
      <c r="IK26" s="37" t="e">
        <f ca="1"/>
        <v>#NAME?</v>
      </c>
      <c r="IL26" s="37" t="e">
        <f ca="1"/>
        <v>#NAME?</v>
      </c>
      <c r="IM26" s="37" t="e">
        <f ca="1"/>
        <v>#NAME?</v>
      </c>
      <c r="IN26" s="37" t="e">
        <f ca="1"/>
        <v>#NAME?</v>
      </c>
      <c r="IO26" s="84" t="e">
        <f ca="1"/>
        <v>#NAME?</v>
      </c>
      <c r="IS26" s="83" t="e">
        <f ca="1"/>
        <v>#NAME?</v>
      </c>
      <c r="IT26" s="37" t="e">
        <f ca="1"/>
        <v>#NAME?</v>
      </c>
      <c r="IU26" s="37" t="e">
        <f ca="1"/>
        <v>#NAME?</v>
      </c>
      <c r="IV26" s="37" t="e">
        <f ca="1"/>
        <v>#NAME?</v>
      </c>
      <c r="IW26" s="37" t="e">
        <f ca="1"/>
        <v>#NAME?</v>
      </c>
      <c r="IX26" s="37" t="e">
        <f ca="1"/>
        <v>#NAME?</v>
      </c>
      <c r="IY26" s="37" t="e">
        <f ca="1"/>
        <v>#NAME?</v>
      </c>
      <c r="IZ26" s="37" t="e">
        <f ca="1"/>
        <v>#NAME?</v>
      </c>
      <c r="JA26" s="84" t="e">
        <f ca="1"/>
        <v>#NAME?</v>
      </c>
      <c r="JE26" s="83" t="e">
        <f ca="1"/>
        <v>#NAME?</v>
      </c>
      <c r="JF26" s="37" t="e">
        <f ca="1"/>
        <v>#NAME?</v>
      </c>
      <c r="JG26" s="37" t="e">
        <f ca="1"/>
        <v>#NAME?</v>
      </c>
      <c r="JH26" s="37" t="e">
        <f ca="1"/>
        <v>#NAME?</v>
      </c>
      <c r="JI26" s="37" t="e">
        <f ca="1"/>
        <v>#NAME?</v>
      </c>
      <c r="JJ26" s="37" t="e">
        <f ca="1"/>
        <v>#NAME?</v>
      </c>
      <c r="JK26" s="37" t="e">
        <f ca="1"/>
        <v>#NAME?</v>
      </c>
      <c r="JL26" s="37" t="e">
        <f ca="1"/>
        <v>#NAME?</v>
      </c>
      <c r="JM26" s="84" t="e">
        <f ca="1"/>
        <v>#NAME?</v>
      </c>
      <c r="JQ26" s="83" t="e">
        <f ca="1"/>
        <v>#NAME?</v>
      </c>
      <c r="JR26" s="37" t="e">
        <f ca="1"/>
        <v>#NAME?</v>
      </c>
      <c r="JS26" s="37" t="e">
        <f ca="1"/>
        <v>#NAME?</v>
      </c>
      <c r="JT26" s="37" t="e">
        <f ca="1"/>
        <v>#NAME?</v>
      </c>
      <c r="JU26" s="37" t="e">
        <f ca="1"/>
        <v>#NAME?</v>
      </c>
      <c r="JV26" s="37" t="e">
        <f ca="1"/>
        <v>#NAME?</v>
      </c>
      <c r="JW26" s="37" t="e">
        <f ca="1"/>
        <v>#NAME?</v>
      </c>
      <c r="JX26" s="37" t="e">
        <f ca="1"/>
        <v>#NAME?</v>
      </c>
      <c r="JY26" s="84" t="e">
        <f ca="1"/>
        <v>#NAME?</v>
      </c>
      <c r="KC26" s="83" t="e">
        <f ca="1"/>
        <v>#NAME?</v>
      </c>
      <c r="KD26" s="37" t="e">
        <f ca="1"/>
        <v>#NAME?</v>
      </c>
      <c r="KE26" s="37" t="e">
        <f ca="1"/>
        <v>#NAME?</v>
      </c>
      <c r="KF26" s="37" t="e">
        <f ca="1"/>
        <v>#NAME?</v>
      </c>
      <c r="KG26" s="37" t="e">
        <f ca="1"/>
        <v>#NAME?</v>
      </c>
      <c r="KH26" s="37" t="e">
        <f ca="1"/>
        <v>#NAME?</v>
      </c>
      <c r="KI26" s="37" t="e">
        <f ca="1"/>
        <v>#NAME?</v>
      </c>
      <c r="KJ26" s="37" t="e">
        <f ca="1"/>
        <v>#NAME?</v>
      </c>
      <c r="KK26" s="84" t="e">
        <f ca="1"/>
        <v>#NAME?</v>
      </c>
      <c r="KO26" s="83" t="e">
        <f ca="1"/>
        <v>#NAME?</v>
      </c>
      <c r="KP26" s="37" t="e">
        <f ca="1"/>
        <v>#NAME?</v>
      </c>
      <c r="KQ26" s="37" t="e">
        <f ca="1"/>
        <v>#NAME?</v>
      </c>
      <c r="KR26" s="37" t="e">
        <f ca="1"/>
        <v>#NAME?</v>
      </c>
      <c r="KS26" s="37" t="e">
        <f ca="1"/>
        <v>#NAME?</v>
      </c>
      <c r="KT26" s="37" t="e">
        <f ca="1"/>
        <v>#NAME?</v>
      </c>
      <c r="KU26" s="37" t="e">
        <f ca="1"/>
        <v>#NAME?</v>
      </c>
      <c r="KV26" s="37" t="e">
        <f ca="1"/>
        <v>#NAME?</v>
      </c>
      <c r="KW26" s="84" t="e">
        <f ca="1"/>
        <v>#NAME?</v>
      </c>
      <c r="LA26" s="83" t="e">
        <f ca="1"/>
        <v>#NAME?</v>
      </c>
      <c r="LB26" s="37" t="e">
        <f ca="1"/>
        <v>#NAME?</v>
      </c>
      <c r="LC26" s="37" t="e">
        <f ca="1"/>
        <v>#NAME?</v>
      </c>
      <c r="LD26" s="37" t="e">
        <f ca="1"/>
        <v>#NAME?</v>
      </c>
      <c r="LE26" s="37" t="e">
        <f ca="1"/>
        <v>#NAME?</v>
      </c>
      <c r="LF26" s="37" t="e">
        <f ca="1"/>
        <v>#NAME?</v>
      </c>
      <c r="LG26" s="37" t="e">
        <f ca="1"/>
        <v>#NAME?</v>
      </c>
      <c r="LH26" s="37" t="e">
        <f ca="1"/>
        <v>#NAME?</v>
      </c>
      <c r="LI26" s="84" t="e">
        <f ca="1"/>
        <v>#NAME?</v>
      </c>
      <c r="LM26" s="83" t="e">
        <f ca="1"/>
        <v>#NAME?</v>
      </c>
      <c r="LN26" s="37" t="e">
        <f ca="1"/>
        <v>#NAME?</v>
      </c>
      <c r="LO26" s="37" t="e">
        <f ca="1"/>
        <v>#NAME?</v>
      </c>
      <c r="LP26" s="37" t="e">
        <f ca="1"/>
        <v>#NAME?</v>
      </c>
      <c r="LQ26" s="37" t="e">
        <f ca="1"/>
        <v>#NAME?</v>
      </c>
      <c r="LR26" s="37" t="e">
        <f ca="1"/>
        <v>#NAME?</v>
      </c>
      <c r="LS26" s="37" t="e">
        <f ca="1"/>
        <v>#NAME?</v>
      </c>
      <c r="LT26" s="37" t="e">
        <f ca="1"/>
        <v>#NAME?</v>
      </c>
      <c r="LU26" s="84" t="e">
        <f ca="1"/>
        <v>#NAME?</v>
      </c>
      <c r="LY26" s="83" t="e">
        <f ca="1"/>
        <v>#NAME?</v>
      </c>
      <c r="LZ26" s="37" t="e">
        <f ca="1"/>
        <v>#NAME?</v>
      </c>
      <c r="MA26" s="37" t="e">
        <f ca="1"/>
        <v>#NAME?</v>
      </c>
      <c r="MB26" s="37" t="e">
        <f ca="1"/>
        <v>#NAME?</v>
      </c>
      <c r="MC26" s="37" t="e">
        <f ca="1"/>
        <v>#NAME?</v>
      </c>
      <c r="MD26" s="37" t="e">
        <f ca="1"/>
        <v>#NAME?</v>
      </c>
      <c r="ME26" s="37" t="e">
        <f ca="1"/>
        <v>#NAME?</v>
      </c>
      <c r="MF26" s="37" t="e">
        <f ca="1"/>
        <v>#NAME?</v>
      </c>
      <c r="MG26" s="84" t="e">
        <f ca="1"/>
        <v>#NAME?</v>
      </c>
      <c r="MK26" s="83" t="e">
        <f ca="1"/>
        <v>#NAME?</v>
      </c>
      <c r="ML26" s="37" t="e">
        <f ca="1"/>
        <v>#NAME?</v>
      </c>
      <c r="MM26" s="37" t="e">
        <f ca="1"/>
        <v>#NAME?</v>
      </c>
      <c r="MN26" s="37" t="e">
        <f ca="1"/>
        <v>#NAME?</v>
      </c>
      <c r="MO26" s="37" t="e">
        <f ca="1"/>
        <v>#NAME?</v>
      </c>
      <c r="MP26" s="37" t="e">
        <f ca="1"/>
        <v>#NAME?</v>
      </c>
      <c r="MQ26" s="37" t="e">
        <f ca="1"/>
        <v>#NAME?</v>
      </c>
      <c r="MR26" s="37" t="e">
        <f ca="1"/>
        <v>#NAME?</v>
      </c>
      <c r="MS26" s="84" t="e">
        <f ca="1"/>
        <v>#NAME?</v>
      </c>
    </row>
    <row r="27" spans="1:358" x14ac:dyDescent="0.25">
      <c r="A27">
        <v>24</v>
      </c>
      <c r="B27" s="123">
        <v>4</v>
      </c>
      <c r="C27" s="37">
        <v>8</v>
      </c>
      <c r="D27" s="37">
        <v>3</v>
      </c>
      <c r="E27" s="37">
        <v>4</v>
      </c>
      <c r="F27" s="37">
        <v>6</v>
      </c>
      <c r="G27" s="37">
        <v>5</v>
      </c>
      <c r="H27" s="37">
        <v>7</v>
      </c>
      <c r="I27" s="37">
        <v>4</v>
      </c>
      <c r="J27" s="90">
        <v>8</v>
      </c>
      <c r="Y27" s="83" t="e">
        <f ca="1"/>
        <v>#NAME?</v>
      </c>
      <c r="Z27" s="37" t="e">
        <f ca="1"/>
        <v>#NAME?</v>
      </c>
      <c r="AA27" s="37" t="e">
        <f ca="1"/>
        <v>#NAME?</v>
      </c>
      <c r="AB27" s="37" t="e">
        <f ca="1"/>
        <v>#NAME?</v>
      </c>
      <c r="AC27" s="37" t="e">
        <f ca="1"/>
        <v>#NAME?</v>
      </c>
      <c r="AD27" s="37" t="e">
        <f ca="1"/>
        <v>#NAME?</v>
      </c>
      <c r="AE27" s="37" t="e">
        <f ca="1"/>
        <v>#NAME?</v>
      </c>
      <c r="AF27" s="37" t="e">
        <f ca="1"/>
        <v>#NAME?</v>
      </c>
      <c r="AG27" s="84" t="e">
        <f ca="1"/>
        <v>#NAME?</v>
      </c>
      <c r="AK27" s="83" t="e">
        <f ca="1"/>
        <v>#NAME?</v>
      </c>
      <c r="AL27" s="37" t="e">
        <f ca="1"/>
        <v>#NAME?</v>
      </c>
      <c r="AM27" s="37" t="e">
        <f ca="1"/>
        <v>#NAME?</v>
      </c>
      <c r="AN27" s="37" t="e">
        <f ca="1"/>
        <v>#NAME?</v>
      </c>
      <c r="AO27" s="37" t="e">
        <f ca="1"/>
        <v>#NAME?</v>
      </c>
      <c r="AP27" s="37" t="e">
        <f ca="1"/>
        <v>#NAME?</v>
      </c>
      <c r="AQ27" s="37" t="e">
        <f ca="1"/>
        <v>#NAME?</v>
      </c>
      <c r="AR27" s="37" t="e">
        <f ca="1"/>
        <v>#NAME?</v>
      </c>
      <c r="AS27" s="84" t="e">
        <f ca="1"/>
        <v>#NAME?</v>
      </c>
      <c r="AW27" s="83" t="e">
        <f ca="1"/>
        <v>#NAME?</v>
      </c>
      <c r="AX27" s="37" t="e">
        <f ca="1"/>
        <v>#NAME?</v>
      </c>
      <c r="AY27" s="37" t="e">
        <f ca="1"/>
        <v>#NAME?</v>
      </c>
      <c r="AZ27" s="37" t="e">
        <f ca="1"/>
        <v>#NAME?</v>
      </c>
      <c r="BA27" s="37" t="e">
        <f ca="1"/>
        <v>#NAME?</v>
      </c>
      <c r="BB27" s="37" t="e">
        <f ca="1"/>
        <v>#NAME?</v>
      </c>
      <c r="BC27" s="37" t="e">
        <f ca="1"/>
        <v>#NAME?</v>
      </c>
      <c r="BD27" s="37" t="e">
        <f ca="1"/>
        <v>#NAME?</v>
      </c>
      <c r="BE27" s="84" t="e">
        <f ca="1"/>
        <v>#NAME?</v>
      </c>
      <c r="BI27" s="83" t="e">
        <f ca="1"/>
        <v>#NAME?</v>
      </c>
      <c r="BJ27" s="37" t="e">
        <f ca="1"/>
        <v>#NAME?</v>
      </c>
      <c r="BK27" s="37" t="e">
        <f ca="1"/>
        <v>#NAME?</v>
      </c>
      <c r="BL27" s="37" t="e">
        <f ca="1"/>
        <v>#NAME?</v>
      </c>
      <c r="BM27" s="37" t="e">
        <f ca="1"/>
        <v>#NAME?</v>
      </c>
      <c r="BN27" s="37" t="e">
        <f ca="1"/>
        <v>#NAME?</v>
      </c>
      <c r="BO27" s="37" t="e">
        <f ca="1"/>
        <v>#NAME?</v>
      </c>
      <c r="BP27" s="37" t="e">
        <f ca="1"/>
        <v>#NAME?</v>
      </c>
      <c r="BQ27" s="84" t="e">
        <f ca="1"/>
        <v>#NAME?</v>
      </c>
      <c r="BU27" s="83" t="e">
        <f ca="1"/>
        <v>#NAME?</v>
      </c>
      <c r="BV27" s="37" t="e">
        <f ca="1"/>
        <v>#NAME?</v>
      </c>
      <c r="BW27" s="37" t="e">
        <f ca="1"/>
        <v>#NAME?</v>
      </c>
      <c r="BX27" s="37" t="e">
        <f ca="1"/>
        <v>#NAME?</v>
      </c>
      <c r="BY27" s="37" t="e">
        <f ca="1"/>
        <v>#NAME?</v>
      </c>
      <c r="BZ27" s="37" t="e">
        <f ca="1"/>
        <v>#NAME?</v>
      </c>
      <c r="CA27" s="37" t="e">
        <f ca="1"/>
        <v>#NAME?</v>
      </c>
      <c r="CB27" s="37" t="e">
        <f ca="1"/>
        <v>#NAME?</v>
      </c>
      <c r="CC27" s="84" t="e">
        <f ca="1"/>
        <v>#NAME?</v>
      </c>
      <c r="CG27" s="83" t="e">
        <f ca="1"/>
        <v>#NAME?</v>
      </c>
      <c r="CH27" s="37" t="e">
        <f ca="1"/>
        <v>#NAME?</v>
      </c>
      <c r="CI27" s="37" t="e">
        <f ca="1"/>
        <v>#NAME?</v>
      </c>
      <c r="CJ27" s="37" t="e">
        <f ca="1"/>
        <v>#NAME?</v>
      </c>
      <c r="CK27" s="37" t="e">
        <f ca="1"/>
        <v>#NAME?</v>
      </c>
      <c r="CL27" s="37" t="e">
        <f ca="1"/>
        <v>#NAME?</v>
      </c>
      <c r="CM27" s="37" t="e">
        <f ca="1"/>
        <v>#NAME?</v>
      </c>
      <c r="CN27" s="37" t="e">
        <f ca="1"/>
        <v>#NAME?</v>
      </c>
      <c r="CO27" s="84" t="e">
        <f ca="1"/>
        <v>#NAME?</v>
      </c>
      <c r="CS27" s="83" t="e">
        <f ca="1"/>
        <v>#NAME?</v>
      </c>
      <c r="CT27" s="37" t="e">
        <f ca="1"/>
        <v>#NAME?</v>
      </c>
      <c r="CU27" s="37" t="e">
        <f ca="1"/>
        <v>#NAME?</v>
      </c>
      <c r="CV27" s="37" t="e">
        <f ca="1"/>
        <v>#NAME?</v>
      </c>
      <c r="CW27" s="37" t="e">
        <f ca="1"/>
        <v>#NAME?</v>
      </c>
      <c r="CX27" s="37" t="e">
        <f ca="1"/>
        <v>#NAME?</v>
      </c>
      <c r="CY27" s="37" t="e">
        <f ca="1"/>
        <v>#NAME?</v>
      </c>
      <c r="CZ27" s="37" t="e">
        <f ca="1"/>
        <v>#NAME?</v>
      </c>
      <c r="DA27" s="84" t="e">
        <f ca="1"/>
        <v>#NAME?</v>
      </c>
      <c r="DE27" s="83" t="e">
        <f ca="1"/>
        <v>#NAME?</v>
      </c>
      <c r="DF27" s="37" t="e">
        <f ca="1"/>
        <v>#NAME?</v>
      </c>
      <c r="DG27" s="37" t="e">
        <f ca="1"/>
        <v>#NAME?</v>
      </c>
      <c r="DH27" s="37" t="e">
        <f ca="1"/>
        <v>#NAME?</v>
      </c>
      <c r="DI27" s="37" t="e">
        <f ca="1"/>
        <v>#NAME?</v>
      </c>
      <c r="DJ27" s="37" t="e">
        <f ca="1"/>
        <v>#NAME?</v>
      </c>
      <c r="DK27" s="37" t="e">
        <f ca="1"/>
        <v>#NAME?</v>
      </c>
      <c r="DL27" s="37" t="e">
        <f ca="1"/>
        <v>#NAME?</v>
      </c>
      <c r="DM27" s="84" t="e">
        <f ca="1"/>
        <v>#NAME?</v>
      </c>
      <c r="DQ27" s="83" t="e">
        <f ca="1"/>
        <v>#NAME?</v>
      </c>
      <c r="DR27" s="37" t="e">
        <f ca="1"/>
        <v>#NAME?</v>
      </c>
      <c r="DS27" s="37" t="e">
        <f ca="1"/>
        <v>#NAME?</v>
      </c>
      <c r="DT27" s="37" t="e">
        <f ca="1"/>
        <v>#NAME?</v>
      </c>
      <c r="DU27" s="37" t="e">
        <f ca="1"/>
        <v>#NAME?</v>
      </c>
      <c r="DV27" s="37" t="e">
        <f ca="1"/>
        <v>#NAME?</v>
      </c>
      <c r="DW27" s="37" t="e">
        <f ca="1"/>
        <v>#NAME?</v>
      </c>
      <c r="DX27" s="37" t="e">
        <f ca="1"/>
        <v>#NAME?</v>
      </c>
      <c r="DY27" s="84" t="e">
        <f ca="1"/>
        <v>#NAME?</v>
      </c>
      <c r="EC27" s="83" t="e">
        <f ca="1"/>
        <v>#NAME?</v>
      </c>
      <c r="ED27" s="37" t="e">
        <f ca="1"/>
        <v>#NAME?</v>
      </c>
      <c r="EE27" s="37" t="e">
        <f ca="1"/>
        <v>#NAME?</v>
      </c>
      <c r="EF27" s="37" t="e">
        <f ca="1"/>
        <v>#NAME?</v>
      </c>
      <c r="EG27" s="37" t="e">
        <f ca="1"/>
        <v>#NAME?</v>
      </c>
      <c r="EH27" s="37" t="e">
        <f ca="1"/>
        <v>#NAME?</v>
      </c>
      <c r="EI27" s="37" t="e">
        <f ca="1"/>
        <v>#NAME?</v>
      </c>
      <c r="EJ27" s="37" t="e">
        <f ca="1"/>
        <v>#NAME?</v>
      </c>
      <c r="EK27" s="84" t="e">
        <f ca="1"/>
        <v>#NAME?</v>
      </c>
      <c r="EO27" s="83" t="e">
        <f ca="1"/>
        <v>#NAME?</v>
      </c>
      <c r="EP27" s="37" t="e">
        <f ca="1"/>
        <v>#NAME?</v>
      </c>
      <c r="EQ27" s="37" t="e">
        <f ca="1"/>
        <v>#NAME?</v>
      </c>
      <c r="ER27" s="37" t="e">
        <f ca="1"/>
        <v>#NAME?</v>
      </c>
      <c r="ES27" s="37" t="e">
        <f ca="1"/>
        <v>#NAME?</v>
      </c>
      <c r="ET27" s="37" t="e">
        <f ca="1"/>
        <v>#NAME?</v>
      </c>
      <c r="EU27" s="37" t="e">
        <f ca="1"/>
        <v>#NAME?</v>
      </c>
      <c r="EV27" s="37" t="e">
        <f ca="1"/>
        <v>#NAME?</v>
      </c>
      <c r="EW27" s="84" t="e">
        <f ca="1"/>
        <v>#NAME?</v>
      </c>
      <c r="FA27" s="83" t="e">
        <f ca="1"/>
        <v>#NAME?</v>
      </c>
      <c r="FB27" s="37" t="e">
        <f ca="1"/>
        <v>#NAME?</v>
      </c>
      <c r="FC27" s="37" t="e">
        <f ca="1"/>
        <v>#NAME?</v>
      </c>
      <c r="FD27" s="37" t="e">
        <f ca="1"/>
        <v>#NAME?</v>
      </c>
      <c r="FE27" s="37" t="e">
        <f ca="1"/>
        <v>#NAME?</v>
      </c>
      <c r="FF27" s="37" t="e">
        <f ca="1"/>
        <v>#NAME?</v>
      </c>
      <c r="FG27" s="37" t="e">
        <f ca="1"/>
        <v>#NAME?</v>
      </c>
      <c r="FH27" s="37" t="e">
        <f ca="1"/>
        <v>#NAME?</v>
      </c>
      <c r="FI27" s="84" t="e">
        <f ca="1"/>
        <v>#NAME?</v>
      </c>
      <c r="FM27" s="83" t="e">
        <f ca="1"/>
        <v>#NAME?</v>
      </c>
      <c r="FN27" s="37" t="e">
        <f ca="1"/>
        <v>#NAME?</v>
      </c>
      <c r="FO27" s="37" t="e">
        <f ca="1"/>
        <v>#NAME?</v>
      </c>
      <c r="FP27" s="37" t="e">
        <f ca="1"/>
        <v>#NAME?</v>
      </c>
      <c r="FQ27" s="37" t="e">
        <f ca="1"/>
        <v>#NAME?</v>
      </c>
      <c r="FR27" s="37" t="e">
        <f ca="1"/>
        <v>#NAME?</v>
      </c>
      <c r="FS27" s="37" t="e">
        <f ca="1"/>
        <v>#NAME?</v>
      </c>
      <c r="FT27" s="37" t="e">
        <f ca="1"/>
        <v>#NAME?</v>
      </c>
      <c r="FU27" s="84" t="e">
        <f ca="1"/>
        <v>#NAME?</v>
      </c>
      <c r="FY27" s="83" t="e">
        <f ca="1"/>
        <v>#NAME?</v>
      </c>
      <c r="FZ27" s="37" t="e">
        <f ca="1"/>
        <v>#NAME?</v>
      </c>
      <c r="GA27" s="37" t="e">
        <f ca="1"/>
        <v>#NAME?</v>
      </c>
      <c r="GB27" s="37" t="e">
        <f ca="1"/>
        <v>#NAME?</v>
      </c>
      <c r="GC27" s="37" t="e">
        <f ca="1"/>
        <v>#NAME?</v>
      </c>
      <c r="GD27" s="37" t="e">
        <f ca="1"/>
        <v>#NAME?</v>
      </c>
      <c r="GE27" s="37" t="e">
        <f ca="1"/>
        <v>#NAME?</v>
      </c>
      <c r="GF27" s="37" t="e">
        <f ca="1"/>
        <v>#NAME?</v>
      </c>
      <c r="GG27" s="84" t="e">
        <f ca="1"/>
        <v>#NAME?</v>
      </c>
      <c r="GK27" s="83" t="e">
        <f ca="1"/>
        <v>#NAME?</v>
      </c>
      <c r="GL27" s="37" t="e">
        <f ca="1"/>
        <v>#NAME?</v>
      </c>
      <c r="GM27" s="37" t="e">
        <f ca="1"/>
        <v>#NAME?</v>
      </c>
      <c r="GN27" s="37" t="e">
        <f ca="1"/>
        <v>#NAME?</v>
      </c>
      <c r="GO27" s="37" t="e">
        <f ca="1"/>
        <v>#NAME?</v>
      </c>
      <c r="GP27" s="37" t="e">
        <f ca="1"/>
        <v>#NAME?</v>
      </c>
      <c r="GQ27" s="37" t="e">
        <f ca="1"/>
        <v>#NAME?</v>
      </c>
      <c r="GR27" s="37" t="e">
        <f ca="1"/>
        <v>#NAME?</v>
      </c>
      <c r="GS27" s="84" t="e">
        <f ca="1"/>
        <v>#NAME?</v>
      </c>
      <c r="GW27" s="83" t="e">
        <f ca="1"/>
        <v>#NAME?</v>
      </c>
      <c r="GX27" s="37" t="e">
        <f ca="1"/>
        <v>#NAME?</v>
      </c>
      <c r="GY27" s="37" t="e">
        <f ca="1"/>
        <v>#NAME?</v>
      </c>
      <c r="GZ27" s="37" t="e">
        <f ca="1"/>
        <v>#NAME?</v>
      </c>
      <c r="HA27" s="37" t="e">
        <f ca="1"/>
        <v>#NAME?</v>
      </c>
      <c r="HB27" s="37" t="e">
        <f ca="1"/>
        <v>#NAME?</v>
      </c>
      <c r="HC27" s="37" t="e">
        <f ca="1"/>
        <v>#NAME?</v>
      </c>
      <c r="HD27" s="37" t="e">
        <f ca="1"/>
        <v>#NAME?</v>
      </c>
      <c r="HE27" s="84" t="e">
        <f ca="1"/>
        <v>#NAME?</v>
      </c>
      <c r="HI27" s="83" t="e">
        <f ca="1"/>
        <v>#NAME?</v>
      </c>
      <c r="HJ27" s="37" t="e">
        <f ca="1"/>
        <v>#NAME?</v>
      </c>
      <c r="HK27" s="37" t="e">
        <f ca="1"/>
        <v>#NAME?</v>
      </c>
      <c r="HL27" s="37" t="e">
        <f ca="1"/>
        <v>#NAME?</v>
      </c>
      <c r="HM27" s="37" t="e">
        <f ca="1"/>
        <v>#NAME?</v>
      </c>
      <c r="HN27" s="37" t="e">
        <f ca="1"/>
        <v>#NAME?</v>
      </c>
      <c r="HO27" s="37" t="e">
        <f ca="1"/>
        <v>#NAME?</v>
      </c>
      <c r="HP27" s="37" t="e">
        <f ca="1"/>
        <v>#NAME?</v>
      </c>
      <c r="HQ27" s="84" t="e">
        <f ca="1"/>
        <v>#NAME?</v>
      </c>
      <c r="HU27" s="83" t="e">
        <f ca="1"/>
        <v>#NAME?</v>
      </c>
      <c r="HV27" s="37" t="e">
        <f ca="1"/>
        <v>#NAME?</v>
      </c>
      <c r="HW27" s="37" t="e">
        <f ca="1"/>
        <v>#NAME?</v>
      </c>
      <c r="HX27" s="37" t="e">
        <f ca="1"/>
        <v>#NAME?</v>
      </c>
      <c r="HY27" s="37" t="e">
        <f ca="1"/>
        <v>#NAME?</v>
      </c>
      <c r="HZ27" s="37" t="e">
        <f ca="1"/>
        <v>#NAME?</v>
      </c>
      <c r="IA27" s="37" t="e">
        <f ca="1"/>
        <v>#NAME?</v>
      </c>
      <c r="IB27" s="37" t="e">
        <f ca="1"/>
        <v>#NAME?</v>
      </c>
      <c r="IC27" s="84" t="e">
        <f ca="1"/>
        <v>#NAME?</v>
      </c>
      <c r="IG27" s="83" t="e">
        <f ca="1"/>
        <v>#NAME?</v>
      </c>
      <c r="IH27" s="37" t="e">
        <f ca="1"/>
        <v>#NAME?</v>
      </c>
      <c r="II27" s="37" t="e">
        <f ca="1"/>
        <v>#NAME?</v>
      </c>
      <c r="IJ27" s="37" t="e">
        <f ca="1"/>
        <v>#NAME?</v>
      </c>
      <c r="IK27" s="37" t="e">
        <f ca="1"/>
        <v>#NAME?</v>
      </c>
      <c r="IL27" s="37" t="e">
        <f ca="1"/>
        <v>#NAME?</v>
      </c>
      <c r="IM27" s="37" t="e">
        <f ca="1"/>
        <v>#NAME?</v>
      </c>
      <c r="IN27" s="37" t="e">
        <f ca="1"/>
        <v>#NAME?</v>
      </c>
      <c r="IO27" s="84" t="e">
        <f ca="1"/>
        <v>#NAME?</v>
      </c>
      <c r="IS27" s="83" t="e">
        <f ca="1"/>
        <v>#NAME?</v>
      </c>
      <c r="IT27" s="37" t="e">
        <f ca="1"/>
        <v>#NAME?</v>
      </c>
      <c r="IU27" s="37" t="e">
        <f ca="1"/>
        <v>#NAME?</v>
      </c>
      <c r="IV27" s="37" t="e">
        <f ca="1"/>
        <v>#NAME?</v>
      </c>
      <c r="IW27" s="37" t="e">
        <f ca="1"/>
        <v>#NAME?</v>
      </c>
      <c r="IX27" s="37" t="e">
        <f ca="1"/>
        <v>#NAME?</v>
      </c>
      <c r="IY27" s="37" t="e">
        <f ca="1"/>
        <v>#NAME?</v>
      </c>
      <c r="IZ27" s="37" t="e">
        <f ca="1"/>
        <v>#NAME?</v>
      </c>
      <c r="JA27" s="84" t="e">
        <f ca="1"/>
        <v>#NAME?</v>
      </c>
      <c r="JE27" s="83" t="e">
        <f ca="1"/>
        <v>#NAME?</v>
      </c>
      <c r="JF27" s="37" t="e">
        <f ca="1"/>
        <v>#NAME?</v>
      </c>
      <c r="JG27" s="37" t="e">
        <f ca="1"/>
        <v>#NAME?</v>
      </c>
      <c r="JH27" s="37" t="e">
        <f ca="1"/>
        <v>#NAME?</v>
      </c>
      <c r="JI27" s="37" t="e">
        <f ca="1"/>
        <v>#NAME?</v>
      </c>
      <c r="JJ27" s="37" t="e">
        <f ca="1"/>
        <v>#NAME?</v>
      </c>
      <c r="JK27" s="37" t="e">
        <f ca="1"/>
        <v>#NAME?</v>
      </c>
      <c r="JL27" s="37" t="e">
        <f ca="1"/>
        <v>#NAME?</v>
      </c>
      <c r="JM27" s="84" t="e">
        <f ca="1"/>
        <v>#NAME?</v>
      </c>
      <c r="JQ27" s="83" t="e">
        <f ca="1"/>
        <v>#NAME?</v>
      </c>
      <c r="JR27" s="37" t="e">
        <f ca="1"/>
        <v>#NAME?</v>
      </c>
      <c r="JS27" s="37" t="e">
        <f ca="1"/>
        <v>#NAME?</v>
      </c>
      <c r="JT27" s="37" t="e">
        <f ca="1"/>
        <v>#NAME?</v>
      </c>
      <c r="JU27" s="37" t="e">
        <f ca="1"/>
        <v>#NAME?</v>
      </c>
      <c r="JV27" s="37" t="e">
        <f ca="1"/>
        <v>#NAME?</v>
      </c>
      <c r="JW27" s="37" t="e">
        <f ca="1"/>
        <v>#NAME?</v>
      </c>
      <c r="JX27" s="37" t="e">
        <f ca="1"/>
        <v>#NAME?</v>
      </c>
      <c r="JY27" s="84" t="e">
        <f ca="1"/>
        <v>#NAME?</v>
      </c>
      <c r="KC27" s="83" t="e">
        <f ca="1"/>
        <v>#NAME?</v>
      </c>
      <c r="KD27" s="37" t="e">
        <f ca="1"/>
        <v>#NAME?</v>
      </c>
      <c r="KE27" s="37" t="e">
        <f ca="1"/>
        <v>#NAME?</v>
      </c>
      <c r="KF27" s="37" t="e">
        <f ca="1"/>
        <v>#NAME?</v>
      </c>
      <c r="KG27" s="37" t="e">
        <f ca="1"/>
        <v>#NAME?</v>
      </c>
      <c r="KH27" s="37" t="e">
        <f ca="1"/>
        <v>#NAME?</v>
      </c>
      <c r="KI27" s="37" t="e">
        <f ca="1"/>
        <v>#NAME?</v>
      </c>
      <c r="KJ27" s="37" t="e">
        <f ca="1"/>
        <v>#NAME?</v>
      </c>
      <c r="KK27" s="84" t="e">
        <f ca="1"/>
        <v>#NAME?</v>
      </c>
      <c r="KO27" s="83" t="e">
        <f ca="1"/>
        <v>#NAME?</v>
      </c>
      <c r="KP27" s="37" t="e">
        <f ca="1"/>
        <v>#NAME?</v>
      </c>
      <c r="KQ27" s="37" t="e">
        <f ca="1"/>
        <v>#NAME?</v>
      </c>
      <c r="KR27" s="37" t="e">
        <f ca="1"/>
        <v>#NAME?</v>
      </c>
      <c r="KS27" s="37" t="e">
        <f ca="1"/>
        <v>#NAME?</v>
      </c>
      <c r="KT27" s="37" t="e">
        <f ca="1"/>
        <v>#NAME?</v>
      </c>
      <c r="KU27" s="37" t="e">
        <f ca="1"/>
        <v>#NAME?</v>
      </c>
      <c r="KV27" s="37" t="e">
        <f ca="1"/>
        <v>#NAME?</v>
      </c>
      <c r="KW27" s="84" t="e">
        <f ca="1"/>
        <v>#NAME?</v>
      </c>
      <c r="LA27" s="83" t="e">
        <f ca="1"/>
        <v>#NAME?</v>
      </c>
      <c r="LB27" s="37" t="e">
        <f ca="1"/>
        <v>#NAME?</v>
      </c>
      <c r="LC27" s="37" t="e">
        <f ca="1"/>
        <v>#NAME?</v>
      </c>
      <c r="LD27" s="37" t="e">
        <f ca="1"/>
        <v>#NAME?</v>
      </c>
      <c r="LE27" s="37" t="e">
        <f ca="1"/>
        <v>#NAME?</v>
      </c>
      <c r="LF27" s="37" t="e">
        <f ca="1"/>
        <v>#NAME?</v>
      </c>
      <c r="LG27" s="37" t="e">
        <f ca="1"/>
        <v>#NAME?</v>
      </c>
      <c r="LH27" s="37" t="e">
        <f ca="1"/>
        <v>#NAME?</v>
      </c>
      <c r="LI27" s="84" t="e">
        <f ca="1"/>
        <v>#NAME?</v>
      </c>
      <c r="LM27" s="83" t="e">
        <f ca="1"/>
        <v>#NAME?</v>
      </c>
      <c r="LN27" s="37" t="e">
        <f ca="1"/>
        <v>#NAME?</v>
      </c>
      <c r="LO27" s="37" t="e">
        <f ca="1"/>
        <v>#NAME?</v>
      </c>
      <c r="LP27" s="37" t="e">
        <f ca="1"/>
        <v>#NAME?</v>
      </c>
      <c r="LQ27" s="37" t="e">
        <f ca="1"/>
        <v>#NAME?</v>
      </c>
      <c r="LR27" s="37" t="e">
        <f ca="1"/>
        <v>#NAME?</v>
      </c>
      <c r="LS27" s="37" t="e">
        <f ca="1"/>
        <v>#NAME?</v>
      </c>
      <c r="LT27" s="37" t="e">
        <f ca="1"/>
        <v>#NAME?</v>
      </c>
      <c r="LU27" s="84" t="e">
        <f ca="1"/>
        <v>#NAME?</v>
      </c>
      <c r="LY27" s="83" t="e">
        <f ca="1"/>
        <v>#NAME?</v>
      </c>
      <c r="LZ27" s="37" t="e">
        <f ca="1"/>
        <v>#NAME?</v>
      </c>
      <c r="MA27" s="37" t="e">
        <f ca="1"/>
        <v>#NAME?</v>
      </c>
      <c r="MB27" s="37" t="e">
        <f ca="1"/>
        <v>#NAME?</v>
      </c>
      <c r="MC27" s="37" t="e">
        <f ca="1"/>
        <v>#NAME?</v>
      </c>
      <c r="MD27" s="37" t="e">
        <f ca="1"/>
        <v>#NAME?</v>
      </c>
      <c r="ME27" s="37" t="e">
        <f ca="1"/>
        <v>#NAME?</v>
      </c>
      <c r="MF27" s="37" t="e">
        <f ca="1"/>
        <v>#NAME?</v>
      </c>
      <c r="MG27" s="84" t="e">
        <f ca="1"/>
        <v>#NAME?</v>
      </c>
      <c r="MK27" s="83" t="e">
        <f ca="1"/>
        <v>#NAME?</v>
      </c>
      <c r="ML27" s="37" t="e">
        <f ca="1"/>
        <v>#NAME?</v>
      </c>
      <c r="MM27" s="37" t="e">
        <f ca="1"/>
        <v>#NAME?</v>
      </c>
      <c r="MN27" s="37" t="e">
        <f ca="1"/>
        <v>#NAME?</v>
      </c>
      <c r="MO27" s="37" t="e">
        <f ca="1"/>
        <v>#NAME?</v>
      </c>
      <c r="MP27" s="37" t="e">
        <f ca="1"/>
        <v>#NAME?</v>
      </c>
      <c r="MQ27" s="37" t="e">
        <f ca="1"/>
        <v>#NAME?</v>
      </c>
      <c r="MR27" s="37" t="e">
        <f ca="1"/>
        <v>#NAME?</v>
      </c>
      <c r="MS27" s="84" t="e">
        <f ca="1"/>
        <v>#NAME?</v>
      </c>
    </row>
    <row r="28" spans="1:358" x14ac:dyDescent="0.25">
      <c r="A28">
        <v>25</v>
      </c>
      <c r="B28" s="123">
        <v>2</v>
      </c>
      <c r="C28" s="37">
        <v>8</v>
      </c>
      <c r="D28" s="37">
        <v>2</v>
      </c>
      <c r="E28" s="37">
        <v>5</v>
      </c>
      <c r="F28" s="37">
        <v>6</v>
      </c>
      <c r="G28" s="37">
        <v>8</v>
      </c>
      <c r="H28" s="37">
        <v>4</v>
      </c>
      <c r="I28" s="37">
        <v>5</v>
      </c>
      <c r="J28" s="90">
        <v>8</v>
      </c>
      <c r="Y28" s="85" t="e">
        <f ca="1"/>
        <v>#NAME?</v>
      </c>
      <c r="Z28" s="86" t="e">
        <f ca="1"/>
        <v>#NAME?</v>
      </c>
      <c r="AA28" s="86" t="e">
        <f ca="1"/>
        <v>#NAME?</v>
      </c>
      <c r="AB28" s="86" t="e">
        <f ca="1"/>
        <v>#NAME?</v>
      </c>
      <c r="AC28" s="86" t="e">
        <f ca="1"/>
        <v>#NAME?</v>
      </c>
      <c r="AD28" s="86" t="e">
        <f ca="1"/>
        <v>#NAME?</v>
      </c>
      <c r="AE28" s="86" t="e">
        <f ca="1"/>
        <v>#NAME?</v>
      </c>
      <c r="AF28" s="86" t="e">
        <f ca="1"/>
        <v>#NAME?</v>
      </c>
      <c r="AG28" s="87" t="e">
        <f ca="1"/>
        <v>#NAME?</v>
      </c>
      <c r="AK28" s="85" t="e">
        <f ca="1"/>
        <v>#NAME?</v>
      </c>
      <c r="AL28" s="86" t="e">
        <f ca="1"/>
        <v>#NAME?</v>
      </c>
      <c r="AM28" s="86" t="e">
        <f ca="1"/>
        <v>#NAME?</v>
      </c>
      <c r="AN28" s="86" t="e">
        <f ca="1"/>
        <v>#NAME?</v>
      </c>
      <c r="AO28" s="86" t="e">
        <f ca="1"/>
        <v>#NAME?</v>
      </c>
      <c r="AP28" s="86" t="e">
        <f ca="1"/>
        <v>#NAME?</v>
      </c>
      <c r="AQ28" s="86" t="e">
        <f ca="1"/>
        <v>#NAME?</v>
      </c>
      <c r="AR28" s="86" t="e">
        <f ca="1"/>
        <v>#NAME?</v>
      </c>
      <c r="AS28" s="87" t="e">
        <f ca="1"/>
        <v>#NAME?</v>
      </c>
      <c r="AW28" s="85" t="e">
        <f ca="1"/>
        <v>#NAME?</v>
      </c>
      <c r="AX28" s="86" t="e">
        <f ca="1"/>
        <v>#NAME?</v>
      </c>
      <c r="AY28" s="86" t="e">
        <f ca="1"/>
        <v>#NAME?</v>
      </c>
      <c r="AZ28" s="86" t="e">
        <f ca="1"/>
        <v>#NAME?</v>
      </c>
      <c r="BA28" s="86" t="e">
        <f ca="1"/>
        <v>#NAME?</v>
      </c>
      <c r="BB28" s="86" t="e">
        <f ca="1"/>
        <v>#NAME?</v>
      </c>
      <c r="BC28" s="86" t="e">
        <f ca="1"/>
        <v>#NAME?</v>
      </c>
      <c r="BD28" s="86" t="e">
        <f ca="1"/>
        <v>#NAME?</v>
      </c>
      <c r="BE28" s="87" t="e">
        <f ca="1"/>
        <v>#NAME?</v>
      </c>
      <c r="BI28" s="85" t="e">
        <f ca="1"/>
        <v>#NAME?</v>
      </c>
      <c r="BJ28" s="86" t="e">
        <f ca="1"/>
        <v>#NAME?</v>
      </c>
      <c r="BK28" s="86" t="e">
        <f ca="1"/>
        <v>#NAME?</v>
      </c>
      <c r="BL28" s="86" t="e">
        <f ca="1"/>
        <v>#NAME?</v>
      </c>
      <c r="BM28" s="86" t="e">
        <f ca="1"/>
        <v>#NAME?</v>
      </c>
      <c r="BN28" s="86" t="e">
        <f ca="1"/>
        <v>#NAME?</v>
      </c>
      <c r="BO28" s="86" t="e">
        <f ca="1"/>
        <v>#NAME?</v>
      </c>
      <c r="BP28" s="86" t="e">
        <f ca="1"/>
        <v>#NAME?</v>
      </c>
      <c r="BQ28" s="87" t="e">
        <f ca="1"/>
        <v>#NAME?</v>
      </c>
      <c r="BU28" s="85" t="e">
        <f ca="1"/>
        <v>#NAME?</v>
      </c>
      <c r="BV28" s="86" t="e">
        <f ca="1"/>
        <v>#NAME?</v>
      </c>
      <c r="BW28" s="86" t="e">
        <f ca="1"/>
        <v>#NAME?</v>
      </c>
      <c r="BX28" s="86" t="e">
        <f ca="1"/>
        <v>#NAME?</v>
      </c>
      <c r="BY28" s="86" t="e">
        <f ca="1"/>
        <v>#NAME?</v>
      </c>
      <c r="BZ28" s="86" t="e">
        <f ca="1"/>
        <v>#NAME?</v>
      </c>
      <c r="CA28" s="86" t="e">
        <f ca="1"/>
        <v>#NAME?</v>
      </c>
      <c r="CB28" s="86" t="e">
        <f ca="1"/>
        <v>#NAME?</v>
      </c>
      <c r="CC28" s="87" t="e">
        <f ca="1"/>
        <v>#NAME?</v>
      </c>
      <c r="CG28" s="85" t="e">
        <f ca="1"/>
        <v>#NAME?</v>
      </c>
      <c r="CH28" s="86" t="e">
        <f ca="1"/>
        <v>#NAME?</v>
      </c>
      <c r="CI28" s="86" t="e">
        <f ca="1"/>
        <v>#NAME?</v>
      </c>
      <c r="CJ28" s="86" t="e">
        <f ca="1"/>
        <v>#NAME?</v>
      </c>
      <c r="CK28" s="86" t="e">
        <f ca="1"/>
        <v>#NAME?</v>
      </c>
      <c r="CL28" s="86" t="e">
        <f ca="1"/>
        <v>#NAME?</v>
      </c>
      <c r="CM28" s="86" t="e">
        <f ca="1"/>
        <v>#NAME?</v>
      </c>
      <c r="CN28" s="86" t="e">
        <f ca="1"/>
        <v>#NAME?</v>
      </c>
      <c r="CO28" s="87" t="e">
        <f ca="1"/>
        <v>#NAME?</v>
      </c>
      <c r="CS28" s="85" t="e">
        <f ca="1"/>
        <v>#NAME?</v>
      </c>
      <c r="CT28" s="86" t="e">
        <f ca="1"/>
        <v>#NAME?</v>
      </c>
      <c r="CU28" s="86" t="e">
        <f ca="1"/>
        <v>#NAME?</v>
      </c>
      <c r="CV28" s="86" t="e">
        <f ca="1"/>
        <v>#NAME?</v>
      </c>
      <c r="CW28" s="86" t="e">
        <f ca="1"/>
        <v>#NAME?</v>
      </c>
      <c r="CX28" s="86" t="e">
        <f ca="1"/>
        <v>#NAME?</v>
      </c>
      <c r="CY28" s="86" t="e">
        <f ca="1"/>
        <v>#NAME?</v>
      </c>
      <c r="CZ28" s="86" t="e">
        <f ca="1"/>
        <v>#NAME?</v>
      </c>
      <c r="DA28" s="87" t="e">
        <f ca="1"/>
        <v>#NAME?</v>
      </c>
      <c r="DE28" s="85" t="e">
        <f ca="1"/>
        <v>#NAME?</v>
      </c>
      <c r="DF28" s="86" t="e">
        <f ca="1"/>
        <v>#NAME?</v>
      </c>
      <c r="DG28" s="86" t="e">
        <f ca="1"/>
        <v>#NAME?</v>
      </c>
      <c r="DH28" s="86" t="e">
        <f ca="1"/>
        <v>#NAME?</v>
      </c>
      <c r="DI28" s="86" t="e">
        <f ca="1"/>
        <v>#NAME?</v>
      </c>
      <c r="DJ28" s="86" t="e">
        <f ca="1"/>
        <v>#NAME?</v>
      </c>
      <c r="DK28" s="86" t="e">
        <f ca="1"/>
        <v>#NAME?</v>
      </c>
      <c r="DL28" s="86" t="e">
        <f ca="1"/>
        <v>#NAME?</v>
      </c>
      <c r="DM28" s="87" t="e">
        <f ca="1"/>
        <v>#NAME?</v>
      </c>
      <c r="DQ28" s="85" t="e">
        <f ca="1"/>
        <v>#NAME?</v>
      </c>
      <c r="DR28" s="86" t="e">
        <f ca="1"/>
        <v>#NAME?</v>
      </c>
      <c r="DS28" s="86" t="e">
        <f ca="1"/>
        <v>#NAME?</v>
      </c>
      <c r="DT28" s="86" t="e">
        <f ca="1"/>
        <v>#NAME?</v>
      </c>
      <c r="DU28" s="86" t="e">
        <f ca="1"/>
        <v>#NAME?</v>
      </c>
      <c r="DV28" s="86" t="e">
        <f ca="1"/>
        <v>#NAME?</v>
      </c>
      <c r="DW28" s="86" t="e">
        <f ca="1"/>
        <v>#NAME?</v>
      </c>
      <c r="DX28" s="86" t="e">
        <f ca="1"/>
        <v>#NAME?</v>
      </c>
      <c r="DY28" s="87" t="e">
        <f ca="1"/>
        <v>#NAME?</v>
      </c>
      <c r="EC28" s="85" t="e">
        <f ca="1"/>
        <v>#NAME?</v>
      </c>
      <c r="ED28" s="86" t="e">
        <f ca="1"/>
        <v>#NAME?</v>
      </c>
      <c r="EE28" s="86" t="e">
        <f ca="1"/>
        <v>#NAME?</v>
      </c>
      <c r="EF28" s="86" t="e">
        <f ca="1"/>
        <v>#NAME?</v>
      </c>
      <c r="EG28" s="86" t="e">
        <f ca="1"/>
        <v>#NAME?</v>
      </c>
      <c r="EH28" s="86" t="e">
        <f ca="1"/>
        <v>#NAME?</v>
      </c>
      <c r="EI28" s="86" t="e">
        <f ca="1"/>
        <v>#NAME?</v>
      </c>
      <c r="EJ28" s="86" t="e">
        <f ca="1"/>
        <v>#NAME?</v>
      </c>
      <c r="EK28" s="87" t="e">
        <f ca="1"/>
        <v>#NAME?</v>
      </c>
      <c r="EO28" s="85" t="e">
        <f ca="1"/>
        <v>#NAME?</v>
      </c>
      <c r="EP28" s="86" t="e">
        <f ca="1"/>
        <v>#NAME?</v>
      </c>
      <c r="EQ28" s="86" t="e">
        <f ca="1"/>
        <v>#NAME?</v>
      </c>
      <c r="ER28" s="86" t="e">
        <f ca="1"/>
        <v>#NAME?</v>
      </c>
      <c r="ES28" s="86" t="e">
        <f ca="1"/>
        <v>#NAME?</v>
      </c>
      <c r="ET28" s="86" t="e">
        <f ca="1"/>
        <v>#NAME?</v>
      </c>
      <c r="EU28" s="86" t="e">
        <f ca="1"/>
        <v>#NAME?</v>
      </c>
      <c r="EV28" s="86" t="e">
        <f ca="1"/>
        <v>#NAME?</v>
      </c>
      <c r="EW28" s="87" t="e">
        <f ca="1"/>
        <v>#NAME?</v>
      </c>
      <c r="FA28" s="85" t="e">
        <f ca="1"/>
        <v>#NAME?</v>
      </c>
      <c r="FB28" s="86" t="e">
        <f ca="1"/>
        <v>#NAME?</v>
      </c>
      <c r="FC28" s="86" t="e">
        <f ca="1"/>
        <v>#NAME?</v>
      </c>
      <c r="FD28" s="86" t="e">
        <f ca="1"/>
        <v>#NAME?</v>
      </c>
      <c r="FE28" s="86" t="e">
        <f ca="1"/>
        <v>#NAME?</v>
      </c>
      <c r="FF28" s="86" t="e">
        <f ca="1"/>
        <v>#NAME?</v>
      </c>
      <c r="FG28" s="86" t="e">
        <f ca="1"/>
        <v>#NAME?</v>
      </c>
      <c r="FH28" s="86" t="e">
        <f ca="1"/>
        <v>#NAME?</v>
      </c>
      <c r="FI28" s="87" t="e">
        <f ca="1"/>
        <v>#NAME?</v>
      </c>
      <c r="FM28" s="85" t="e">
        <f ca="1"/>
        <v>#NAME?</v>
      </c>
      <c r="FN28" s="86" t="e">
        <f ca="1"/>
        <v>#NAME?</v>
      </c>
      <c r="FO28" s="86" t="e">
        <f ca="1"/>
        <v>#NAME?</v>
      </c>
      <c r="FP28" s="86" t="e">
        <f ca="1"/>
        <v>#NAME?</v>
      </c>
      <c r="FQ28" s="86" t="e">
        <f ca="1"/>
        <v>#NAME?</v>
      </c>
      <c r="FR28" s="86" t="e">
        <f ca="1"/>
        <v>#NAME?</v>
      </c>
      <c r="FS28" s="86" t="e">
        <f ca="1"/>
        <v>#NAME?</v>
      </c>
      <c r="FT28" s="86" t="e">
        <f ca="1"/>
        <v>#NAME?</v>
      </c>
      <c r="FU28" s="87" t="e">
        <f ca="1"/>
        <v>#NAME?</v>
      </c>
      <c r="FY28" s="85" t="e">
        <f ca="1"/>
        <v>#NAME?</v>
      </c>
      <c r="FZ28" s="86" t="e">
        <f ca="1"/>
        <v>#NAME?</v>
      </c>
      <c r="GA28" s="86" t="e">
        <f ca="1"/>
        <v>#NAME?</v>
      </c>
      <c r="GB28" s="86" t="e">
        <f ca="1"/>
        <v>#NAME?</v>
      </c>
      <c r="GC28" s="86" t="e">
        <f ca="1"/>
        <v>#NAME?</v>
      </c>
      <c r="GD28" s="86" t="e">
        <f ca="1"/>
        <v>#NAME?</v>
      </c>
      <c r="GE28" s="86" t="e">
        <f ca="1"/>
        <v>#NAME?</v>
      </c>
      <c r="GF28" s="86" t="e">
        <f ca="1"/>
        <v>#NAME?</v>
      </c>
      <c r="GG28" s="87" t="e">
        <f ca="1"/>
        <v>#NAME?</v>
      </c>
      <c r="GK28" s="85" t="e">
        <f ca="1"/>
        <v>#NAME?</v>
      </c>
      <c r="GL28" s="86" t="e">
        <f ca="1"/>
        <v>#NAME?</v>
      </c>
      <c r="GM28" s="86" t="e">
        <f ca="1"/>
        <v>#NAME?</v>
      </c>
      <c r="GN28" s="86" t="e">
        <f ca="1"/>
        <v>#NAME?</v>
      </c>
      <c r="GO28" s="86" t="e">
        <f ca="1"/>
        <v>#NAME?</v>
      </c>
      <c r="GP28" s="86" t="e">
        <f ca="1"/>
        <v>#NAME?</v>
      </c>
      <c r="GQ28" s="86" t="e">
        <f ca="1"/>
        <v>#NAME?</v>
      </c>
      <c r="GR28" s="86" t="e">
        <f ca="1"/>
        <v>#NAME?</v>
      </c>
      <c r="GS28" s="87" t="e">
        <f ca="1"/>
        <v>#NAME?</v>
      </c>
      <c r="GW28" s="85" t="e">
        <f ca="1"/>
        <v>#NAME?</v>
      </c>
      <c r="GX28" s="86" t="e">
        <f ca="1"/>
        <v>#NAME?</v>
      </c>
      <c r="GY28" s="86" t="e">
        <f ca="1"/>
        <v>#NAME?</v>
      </c>
      <c r="GZ28" s="86" t="e">
        <f ca="1"/>
        <v>#NAME?</v>
      </c>
      <c r="HA28" s="86" t="e">
        <f ca="1"/>
        <v>#NAME?</v>
      </c>
      <c r="HB28" s="86" t="e">
        <f ca="1"/>
        <v>#NAME?</v>
      </c>
      <c r="HC28" s="86" t="e">
        <f ca="1"/>
        <v>#NAME?</v>
      </c>
      <c r="HD28" s="86" t="e">
        <f ca="1"/>
        <v>#NAME?</v>
      </c>
      <c r="HE28" s="87" t="e">
        <f ca="1"/>
        <v>#NAME?</v>
      </c>
      <c r="HI28" s="85" t="e">
        <f ca="1"/>
        <v>#NAME?</v>
      </c>
      <c r="HJ28" s="86" t="e">
        <f ca="1"/>
        <v>#NAME?</v>
      </c>
      <c r="HK28" s="86" t="e">
        <f ca="1"/>
        <v>#NAME?</v>
      </c>
      <c r="HL28" s="86" t="e">
        <f ca="1"/>
        <v>#NAME?</v>
      </c>
      <c r="HM28" s="86" t="e">
        <f ca="1"/>
        <v>#NAME?</v>
      </c>
      <c r="HN28" s="86" t="e">
        <f ca="1"/>
        <v>#NAME?</v>
      </c>
      <c r="HO28" s="86" t="e">
        <f ca="1"/>
        <v>#NAME?</v>
      </c>
      <c r="HP28" s="86" t="e">
        <f ca="1"/>
        <v>#NAME?</v>
      </c>
      <c r="HQ28" s="87" t="e">
        <f ca="1"/>
        <v>#NAME?</v>
      </c>
      <c r="HU28" s="85" t="e">
        <f ca="1"/>
        <v>#NAME?</v>
      </c>
      <c r="HV28" s="86" t="e">
        <f ca="1"/>
        <v>#NAME?</v>
      </c>
      <c r="HW28" s="86" t="e">
        <f ca="1"/>
        <v>#NAME?</v>
      </c>
      <c r="HX28" s="86" t="e">
        <f ca="1"/>
        <v>#NAME?</v>
      </c>
      <c r="HY28" s="86" t="e">
        <f ca="1"/>
        <v>#NAME?</v>
      </c>
      <c r="HZ28" s="86" t="e">
        <f ca="1"/>
        <v>#NAME?</v>
      </c>
      <c r="IA28" s="86" t="e">
        <f ca="1"/>
        <v>#NAME?</v>
      </c>
      <c r="IB28" s="86" t="e">
        <f ca="1"/>
        <v>#NAME?</v>
      </c>
      <c r="IC28" s="87" t="e">
        <f ca="1"/>
        <v>#NAME?</v>
      </c>
      <c r="IG28" s="85" t="e">
        <f ca="1"/>
        <v>#NAME?</v>
      </c>
      <c r="IH28" s="86" t="e">
        <f ca="1"/>
        <v>#NAME?</v>
      </c>
      <c r="II28" s="86" t="e">
        <f ca="1"/>
        <v>#NAME?</v>
      </c>
      <c r="IJ28" s="86" t="e">
        <f ca="1"/>
        <v>#NAME?</v>
      </c>
      <c r="IK28" s="86" t="e">
        <f ca="1"/>
        <v>#NAME?</v>
      </c>
      <c r="IL28" s="86" t="e">
        <f ca="1"/>
        <v>#NAME?</v>
      </c>
      <c r="IM28" s="86" t="e">
        <f ca="1"/>
        <v>#NAME?</v>
      </c>
      <c r="IN28" s="86" t="e">
        <f ca="1"/>
        <v>#NAME?</v>
      </c>
      <c r="IO28" s="87" t="e">
        <f ca="1"/>
        <v>#NAME?</v>
      </c>
      <c r="IS28" s="85" t="e">
        <f ca="1"/>
        <v>#NAME?</v>
      </c>
      <c r="IT28" s="86" t="e">
        <f ca="1"/>
        <v>#NAME?</v>
      </c>
      <c r="IU28" s="86" t="e">
        <f ca="1"/>
        <v>#NAME?</v>
      </c>
      <c r="IV28" s="86" t="e">
        <f ca="1"/>
        <v>#NAME?</v>
      </c>
      <c r="IW28" s="86" t="e">
        <f ca="1"/>
        <v>#NAME?</v>
      </c>
      <c r="IX28" s="86" t="e">
        <f ca="1"/>
        <v>#NAME?</v>
      </c>
      <c r="IY28" s="86" t="e">
        <f ca="1"/>
        <v>#NAME?</v>
      </c>
      <c r="IZ28" s="86" t="e">
        <f ca="1"/>
        <v>#NAME?</v>
      </c>
      <c r="JA28" s="87" t="e">
        <f ca="1"/>
        <v>#NAME?</v>
      </c>
      <c r="JE28" s="85" t="e">
        <f ca="1"/>
        <v>#NAME?</v>
      </c>
      <c r="JF28" s="86" t="e">
        <f ca="1"/>
        <v>#NAME?</v>
      </c>
      <c r="JG28" s="86" t="e">
        <f ca="1"/>
        <v>#NAME?</v>
      </c>
      <c r="JH28" s="86" t="e">
        <f ca="1"/>
        <v>#NAME?</v>
      </c>
      <c r="JI28" s="86" t="e">
        <f ca="1"/>
        <v>#NAME?</v>
      </c>
      <c r="JJ28" s="86" t="e">
        <f ca="1"/>
        <v>#NAME?</v>
      </c>
      <c r="JK28" s="86" t="e">
        <f ca="1"/>
        <v>#NAME?</v>
      </c>
      <c r="JL28" s="86" t="e">
        <f ca="1"/>
        <v>#NAME?</v>
      </c>
      <c r="JM28" s="87" t="e">
        <f ca="1"/>
        <v>#NAME?</v>
      </c>
      <c r="JQ28" s="85" t="e">
        <f ca="1"/>
        <v>#NAME?</v>
      </c>
      <c r="JR28" s="86" t="e">
        <f ca="1"/>
        <v>#NAME?</v>
      </c>
      <c r="JS28" s="86" t="e">
        <f ca="1"/>
        <v>#NAME?</v>
      </c>
      <c r="JT28" s="86" t="e">
        <f ca="1"/>
        <v>#NAME?</v>
      </c>
      <c r="JU28" s="86" t="e">
        <f ca="1"/>
        <v>#NAME?</v>
      </c>
      <c r="JV28" s="86" t="e">
        <f ca="1"/>
        <v>#NAME?</v>
      </c>
      <c r="JW28" s="86" t="e">
        <f ca="1"/>
        <v>#NAME?</v>
      </c>
      <c r="JX28" s="86" t="e">
        <f ca="1"/>
        <v>#NAME?</v>
      </c>
      <c r="JY28" s="87" t="e">
        <f ca="1"/>
        <v>#NAME?</v>
      </c>
      <c r="KC28" s="85" t="e">
        <f ca="1"/>
        <v>#NAME?</v>
      </c>
      <c r="KD28" s="86" t="e">
        <f ca="1"/>
        <v>#NAME?</v>
      </c>
      <c r="KE28" s="86" t="e">
        <f ca="1"/>
        <v>#NAME?</v>
      </c>
      <c r="KF28" s="86" t="e">
        <f ca="1"/>
        <v>#NAME?</v>
      </c>
      <c r="KG28" s="86" t="e">
        <f ca="1"/>
        <v>#NAME?</v>
      </c>
      <c r="KH28" s="86" t="e">
        <f ca="1"/>
        <v>#NAME?</v>
      </c>
      <c r="KI28" s="86" t="e">
        <f ca="1"/>
        <v>#NAME?</v>
      </c>
      <c r="KJ28" s="86" t="e">
        <f ca="1"/>
        <v>#NAME?</v>
      </c>
      <c r="KK28" s="87" t="e">
        <f ca="1"/>
        <v>#NAME?</v>
      </c>
      <c r="KO28" s="85" t="e">
        <f ca="1"/>
        <v>#NAME?</v>
      </c>
      <c r="KP28" s="86" t="e">
        <f ca="1"/>
        <v>#NAME?</v>
      </c>
      <c r="KQ28" s="86" t="e">
        <f ca="1"/>
        <v>#NAME?</v>
      </c>
      <c r="KR28" s="86" t="e">
        <f ca="1"/>
        <v>#NAME?</v>
      </c>
      <c r="KS28" s="86" t="e">
        <f ca="1"/>
        <v>#NAME?</v>
      </c>
      <c r="KT28" s="86" t="e">
        <f ca="1"/>
        <v>#NAME?</v>
      </c>
      <c r="KU28" s="86" t="e">
        <f ca="1"/>
        <v>#NAME?</v>
      </c>
      <c r="KV28" s="86" t="e">
        <f ca="1"/>
        <v>#NAME?</v>
      </c>
      <c r="KW28" s="87" t="e">
        <f ca="1"/>
        <v>#NAME?</v>
      </c>
      <c r="LA28" s="85" t="e">
        <f ca="1"/>
        <v>#NAME?</v>
      </c>
      <c r="LB28" s="86" t="e">
        <f ca="1"/>
        <v>#NAME?</v>
      </c>
      <c r="LC28" s="86" t="e">
        <f ca="1"/>
        <v>#NAME?</v>
      </c>
      <c r="LD28" s="86" t="e">
        <f ca="1"/>
        <v>#NAME?</v>
      </c>
      <c r="LE28" s="86" t="e">
        <f ca="1"/>
        <v>#NAME?</v>
      </c>
      <c r="LF28" s="86" t="e">
        <f ca="1"/>
        <v>#NAME?</v>
      </c>
      <c r="LG28" s="86" t="e">
        <f ca="1"/>
        <v>#NAME?</v>
      </c>
      <c r="LH28" s="86" t="e">
        <f ca="1"/>
        <v>#NAME?</v>
      </c>
      <c r="LI28" s="87" t="e">
        <f ca="1"/>
        <v>#NAME?</v>
      </c>
      <c r="LM28" s="85" t="e">
        <f ca="1"/>
        <v>#NAME?</v>
      </c>
      <c r="LN28" s="86" t="e">
        <f ca="1"/>
        <v>#NAME?</v>
      </c>
      <c r="LO28" s="86" t="e">
        <f ca="1"/>
        <v>#NAME?</v>
      </c>
      <c r="LP28" s="86" t="e">
        <f ca="1"/>
        <v>#NAME?</v>
      </c>
      <c r="LQ28" s="86" t="e">
        <f ca="1"/>
        <v>#NAME?</v>
      </c>
      <c r="LR28" s="86" t="e">
        <f ca="1"/>
        <v>#NAME?</v>
      </c>
      <c r="LS28" s="86" t="e">
        <f ca="1"/>
        <v>#NAME?</v>
      </c>
      <c r="LT28" s="86" t="e">
        <f ca="1"/>
        <v>#NAME?</v>
      </c>
      <c r="LU28" s="87" t="e">
        <f ca="1"/>
        <v>#NAME?</v>
      </c>
      <c r="LY28" s="85" t="e">
        <f ca="1"/>
        <v>#NAME?</v>
      </c>
      <c r="LZ28" s="86" t="e">
        <f ca="1"/>
        <v>#NAME?</v>
      </c>
      <c r="MA28" s="86" t="e">
        <f ca="1"/>
        <v>#NAME?</v>
      </c>
      <c r="MB28" s="86" t="e">
        <f ca="1"/>
        <v>#NAME?</v>
      </c>
      <c r="MC28" s="86" t="e">
        <f ca="1"/>
        <v>#NAME?</v>
      </c>
      <c r="MD28" s="86" t="e">
        <f ca="1"/>
        <v>#NAME?</v>
      </c>
      <c r="ME28" s="86" t="e">
        <f ca="1"/>
        <v>#NAME?</v>
      </c>
      <c r="MF28" s="86" t="e">
        <f ca="1"/>
        <v>#NAME?</v>
      </c>
      <c r="MG28" s="87" t="e">
        <f ca="1"/>
        <v>#NAME?</v>
      </c>
      <c r="MK28" s="85" t="e">
        <f ca="1"/>
        <v>#NAME?</v>
      </c>
      <c r="ML28" s="86" t="e">
        <f ca="1"/>
        <v>#NAME?</v>
      </c>
      <c r="MM28" s="86" t="e">
        <f ca="1"/>
        <v>#NAME?</v>
      </c>
      <c r="MN28" s="86" t="e">
        <f ca="1"/>
        <v>#NAME?</v>
      </c>
      <c r="MO28" s="86" t="e">
        <f ca="1"/>
        <v>#NAME?</v>
      </c>
      <c r="MP28" s="86" t="e">
        <f ca="1"/>
        <v>#NAME?</v>
      </c>
      <c r="MQ28" s="86" t="e">
        <f ca="1"/>
        <v>#NAME?</v>
      </c>
      <c r="MR28" s="86" t="e">
        <f ca="1"/>
        <v>#NAME?</v>
      </c>
      <c r="MS28" s="87" t="e">
        <f ca="1"/>
        <v>#NAME?</v>
      </c>
    </row>
    <row r="29" spans="1:358" x14ac:dyDescent="0.25">
      <c r="A29">
        <v>26</v>
      </c>
      <c r="B29" s="123">
        <v>4</v>
      </c>
      <c r="C29" s="37">
        <v>8</v>
      </c>
      <c r="D29" s="37">
        <v>6</v>
      </c>
      <c r="E29" s="37">
        <v>5</v>
      </c>
      <c r="F29" s="37">
        <v>8</v>
      </c>
      <c r="G29" s="37">
        <v>7</v>
      </c>
      <c r="H29" s="37">
        <v>9</v>
      </c>
      <c r="I29" s="37">
        <v>6</v>
      </c>
      <c r="J29" s="90">
        <v>7</v>
      </c>
    </row>
    <row r="30" spans="1:358" x14ac:dyDescent="0.25">
      <c r="A30">
        <v>27</v>
      </c>
      <c r="B30" s="123">
        <v>2</v>
      </c>
      <c r="C30" s="37">
        <v>8</v>
      </c>
      <c r="D30" s="37">
        <v>3</v>
      </c>
      <c r="E30" s="37">
        <v>3</v>
      </c>
      <c r="F30" s="37">
        <v>7</v>
      </c>
      <c r="G30" s="37">
        <v>5</v>
      </c>
      <c r="H30" s="37">
        <v>5</v>
      </c>
      <c r="I30" s="37">
        <v>5</v>
      </c>
      <c r="J30" s="90">
        <v>7</v>
      </c>
      <c r="X30" t="s">
        <v>478</v>
      </c>
      <c r="AJ30" t="s">
        <v>478</v>
      </c>
      <c r="AV30" t="s">
        <v>478</v>
      </c>
      <c r="BH30" t="s">
        <v>478</v>
      </c>
      <c r="BT30" t="s">
        <v>478</v>
      </c>
      <c r="CF30" t="s">
        <v>478</v>
      </c>
      <c r="CR30" t="s">
        <v>478</v>
      </c>
      <c r="DD30" t="s">
        <v>478</v>
      </c>
      <c r="DP30" t="s">
        <v>478</v>
      </c>
      <c r="EB30" t="s">
        <v>478</v>
      </c>
      <c r="EN30" t="s">
        <v>478</v>
      </c>
      <c r="EZ30" t="s">
        <v>478</v>
      </c>
      <c r="FL30" t="s">
        <v>478</v>
      </c>
      <c r="FX30" t="s">
        <v>478</v>
      </c>
      <c r="GJ30" t="s">
        <v>478</v>
      </c>
      <c r="GV30" t="s">
        <v>478</v>
      </c>
      <c r="HH30" t="s">
        <v>478</v>
      </c>
      <c r="HT30" t="s">
        <v>478</v>
      </c>
      <c r="IF30" t="s">
        <v>478</v>
      </c>
      <c r="IR30" t="s">
        <v>478</v>
      </c>
      <c r="JD30" t="s">
        <v>478</v>
      </c>
      <c r="JP30" t="s">
        <v>478</v>
      </c>
      <c r="KB30" t="s">
        <v>478</v>
      </c>
      <c r="KN30" t="s">
        <v>478</v>
      </c>
      <c r="KZ30" t="s">
        <v>478</v>
      </c>
      <c r="LL30" t="s">
        <v>478</v>
      </c>
      <c r="LX30" t="s">
        <v>478</v>
      </c>
      <c r="MJ30" t="s">
        <v>478</v>
      </c>
    </row>
    <row r="31" spans="1:358" x14ac:dyDescent="0.25">
      <c r="A31">
        <v>28</v>
      </c>
      <c r="B31" s="123">
        <v>2</v>
      </c>
      <c r="C31" s="37">
        <v>8</v>
      </c>
      <c r="D31" s="37">
        <v>1</v>
      </c>
      <c r="E31" s="37">
        <v>5</v>
      </c>
      <c r="F31" s="37">
        <v>6</v>
      </c>
      <c r="G31" s="37">
        <v>8</v>
      </c>
      <c r="H31" s="37">
        <v>7</v>
      </c>
      <c r="I31" s="37">
        <v>4</v>
      </c>
      <c r="J31" s="90">
        <v>8</v>
      </c>
      <c r="T31" s="32" t="s">
        <v>549</v>
      </c>
      <c r="U31" s="32"/>
      <c r="V31" s="32" t="s">
        <v>549</v>
      </c>
    </row>
    <row r="32" spans="1:358" x14ac:dyDescent="0.25">
      <c r="A32">
        <v>29</v>
      </c>
      <c r="B32" s="123">
        <v>5</v>
      </c>
      <c r="C32" s="37">
        <v>8</v>
      </c>
      <c r="D32" s="37">
        <v>3</v>
      </c>
      <c r="E32" s="37">
        <v>4</v>
      </c>
      <c r="F32" s="37">
        <v>7</v>
      </c>
      <c r="G32" s="37">
        <v>7</v>
      </c>
      <c r="H32" s="37">
        <v>1</v>
      </c>
      <c r="I32" s="37">
        <v>5</v>
      </c>
      <c r="J32" s="90">
        <v>7</v>
      </c>
      <c r="T32" s="32" t="s">
        <v>373</v>
      </c>
      <c r="V32" s="32" t="s">
        <v>373</v>
      </c>
      <c r="Y32" s="32">
        <v>1</v>
      </c>
      <c r="Z32" s="32">
        <f t="shared" ref="Z32:AG32" si="0">Y32+1</f>
        <v>2</v>
      </c>
      <c r="AA32" s="32">
        <f t="shared" si="0"/>
        <v>3</v>
      </c>
      <c r="AB32" s="32">
        <f t="shared" si="0"/>
        <v>4</v>
      </c>
      <c r="AC32" s="32">
        <f t="shared" si="0"/>
        <v>5</v>
      </c>
      <c r="AD32" s="32">
        <f t="shared" si="0"/>
        <v>6</v>
      </c>
      <c r="AE32" s="32">
        <f t="shared" si="0"/>
        <v>7</v>
      </c>
      <c r="AF32" s="32">
        <f t="shared" si="0"/>
        <v>8</v>
      </c>
      <c r="AG32" s="32">
        <f t="shared" si="0"/>
        <v>9</v>
      </c>
      <c r="AH32" s="32" t="s">
        <v>373</v>
      </c>
      <c r="AK32" s="32">
        <v>1</v>
      </c>
      <c r="AL32" s="32">
        <f>AK32+1</f>
        <v>2</v>
      </c>
      <c r="AM32" s="32">
        <f t="shared" ref="AM32:AS32" si="1">AL32+1</f>
        <v>3</v>
      </c>
      <c r="AN32" s="32">
        <f t="shared" si="1"/>
        <v>4</v>
      </c>
      <c r="AO32" s="32">
        <f t="shared" si="1"/>
        <v>5</v>
      </c>
      <c r="AP32" s="32">
        <f t="shared" si="1"/>
        <v>6</v>
      </c>
      <c r="AQ32" s="32">
        <f t="shared" si="1"/>
        <v>7</v>
      </c>
      <c r="AR32" s="32">
        <f t="shared" si="1"/>
        <v>8</v>
      </c>
      <c r="AS32" s="32">
        <f t="shared" si="1"/>
        <v>9</v>
      </c>
      <c r="AT32" s="32" t="s">
        <v>373</v>
      </c>
      <c r="AW32" s="32">
        <v>1</v>
      </c>
      <c r="AX32" s="32">
        <f>AW32+1</f>
        <v>2</v>
      </c>
      <c r="AY32" s="32">
        <f t="shared" ref="AY32:BE32" si="2">AX32+1</f>
        <v>3</v>
      </c>
      <c r="AZ32" s="32">
        <f t="shared" si="2"/>
        <v>4</v>
      </c>
      <c r="BA32" s="32">
        <f t="shared" si="2"/>
        <v>5</v>
      </c>
      <c r="BB32" s="32">
        <f t="shared" si="2"/>
        <v>6</v>
      </c>
      <c r="BC32" s="32">
        <f t="shared" si="2"/>
        <v>7</v>
      </c>
      <c r="BD32" s="32">
        <f t="shared" si="2"/>
        <v>8</v>
      </c>
      <c r="BE32" s="32">
        <f t="shared" si="2"/>
        <v>9</v>
      </c>
      <c r="BF32" s="32" t="s">
        <v>373</v>
      </c>
      <c r="BI32" s="32">
        <v>1</v>
      </c>
      <c r="BJ32" s="32">
        <f>BI32+1</f>
        <v>2</v>
      </c>
      <c r="BK32" s="32">
        <f t="shared" ref="BK32:BQ32" si="3">BJ32+1</f>
        <v>3</v>
      </c>
      <c r="BL32" s="32">
        <f t="shared" si="3"/>
        <v>4</v>
      </c>
      <c r="BM32" s="32">
        <f t="shared" si="3"/>
        <v>5</v>
      </c>
      <c r="BN32" s="32">
        <f t="shared" si="3"/>
        <v>6</v>
      </c>
      <c r="BO32" s="32">
        <f t="shared" si="3"/>
        <v>7</v>
      </c>
      <c r="BP32" s="32">
        <f t="shared" si="3"/>
        <v>8</v>
      </c>
      <c r="BQ32" s="32">
        <f t="shared" si="3"/>
        <v>9</v>
      </c>
      <c r="BR32" s="32" t="s">
        <v>373</v>
      </c>
      <c r="BU32" s="32">
        <v>1</v>
      </c>
      <c r="BV32" s="32">
        <f>BU32+1</f>
        <v>2</v>
      </c>
      <c r="BW32" s="32">
        <f t="shared" ref="BW32:CC32" si="4">BV32+1</f>
        <v>3</v>
      </c>
      <c r="BX32" s="32">
        <f t="shared" si="4"/>
        <v>4</v>
      </c>
      <c r="BY32" s="32">
        <f t="shared" si="4"/>
        <v>5</v>
      </c>
      <c r="BZ32" s="32">
        <f t="shared" si="4"/>
        <v>6</v>
      </c>
      <c r="CA32" s="32">
        <f t="shared" si="4"/>
        <v>7</v>
      </c>
      <c r="CB32" s="32">
        <f t="shared" si="4"/>
        <v>8</v>
      </c>
      <c r="CC32" s="32">
        <f t="shared" si="4"/>
        <v>9</v>
      </c>
      <c r="CD32" s="32" t="s">
        <v>373</v>
      </c>
      <c r="CG32" s="32">
        <v>1</v>
      </c>
      <c r="CH32" s="32">
        <f>CG32+1</f>
        <v>2</v>
      </c>
      <c r="CI32" s="32">
        <f t="shared" ref="CI32:CO32" si="5">CH32+1</f>
        <v>3</v>
      </c>
      <c r="CJ32" s="32">
        <f t="shared" si="5"/>
        <v>4</v>
      </c>
      <c r="CK32" s="32">
        <f t="shared" si="5"/>
        <v>5</v>
      </c>
      <c r="CL32" s="32">
        <f t="shared" si="5"/>
        <v>6</v>
      </c>
      <c r="CM32" s="32">
        <f t="shared" si="5"/>
        <v>7</v>
      </c>
      <c r="CN32" s="32">
        <f t="shared" si="5"/>
        <v>8</v>
      </c>
      <c r="CO32" s="32">
        <f t="shared" si="5"/>
        <v>9</v>
      </c>
      <c r="CP32" s="32" t="s">
        <v>373</v>
      </c>
      <c r="CS32" s="32">
        <v>1</v>
      </c>
      <c r="CT32" s="32">
        <f>CS32+1</f>
        <v>2</v>
      </c>
      <c r="CU32" s="32">
        <f t="shared" ref="CU32:DA32" si="6">CT32+1</f>
        <v>3</v>
      </c>
      <c r="CV32" s="32">
        <f t="shared" si="6"/>
        <v>4</v>
      </c>
      <c r="CW32" s="32">
        <f t="shared" si="6"/>
        <v>5</v>
      </c>
      <c r="CX32" s="32">
        <f t="shared" si="6"/>
        <v>6</v>
      </c>
      <c r="CY32" s="32">
        <f t="shared" si="6"/>
        <v>7</v>
      </c>
      <c r="CZ32" s="32">
        <f t="shared" si="6"/>
        <v>8</v>
      </c>
      <c r="DA32" s="32">
        <f t="shared" si="6"/>
        <v>9</v>
      </c>
      <c r="DB32" s="32" t="s">
        <v>373</v>
      </c>
      <c r="DE32" s="32">
        <v>1</v>
      </c>
      <c r="DF32" s="32">
        <f>DE32+1</f>
        <v>2</v>
      </c>
      <c r="DG32" s="32">
        <f t="shared" ref="DG32:DM32" si="7">DF32+1</f>
        <v>3</v>
      </c>
      <c r="DH32" s="32">
        <f t="shared" si="7"/>
        <v>4</v>
      </c>
      <c r="DI32" s="32">
        <f t="shared" si="7"/>
        <v>5</v>
      </c>
      <c r="DJ32" s="32">
        <f t="shared" si="7"/>
        <v>6</v>
      </c>
      <c r="DK32" s="32">
        <f t="shared" si="7"/>
        <v>7</v>
      </c>
      <c r="DL32" s="32">
        <f t="shared" si="7"/>
        <v>8</v>
      </c>
      <c r="DM32" s="32">
        <f t="shared" si="7"/>
        <v>9</v>
      </c>
      <c r="DN32" s="32" t="s">
        <v>373</v>
      </c>
      <c r="DQ32" s="32">
        <v>1</v>
      </c>
      <c r="DR32" s="32">
        <f>DQ32+1</f>
        <v>2</v>
      </c>
      <c r="DS32" s="32">
        <f t="shared" ref="DS32:DY32" si="8">DR32+1</f>
        <v>3</v>
      </c>
      <c r="DT32" s="32">
        <f t="shared" si="8"/>
        <v>4</v>
      </c>
      <c r="DU32" s="32">
        <f t="shared" si="8"/>
        <v>5</v>
      </c>
      <c r="DV32" s="32">
        <f t="shared" si="8"/>
        <v>6</v>
      </c>
      <c r="DW32" s="32">
        <f t="shared" si="8"/>
        <v>7</v>
      </c>
      <c r="DX32" s="32">
        <f t="shared" si="8"/>
        <v>8</v>
      </c>
      <c r="DY32" s="32">
        <f t="shared" si="8"/>
        <v>9</v>
      </c>
      <c r="DZ32" s="32" t="s">
        <v>373</v>
      </c>
      <c r="EC32" s="32">
        <v>1</v>
      </c>
      <c r="ED32" s="32">
        <f>EC32+1</f>
        <v>2</v>
      </c>
      <c r="EE32" s="32">
        <f t="shared" ref="EE32:EK32" si="9">ED32+1</f>
        <v>3</v>
      </c>
      <c r="EF32" s="32">
        <f t="shared" si="9"/>
        <v>4</v>
      </c>
      <c r="EG32" s="32">
        <f t="shared" si="9"/>
        <v>5</v>
      </c>
      <c r="EH32" s="32">
        <f t="shared" si="9"/>
        <v>6</v>
      </c>
      <c r="EI32" s="32">
        <f t="shared" si="9"/>
        <v>7</v>
      </c>
      <c r="EJ32" s="32">
        <f t="shared" si="9"/>
        <v>8</v>
      </c>
      <c r="EK32" s="32">
        <f t="shared" si="9"/>
        <v>9</v>
      </c>
      <c r="EL32" s="32" t="s">
        <v>373</v>
      </c>
      <c r="EO32" s="32">
        <v>1</v>
      </c>
      <c r="EP32" s="32">
        <f>EO32+1</f>
        <v>2</v>
      </c>
      <c r="EQ32" s="32">
        <f t="shared" ref="EQ32:EW32" si="10">EP32+1</f>
        <v>3</v>
      </c>
      <c r="ER32" s="32">
        <f t="shared" si="10"/>
        <v>4</v>
      </c>
      <c r="ES32" s="32">
        <f t="shared" si="10"/>
        <v>5</v>
      </c>
      <c r="ET32" s="32">
        <f t="shared" si="10"/>
        <v>6</v>
      </c>
      <c r="EU32" s="32">
        <f t="shared" si="10"/>
        <v>7</v>
      </c>
      <c r="EV32" s="32">
        <f t="shared" si="10"/>
        <v>8</v>
      </c>
      <c r="EW32" s="32">
        <f t="shared" si="10"/>
        <v>9</v>
      </c>
      <c r="EX32" s="32" t="s">
        <v>373</v>
      </c>
      <c r="FA32" s="32">
        <v>1</v>
      </c>
      <c r="FB32" s="32">
        <f>FA32+1</f>
        <v>2</v>
      </c>
      <c r="FC32" s="32">
        <f t="shared" ref="FC32:FI32" si="11">FB32+1</f>
        <v>3</v>
      </c>
      <c r="FD32" s="32">
        <f t="shared" si="11"/>
        <v>4</v>
      </c>
      <c r="FE32" s="32">
        <f t="shared" si="11"/>
        <v>5</v>
      </c>
      <c r="FF32" s="32">
        <f t="shared" si="11"/>
        <v>6</v>
      </c>
      <c r="FG32" s="32">
        <f t="shared" si="11"/>
        <v>7</v>
      </c>
      <c r="FH32" s="32">
        <f t="shared" si="11"/>
        <v>8</v>
      </c>
      <c r="FI32" s="32">
        <f t="shared" si="11"/>
        <v>9</v>
      </c>
      <c r="FJ32" s="32" t="s">
        <v>373</v>
      </c>
      <c r="FM32" s="32">
        <v>1</v>
      </c>
      <c r="FN32" s="32">
        <f>FM32+1</f>
        <v>2</v>
      </c>
      <c r="FO32" s="32">
        <f t="shared" ref="FO32:FU32" si="12">FN32+1</f>
        <v>3</v>
      </c>
      <c r="FP32" s="32">
        <f t="shared" si="12"/>
        <v>4</v>
      </c>
      <c r="FQ32" s="32">
        <f t="shared" si="12"/>
        <v>5</v>
      </c>
      <c r="FR32" s="32">
        <f t="shared" si="12"/>
        <v>6</v>
      </c>
      <c r="FS32" s="32">
        <f t="shared" si="12"/>
        <v>7</v>
      </c>
      <c r="FT32" s="32">
        <f t="shared" si="12"/>
        <v>8</v>
      </c>
      <c r="FU32" s="32">
        <f t="shared" si="12"/>
        <v>9</v>
      </c>
      <c r="FV32" s="32" t="s">
        <v>373</v>
      </c>
      <c r="FY32" s="32">
        <v>1</v>
      </c>
      <c r="FZ32" s="32">
        <f>FY32+1</f>
        <v>2</v>
      </c>
      <c r="GA32" s="32">
        <f t="shared" ref="GA32:GG32" si="13">FZ32+1</f>
        <v>3</v>
      </c>
      <c r="GB32" s="32">
        <f t="shared" si="13"/>
        <v>4</v>
      </c>
      <c r="GC32" s="32">
        <f t="shared" si="13"/>
        <v>5</v>
      </c>
      <c r="GD32" s="32">
        <f t="shared" si="13"/>
        <v>6</v>
      </c>
      <c r="GE32" s="32">
        <f t="shared" si="13"/>
        <v>7</v>
      </c>
      <c r="GF32" s="32">
        <f t="shared" si="13"/>
        <v>8</v>
      </c>
      <c r="GG32" s="32">
        <f t="shared" si="13"/>
        <v>9</v>
      </c>
      <c r="GH32" s="32" t="s">
        <v>373</v>
      </c>
      <c r="GK32" s="32">
        <v>1</v>
      </c>
      <c r="GL32" s="32">
        <f>GK32+1</f>
        <v>2</v>
      </c>
      <c r="GM32" s="32">
        <f t="shared" ref="GM32:GS32" si="14">GL32+1</f>
        <v>3</v>
      </c>
      <c r="GN32" s="32">
        <f t="shared" si="14"/>
        <v>4</v>
      </c>
      <c r="GO32" s="32">
        <f t="shared" si="14"/>
        <v>5</v>
      </c>
      <c r="GP32" s="32">
        <f t="shared" si="14"/>
        <v>6</v>
      </c>
      <c r="GQ32" s="32">
        <f t="shared" si="14"/>
        <v>7</v>
      </c>
      <c r="GR32" s="32">
        <f t="shared" si="14"/>
        <v>8</v>
      </c>
      <c r="GS32" s="32">
        <f t="shared" si="14"/>
        <v>9</v>
      </c>
      <c r="GT32" s="32" t="s">
        <v>373</v>
      </c>
      <c r="GW32" s="32">
        <v>1</v>
      </c>
      <c r="GX32" s="32">
        <f>GW32+1</f>
        <v>2</v>
      </c>
      <c r="GY32" s="32">
        <f t="shared" ref="GY32:HE32" si="15">GX32+1</f>
        <v>3</v>
      </c>
      <c r="GZ32" s="32">
        <f t="shared" si="15"/>
        <v>4</v>
      </c>
      <c r="HA32" s="32">
        <f t="shared" si="15"/>
        <v>5</v>
      </c>
      <c r="HB32" s="32">
        <f t="shared" si="15"/>
        <v>6</v>
      </c>
      <c r="HC32" s="32">
        <f t="shared" si="15"/>
        <v>7</v>
      </c>
      <c r="HD32" s="32">
        <f t="shared" si="15"/>
        <v>8</v>
      </c>
      <c r="HE32" s="32">
        <f t="shared" si="15"/>
        <v>9</v>
      </c>
      <c r="HF32" s="32" t="s">
        <v>373</v>
      </c>
      <c r="HI32" s="32">
        <v>1</v>
      </c>
      <c r="HJ32" s="32">
        <f>HI32+1</f>
        <v>2</v>
      </c>
      <c r="HK32" s="32">
        <f t="shared" ref="HK32:HQ32" si="16">HJ32+1</f>
        <v>3</v>
      </c>
      <c r="HL32" s="32">
        <f t="shared" si="16"/>
        <v>4</v>
      </c>
      <c r="HM32" s="32">
        <f t="shared" si="16"/>
        <v>5</v>
      </c>
      <c r="HN32" s="32">
        <f t="shared" si="16"/>
        <v>6</v>
      </c>
      <c r="HO32" s="32">
        <f t="shared" si="16"/>
        <v>7</v>
      </c>
      <c r="HP32" s="32">
        <f t="shared" si="16"/>
        <v>8</v>
      </c>
      <c r="HQ32" s="32">
        <f t="shared" si="16"/>
        <v>9</v>
      </c>
      <c r="HR32" s="32" t="s">
        <v>373</v>
      </c>
      <c r="HU32" s="32">
        <v>1</v>
      </c>
      <c r="HV32" s="32">
        <f>HU32+1</f>
        <v>2</v>
      </c>
      <c r="HW32" s="32">
        <f t="shared" ref="HW32:IC32" si="17">HV32+1</f>
        <v>3</v>
      </c>
      <c r="HX32" s="32">
        <f t="shared" si="17"/>
        <v>4</v>
      </c>
      <c r="HY32" s="32">
        <f t="shared" si="17"/>
        <v>5</v>
      </c>
      <c r="HZ32" s="32">
        <f t="shared" si="17"/>
        <v>6</v>
      </c>
      <c r="IA32" s="32">
        <f t="shared" si="17"/>
        <v>7</v>
      </c>
      <c r="IB32" s="32">
        <f t="shared" si="17"/>
        <v>8</v>
      </c>
      <c r="IC32" s="32">
        <f t="shared" si="17"/>
        <v>9</v>
      </c>
      <c r="ID32" s="32" t="s">
        <v>373</v>
      </c>
      <c r="IG32" s="32">
        <v>1</v>
      </c>
      <c r="IH32" s="32">
        <f>IG32+1</f>
        <v>2</v>
      </c>
      <c r="II32" s="32">
        <f t="shared" ref="II32:IO32" si="18">IH32+1</f>
        <v>3</v>
      </c>
      <c r="IJ32" s="32">
        <f t="shared" si="18"/>
        <v>4</v>
      </c>
      <c r="IK32" s="32">
        <f t="shared" si="18"/>
        <v>5</v>
      </c>
      <c r="IL32" s="32">
        <f t="shared" si="18"/>
        <v>6</v>
      </c>
      <c r="IM32" s="32">
        <f t="shared" si="18"/>
        <v>7</v>
      </c>
      <c r="IN32" s="32">
        <f t="shared" si="18"/>
        <v>8</v>
      </c>
      <c r="IO32" s="32">
        <f t="shared" si="18"/>
        <v>9</v>
      </c>
      <c r="IP32" s="32" t="s">
        <v>373</v>
      </c>
      <c r="IS32" s="32">
        <v>1</v>
      </c>
      <c r="IT32" s="32">
        <f>IS32+1</f>
        <v>2</v>
      </c>
      <c r="IU32" s="32">
        <f t="shared" ref="IU32:JA32" si="19">IT32+1</f>
        <v>3</v>
      </c>
      <c r="IV32" s="32">
        <f t="shared" si="19"/>
        <v>4</v>
      </c>
      <c r="IW32" s="32">
        <f t="shared" si="19"/>
        <v>5</v>
      </c>
      <c r="IX32" s="32">
        <f t="shared" si="19"/>
        <v>6</v>
      </c>
      <c r="IY32" s="32">
        <f t="shared" si="19"/>
        <v>7</v>
      </c>
      <c r="IZ32" s="32">
        <f t="shared" si="19"/>
        <v>8</v>
      </c>
      <c r="JA32" s="32">
        <f t="shared" si="19"/>
        <v>9</v>
      </c>
      <c r="JB32" s="32" t="s">
        <v>373</v>
      </c>
      <c r="JE32" s="32">
        <v>1</v>
      </c>
      <c r="JF32" s="32">
        <f>JE32+1</f>
        <v>2</v>
      </c>
      <c r="JG32" s="32">
        <f t="shared" ref="JG32:JM32" si="20">JF32+1</f>
        <v>3</v>
      </c>
      <c r="JH32" s="32">
        <f t="shared" si="20"/>
        <v>4</v>
      </c>
      <c r="JI32" s="32">
        <f t="shared" si="20"/>
        <v>5</v>
      </c>
      <c r="JJ32" s="32">
        <f t="shared" si="20"/>
        <v>6</v>
      </c>
      <c r="JK32" s="32">
        <f t="shared" si="20"/>
        <v>7</v>
      </c>
      <c r="JL32" s="32">
        <f t="shared" si="20"/>
        <v>8</v>
      </c>
      <c r="JM32" s="32">
        <f t="shared" si="20"/>
        <v>9</v>
      </c>
      <c r="JN32" s="32" t="s">
        <v>373</v>
      </c>
      <c r="JQ32" s="32">
        <v>1</v>
      </c>
      <c r="JR32" s="32">
        <f>JQ32+1</f>
        <v>2</v>
      </c>
      <c r="JS32" s="32">
        <f t="shared" ref="JS32:JY32" si="21">JR32+1</f>
        <v>3</v>
      </c>
      <c r="JT32" s="32">
        <f t="shared" si="21"/>
        <v>4</v>
      </c>
      <c r="JU32" s="32">
        <f t="shared" si="21"/>
        <v>5</v>
      </c>
      <c r="JV32" s="32">
        <f t="shared" si="21"/>
        <v>6</v>
      </c>
      <c r="JW32" s="32">
        <f t="shared" si="21"/>
        <v>7</v>
      </c>
      <c r="JX32" s="32">
        <f t="shared" si="21"/>
        <v>8</v>
      </c>
      <c r="JY32" s="32">
        <f t="shared" si="21"/>
        <v>9</v>
      </c>
      <c r="JZ32" s="32" t="s">
        <v>373</v>
      </c>
      <c r="KC32" s="32">
        <v>1</v>
      </c>
      <c r="KD32" s="32">
        <f>KC32+1</f>
        <v>2</v>
      </c>
      <c r="KE32" s="32">
        <f t="shared" ref="KE32:KK32" si="22">KD32+1</f>
        <v>3</v>
      </c>
      <c r="KF32" s="32">
        <f t="shared" si="22"/>
        <v>4</v>
      </c>
      <c r="KG32" s="32">
        <f t="shared" si="22"/>
        <v>5</v>
      </c>
      <c r="KH32" s="32">
        <f t="shared" si="22"/>
        <v>6</v>
      </c>
      <c r="KI32" s="32">
        <f t="shared" si="22"/>
        <v>7</v>
      </c>
      <c r="KJ32" s="32">
        <f t="shared" si="22"/>
        <v>8</v>
      </c>
      <c r="KK32" s="32">
        <f t="shared" si="22"/>
        <v>9</v>
      </c>
      <c r="KL32" s="32" t="s">
        <v>373</v>
      </c>
      <c r="KO32" s="32">
        <v>1</v>
      </c>
      <c r="KP32" s="32">
        <f>KO32+1</f>
        <v>2</v>
      </c>
      <c r="KQ32" s="32">
        <f t="shared" ref="KQ32:KW32" si="23">KP32+1</f>
        <v>3</v>
      </c>
      <c r="KR32" s="32">
        <f t="shared" si="23"/>
        <v>4</v>
      </c>
      <c r="KS32" s="32">
        <f t="shared" si="23"/>
        <v>5</v>
      </c>
      <c r="KT32" s="32">
        <f t="shared" si="23"/>
        <v>6</v>
      </c>
      <c r="KU32" s="32">
        <f t="shared" si="23"/>
        <v>7</v>
      </c>
      <c r="KV32" s="32">
        <f t="shared" si="23"/>
        <v>8</v>
      </c>
      <c r="KW32" s="32">
        <f t="shared" si="23"/>
        <v>9</v>
      </c>
      <c r="KX32" s="32" t="s">
        <v>373</v>
      </c>
      <c r="LA32" s="32">
        <v>1</v>
      </c>
      <c r="LB32" s="32">
        <f>LA32+1</f>
        <v>2</v>
      </c>
      <c r="LC32" s="32">
        <f t="shared" ref="LC32:LI32" si="24">LB32+1</f>
        <v>3</v>
      </c>
      <c r="LD32" s="32">
        <f t="shared" si="24"/>
        <v>4</v>
      </c>
      <c r="LE32" s="32">
        <f t="shared" si="24"/>
        <v>5</v>
      </c>
      <c r="LF32" s="32">
        <f t="shared" si="24"/>
        <v>6</v>
      </c>
      <c r="LG32" s="32">
        <f t="shared" si="24"/>
        <v>7</v>
      </c>
      <c r="LH32" s="32">
        <f t="shared" si="24"/>
        <v>8</v>
      </c>
      <c r="LI32" s="32">
        <f t="shared" si="24"/>
        <v>9</v>
      </c>
      <c r="LJ32" s="32" t="s">
        <v>373</v>
      </c>
      <c r="LM32" s="32">
        <v>1</v>
      </c>
      <c r="LN32" s="32">
        <f>LM32+1</f>
        <v>2</v>
      </c>
      <c r="LO32" s="32">
        <f t="shared" ref="LO32:LU32" si="25">LN32+1</f>
        <v>3</v>
      </c>
      <c r="LP32" s="32">
        <f t="shared" si="25"/>
        <v>4</v>
      </c>
      <c r="LQ32" s="32">
        <f t="shared" si="25"/>
        <v>5</v>
      </c>
      <c r="LR32" s="32">
        <f t="shared" si="25"/>
        <v>6</v>
      </c>
      <c r="LS32" s="32">
        <f t="shared" si="25"/>
        <v>7</v>
      </c>
      <c r="LT32" s="32">
        <f t="shared" si="25"/>
        <v>8</v>
      </c>
      <c r="LU32" s="32">
        <f t="shared" si="25"/>
        <v>9</v>
      </c>
      <c r="LV32" s="32" t="s">
        <v>373</v>
      </c>
      <c r="LY32" s="32">
        <v>1</v>
      </c>
      <c r="LZ32" s="32">
        <f>LY32+1</f>
        <v>2</v>
      </c>
      <c r="MA32" s="32">
        <f t="shared" ref="MA32:MG32" si="26">LZ32+1</f>
        <v>3</v>
      </c>
      <c r="MB32" s="32">
        <f t="shared" si="26"/>
        <v>4</v>
      </c>
      <c r="MC32" s="32">
        <f t="shared" si="26"/>
        <v>5</v>
      </c>
      <c r="MD32" s="32">
        <f t="shared" si="26"/>
        <v>6</v>
      </c>
      <c r="ME32" s="32">
        <f t="shared" si="26"/>
        <v>7</v>
      </c>
      <c r="MF32" s="32">
        <f t="shared" si="26"/>
        <v>8</v>
      </c>
      <c r="MG32" s="32">
        <f t="shared" si="26"/>
        <v>9</v>
      </c>
      <c r="MH32" s="32" t="s">
        <v>373</v>
      </c>
      <c r="MK32" s="32">
        <v>1</v>
      </c>
      <c r="ML32" s="32">
        <f>MK32+1</f>
        <v>2</v>
      </c>
      <c r="MM32" s="32">
        <f t="shared" ref="MM32:MS32" si="27">ML32+1</f>
        <v>3</v>
      </c>
      <c r="MN32" s="32">
        <f t="shared" si="27"/>
        <v>4</v>
      </c>
      <c r="MO32" s="32">
        <f t="shared" si="27"/>
        <v>5</v>
      </c>
      <c r="MP32" s="32">
        <f t="shared" si="27"/>
        <v>6</v>
      </c>
      <c r="MQ32" s="32">
        <f t="shared" si="27"/>
        <v>7</v>
      </c>
      <c r="MR32" s="32">
        <f t="shared" si="27"/>
        <v>8</v>
      </c>
      <c r="MS32" s="32">
        <f t="shared" si="27"/>
        <v>9</v>
      </c>
      <c r="MT32" s="32" t="s">
        <v>373</v>
      </c>
    </row>
    <row r="33" spans="1:358" x14ac:dyDescent="0.25">
      <c r="A33">
        <v>30</v>
      </c>
      <c r="B33" s="123">
        <v>2</v>
      </c>
      <c r="C33" s="37">
        <v>8</v>
      </c>
      <c r="D33" s="37">
        <v>2</v>
      </c>
      <c r="E33" s="37">
        <v>4</v>
      </c>
      <c r="F33" s="37">
        <v>6</v>
      </c>
      <c r="G33" s="37">
        <v>5</v>
      </c>
      <c r="H33" s="37">
        <v>5</v>
      </c>
      <c r="I33" s="37">
        <v>5</v>
      </c>
      <c r="J33" s="90">
        <v>8</v>
      </c>
      <c r="S33">
        <v>1</v>
      </c>
      <c r="T33" s="223" t="e">
        <f ca="1">RSquare($B$4:$J$123,S33)</f>
        <v>#NAME?</v>
      </c>
      <c r="V33" s="220" t="e">
        <f t="array" aca="1" ref="V33:V41" ca="1">1-1/DIAG(MINVERSE(M6:U14))</f>
        <v>#NAME?</v>
      </c>
      <c r="X33" t="str">
        <f>X6</f>
        <v>Expect</v>
      </c>
      <c r="Y33" s="217" t="e">
        <f t="shared" ref="Y33:AG33" ca="1" si="28">IF(Y$19&gt;0,Y20*SQRT(Y$19),0)</f>
        <v>#NAME?</v>
      </c>
      <c r="Z33" s="218" t="e">
        <f t="shared" ca="1" si="28"/>
        <v>#NAME?</v>
      </c>
      <c r="AA33" s="218" t="e">
        <f t="shared" ca="1" si="28"/>
        <v>#NAME?</v>
      </c>
      <c r="AB33" s="218" t="e">
        <f t="shared" ca="1" si="28"/>
        <v>#NAME?</v>
      </c>
      <c r="AC33" s="218" t="e">
        <f t="shared" ca="1" si="28"/>
        <v>#NAME?</v>
      </c>
      <c r="AD33" s="218" t="e">
        <f t="shared" ca="1" si="28"/>
        <v>#NAME?</v>
      </c>
      <c r="AE33" s="218" t="e">
        <f t="shared" ca="1" si="28"/>
        <v>#NAME?</v>
      </c>
      <c r="AF33" s="218" t="e">
        <f t="shared" ca="1" si="28"/>
        <v>#NAME?</v>
      </c>
      <c r="AG33" s="219" t="e">
        <f t="shared" ca="1" si="28"/>
        <v>#NAME?</v>
      </c>
      <c r="AH33" s="220" t="e">
        <f ca="1">SUMSQ(Y33:AG33)</f>
        <v>#NAME?</v>
      </c>
      <c r="AJ33" t="str">
        <f>AJ6</f>
        <v>Expect</v>
      </c>
      <c r="AK33" s="217" t="e">
        <f ca="1">IF(AK$19&gt;0,AK20*SQRT(AK$19),0)</f>
        <v>#NAME?</v>
      </c>
      <c r="AL33" s="218" t="e">
        <f t="shared" ref="AL33:AS33" ca="1" si="29">IF(AL$19&gt;0,AL20*SQRT(AL$19),0)</f>
        <v>#NAME?</v>
      </c>
      <c r="AM33" s="218" t="e">
        <f t="shared" ca="1" si="29"/>
        <v>#NAME?</v>
      </c>
      <c r="AN33" s="218" t="e">
        <f t="shared" ca="1" si="29"/>
        <v>#NAME?</v>
      </c>
      <c r="AO33" s="218" t="e">
        <f t="shared" ca="1" si="29"/>
        <v>#NAME?</v>
      </c>
      <c r="AP33" s="218" t="e">
        <f t="shared" ca="1" si="29"/>
        <v>#NAME?</v>
      </c>
      <c r="AQ33" s="218" t="e">
        <f t="shared" ca="1" si="29"/>
        <v>#NAME?</v>
      </c>
      <c r="AR33" s="218" t="e">
        <f t="shared" ca="1" si="29"/>
        <v>#NAME?</v>
      </c>
      <c r="AS33" s="219" t="e">
        <f t="shared" ca="1" si="29"/>
        <v>#NAME?</v>
      </c>
      <c r="AT33" s="220" t="e">
        <f ca="1">SUMSQ(AK33:AS33)</f>
        <v>#NAME?</v>
      </c>
      <c r="AV33" t="str">
        <f>AV6</f>
        <v>Expect</v>
      </c>
      <c r="AW33" s="217" t="e">
        <f ca="1">IF(AW$19&gt;0,AW20*SQRT(AW$19),0)</f>
        <v>#NAME?</v>
      </c>
      <c r="AX33" s="218" t="e">
        <f t="shared" ref="AX33:BE33" ca="1" si="30">IF(AX$19&gt;0,AX20*SQRT(AX$19),0)</f>
        <v>#NAME?</v>
      </c>
      <c r="AY33" s="218" t="e">
        <f t="shared" ca="1" si="30"/>
        <v>#NAME?</v>
      </c>
      <c r="AZ33" s="218" t="e">
        <f t="shared" ca="1" si="30"/>
        <v>#NAME?</v>
      </c>
      <c r="BA33" s="218" t="e">
        <f t="shared" ca="1" si="30"/>
        <v>#NAME?</v>
      </c>
      <c r="BB33" s="218" t="e">
        <f t="shared" ca="1" si="30"/>
        <v>#NAME?</v>
      </c>
      <c r="BC33" s="218" t="e">
        <f t="shared" ca="1" si="30"/>
        <v>#NAME?</v>
      </c>
      <c r="BD33" s="218" t="e">
        <f t="shared" ca="1" si="30"/>
        <v>#NAME?</v>
      </c>
      <c r="BE33" s="219" t="e">
        <f t="shared" ca="1" si="30"/>
        <v>#NAME?</v>
      </c>
      <c r="BF33" s="220" t="e">
        <f ca="1">SUMSQ(AW33:BE33)</f>
        <v>#NAME?</v>
      </c>
      <c r="BH33" t="str">
        <f>BH6</f>
        <v>Expect</v>
      </c>
      <c r="BI33" s="217" t="e">
        <f ca="1">IF(BI$19&gt;0,BI20*SQRT(BI$19),0)</f>
        <v>#NAME?</v>
      </c>
      <c r="BJ33" s="218" t="e">
        <f t="shared" ref="BJ33:BQ33" ca="1" si="31">IF(BJ$19&gt;0,BJ20*SQRT(BJ$19),0)</f>
        <v>#NAME?</v>
      </c>
      <c r="BK33" s="218" t="e">
        <f t="shared" ca="1" si="31"/>
        <v>#NAME?</v>
      </c>
      <c r="BL33" s="218" t="e">
        <f t="shared" ca="1" si="31"/>
        <v>#NAME?</v>
      </c>
      <c r="BM33" s="218" t="e">
        <f t="shared" ca="1" si="31"/>
        <v>#NAME?</v>
      </c>
      <c r="BN33" s="218" t="e">
        <f t="shared" ca="1" si="31"/>
        <v>#NAME?</v>
      </c>
      <c r="BO33" s="218" t="e">
        <f t="shared" ca="1" si="31"/>
        <v>#NAME?</v>
      </c>
      <c r="BP33" s="218" t="e">
        <f t="shared" ca="1" si="31"/>
        <v>#NAME?</v>
      </c>
      <c r="BQ33" s="219" t="e">
        <f t="shared" ca="1" si="31"/>
        <v>#NAME?</v>
      </c>
      <c r="BR33" s="220" t="e">
        <f ca="1">SUMSQ(BI33:BQ33)</f>
        <v>#NAME?</v>
      </c>
      <c r="BT33" t="str">
        <f>BT6</f>
        <v>Expect</v>
      </c>
      <c r="BU33" s="217" t="e">
        <f ca="1">IF(BU$19&gt;0,BU20*SQRT(BU$19),0)</f>
        <v>#NAME?</v>
      </c>
      <c r="BV33" s="218" t="e">
        <f t="shared" ref="BV33:CC33" ca="1" si="32">IF(BV$19&gt;0,BV20*SQRT(BV$19),0)</f>
        <v>#NAME?</v>
      </c>
      <c r="BW33" s="218" t="e">
        <f t="shared" ca="1" si="32"/>
        <v>#NAME?</v>
      </c>
      <c r="BX33" s="218" t="e">
        <f t="shared" ca="1" si="32"/>
        <v>#NAME?</v>
      </c>
      <c r="BY33" s="218" t="e">
        <f t="shared" ca="1" si="32"/>
        <v>#NAME?</v>
      </c>
      <c r="BZ33" s="218" t="e">
        <f t="shared" ca="1" si="32"/>
        <v>#NAME?</v>
      </c>
      <c r="CA33" s="218" t="e">
        <f t="shared" ca="1" si="32"/>
        <v>#NAME?</v>
      </c>
      <c r="CB33" s="218" t="e">
        <f t="shared" ca="1" si="32"/>
        <v>#NAME?</v>
      </c>
      <c r="CC33" s="219" t="e">
        <f t="shared" ca="1" si="32"/>
        <v>#NAME?</v>
      </c>
      <c r="CD33" s="220" t="e">
        <f ca="1">SUMSQ(BU33:CC33)</f>
        <v>#NAME?</v>
      </c>
      <c r="CF33" t="str">
        <f>CF6</f>
        <v>Expect</v>
      </c>
      <c r="CG33" s="217" t="e">
        <f ca="1">IF(CG$19&gt;0,CG20*SQRT(CG$19),0)</f>
        <v>#NAME?</v>
      </c>
      <c r="CH33" s="218" t="e">
        <f t="shared" ref="CH33:CO33" ca="1" si="33">IF(CH$19&gt;0,CH20*SQRT(CH$19),0)</f>
        <v>#NAME?</v>
      </c>
      <c r="CI33" s="218" t="e">
        <f t="shared" ca="1" si="33"/>
        <v>#NAME?</v>
      </c>
      <c r="CJ33" s="218" t="e">
        <f t="shared" ca="1" si="33"/>
        <v>#NAME?</v>
      </c>
      <c r="CK33" s="218" t="e">
        <f t="shared" ca="1" si="33"/>
        <v>#NAME?</v>
      </c>
      <c r="CL33" s="218" t="e">
        <f t="shared" ca="1" si="33"/>
        <v>#NAME?</v>
      </c>
      <c r="CM33" s="218" t="e">
        <f t="shared" ca="1" si="33"/>
        <v>#NAME?</v>
      </c>
      <c r="CN33" s="218" t="e">
        <f t="shared" ca="1" si="33"/>
        <v>#NAME?</v>
      </c>
      <c r="CO33" s="219" t="e">
        <f t="shared" ca="1" si="33"/>
        <v>#NAME?</v>
      </c>
      <c r="CP33" s="220" t="e">
        <f ca="1">SUMSQ(CG33:CO33)</f>
        <v>#NAME?</v>
      </c>
      <c r="CR33" t="str">
        <f>CR6</f>
        <v>Expect</v>
      </c>
      <c r="CS33" s="217" t="e">
        <f ca="1">IF(CS$19&gt;0,CS20*SQRT(CS$19),0)</f>
        <v>#NAME?</v>
      </c>
      <c r="CT33" s="218" t="e">
        <f t="shared" ref="CT33:DA33" ca="1" si="34">IF(CT$19&gt;0,CT20*SQRT(CT$19),0)</f>
        <v>#NAME?</v>
      </c>
      <c r="CU33" s="218" t="e">
        <f t="shared" ca="1" si="34"/>
        <v>#NAME?</v>
      </c>
      <c r="CV33" s="218" t="e">
        <f t="shared" ca="1" si="34"/>
        <v>#NAME?</v>
      </c>
      <c r="CW33" s="218" t="e">
        <f t="shared" ca="1" si="34"/>
        <v>#NAME?</v>
      </c>
      <c r="CX33" s="218" t="e">
        <f t="shared" ca="1" si="34"/>
        <v>#NAME?</v>
      </c>
      <c r="CY33" s="218" t="e">
        <f t="shared" ca="1" si="34"/>
        <v>#NAME?</v>
      </c>
      <c r="CZ33" s="218" t="e">
        <f t="shared" ca="1" si="34"/>
        <v>#NAME?</v>
      </c>
      <c r="DA33" s="219" t="e">
        <f t="shared" ca="1" si="34"/>
        <v>#NAME?</v>
      </c>
      <c r="DB33" s="220" t="e">
        <f ca="1">SUMSQ(CS33:DA33)</f>
        <v>#NAME?</v>
      </c>
      <c r="DD33" t="str">
        <f>DD6</f>
        <v>Expect</v>
      </c>
      <c r="DE33" s="217" t="e">
        <f ca="1">IF(DE$19&gt;0,DE20*SQRT(DE$19),0)</f>
        <v>#NAME?</v>
      </c>
      <c r="DF33" s="218" t="e">
        <f t="shared" ref="DF33:DM33" ca="1" si="35">IF(DF$19&gt;0,DF20*SQRT(DF$19),0)</f>
        <v>#NAME?</v>
      </c>
      <c r="DG33" s="218" t="e">
        <f t="shared" ca="1" si="35"/>
        <v>#NAME?</v>
      </c>
      <c r="DH33" s="218" t="e">
        <f t="shared" ca="1" si="35"/>
        <v>#NAME?</v>
      </c>
      <c r="DI33" s="218" t="e">
        <f t="shared" ca="1" si="35"/>
        <v>#NAME?</v>
      </c>
      <c r="DJ33" s="218" t="e">
        <f t="shared" ca="1" si="35"/>
        <v>#NAME?</v>
      </c>
      <c r="DK33" s="218" t="e">
        <f t="shared" ca="1" si="35"/>
        <v>#NAME?</v>
      </c>
      <c r="DL33" s="218" t="e">
        <f t="shared" ca="1" si="35"/>
        <v>#NAME?</v>
      </c>
      <c r="DM33" s="219" t="e">
        <f t="shared" ca="1" si="35"/>
        <v>#NAME?</v>
      </c>
      <c r="DN33" s="220" t="e">
        <f ca="1">SUMSQ(DE33:DM33)</f>
        <v>#NAME?</v>
      </c>
      <c r="DP33" t="str">
        <f>DP6</f>
        <v>Expect</v>
      </c>
      <c r="DQ33" s="217" t="e">
        <f ca="1">IF(DQ$19&gt;0,DQ20*SQRT(DQ$19),0)</f>
        <v>#NAME?</v>
      </c>
      <c r="DR33" s="218" t="e">
        <f t="shared" ref="DR33:DY33" ca="1" si="36">IF(DR$19&gt;0,DR20*SQRT(DR$19),0)</f>
        <v>#NAME?</v>
      </c>
      <c r="DS33" s="218" t="e">
        <f t="shared" ca="1" si="36"/>
        <v>#NAME?</v>
      </c>
      <c r="DT33" s="218" t="e">
        <f t="shared" ca="1" si="36"/>
        <v>#NAME?</v>
      </c>
      <c r="DU33" s="218" t="e">
        <f t="shared" ca="1" si="36"/>
        <v>#NAME?</v>
      </c>
      <c r="DV33" s="218" t="e">
        <f t="shared" ca="1" si="36"/>
        <v>#NAME?</v>
      </c>
      <c r="DW33" s="218" t="e">
        <f t="shared" ca="1" si="36"/>
        <v>#NAME?</v>
      </c>
      <c r="DX33" s="218" t="e">
        <f t="shared" ca="1" si="36"/>
        <v>#NAME?</v>
      </c>
      <c r="DY33" s="219" t="e">
        <f t="shared" ca="1" si="36"/>
        <v>#NAME?</v>
      </c>
      <c r="DZ33" s="220" t="e">
        <f ca="1">SUMSQ(DQ33:DY33)</f>
        <v>#NAME?</v>
      </c>
      <c r="EB33" t="str">
        <f>EB6</f>
        <v>Expect</v>
      </c>
      <c r="EC33" s="217" t="e">
        <f ca="1">IF(EC$19&gt;0,EC20*SQRT(EC$19),0)</f>
        <v>#NAME?</v>
      </c>
      <c r="ED33" s="218" t="e">
        <f t="shared" ref="ED33:EK33" ca="1" si="37">IF(ED$19&gt;0,ED20*SQRT(ED$19),0)</f>
        <v>#NAME?</v>
      </c>
      <c r="EE33" s="218" t="e">
        <f t="shared" ca="1" si="37"/>
        <v>#NAME?</v>
      </c>
      <c r="EF33" s="218" t="e">
        <f t="shared" ca="1" si="37"/>
        <v>#NAME?</v>
      </c>
      <c r="EG33" s="218" t="e">
        <f t="shared" ca="1" si="37"/>
        <v>#NAME?</v>
      </c>
      <c r="EH33" s="218" t="e">
        <f t="shared" ca="1" si="37"/>
        <v>#NAME?</v>
      </c>
      <c r="EI33" s="218" t="e">
        <f t="shared" ca="1" si="37"/>
        <v>#NAME?</v>
      </c>
      <c r="EJ33" s="218" t="e">
        <f t="shared" ca="1" si="37"/>
        <v>#NAME?</v>
      </c>
      <c r="EK33" s="219" t="e">
        <f t="shared" ca="1" si="37"/>
        <v>#NAME?</v>
      </c>
      <c r="EL33" s="220" t="e">
        <f ca="1">SUMSQ(EC33:EK33)</f>
        <v>#NAME?</v>
      </c>
      <c r="EN33" t="str">
        <f>EN6</f>
        <v>Expect</v>
      </c>
      <c r="EO33" s="217" t="e">
        <f ca="1">IF(EO$19&gt;0,EO20*SQRT(EO$19),0)</f>
        <v>#NAME?</v>
      </c>
      <c r="EP33" s="218" t="e">
        <f t="shared" ref="EP33:EW33" ca="1" si="38">IF(EP$19&gt;0,EP20*SQRT(EP$19),0)</f>
        <v>#NAME?</v>
      </c>
      <c r="EQ33" s="218" t="e">
        <f t="shared" ca="1" si="38"/>
        <v>#NAME?</v>
      </c>
      <c r="ER33" s="218" t="e">
        <f t="shared" ca="1" si="38"/>
        <v>#NAME?</v>
      </c>
      <c r="ES33" s="218" t="e">
        <f t="shared" ca="1" si="38"/>
        <v>#NAME?</v>
      </c>
      <c r="ET33" s="218" t="e">
        <f t="shared" ca="1" si="38"/>
        <v>#NAME?</v>
      </c>
      <c r="EU33" s="218" t="e">
        <f t="shared" ca="1" si="38"/>
        <v>#NAME?</v>
      </c>
      <c r="EV33" s="218" t="e">
        <f t="shared" ca="1" si="38"/>
        <v>#NAME?</v>
      </c>
      <c r="EW33" s="219" t="e">
        <f t="shared" ca="1" si="38"/>
        <v>#NAME?</v>
      </c>
      <c r="EX33" s="220" t="e">
        <f ca="1">SUMSQ(EO33:EW33)</f>
        <v>#NAME?</v>
      </c>
      <c r="EZ33" t="str">
        <f>EZ6</f>
        <v>Expect</v>
      </c>
      <c r="FA33" s="217" t="e">
        <f ca="1">IF(FA$19&gt;0,FA20*SQRT(FA$19),0)</f>
        <v>#NAME?</v>
      </c>
      <c r="FB33" s="218" t="e">
        <f t="shared" ref="FB33:FI33" ca="1" si="39">IF(FB$19&gt;0,FB20*SQRT(FB$19),0)</f>
        <v>#NAME?</v>
      </c>
      <c r="FC33" s="218" t="e">
        <f t="shared" ca="1" si="39"/>
        <v>#NAME?</v>
      </c>
      <c r="FD33" s="218" t="e">
        <f t="shared" ca="1" si="39"/>
        <v>#NAME?</v>
      </c>
      <c r="FE33" s="218" t="e">
        <f t="shared" ca="1" si="39"/>
        <v>#NAME?</v>
      </c>
      <c r="FF33" s="218" t="e">
        <f t="shared" ca="1" si="39"/>
        <v>#NAME?</v>
      </c>
      <c r="FG33" s="218" t="e">
        <f t="shared" ca="1" si="39"/>
        <v>#NAME?</v>
      </c>
      <c r="FH33" s="218" t="e">
        <f t="shared" ca="1" si="39"/>
        <v>#NAME?</v>
      </c>
      <c r="FI33" s="219" t="e">
        <f t="shared" ca="1" si="39"/>
        <v>#NAME?</v>
      </c>
      <c r="FJ33" s="220" t="e">
        <f ca="1">SUMSQ(FA33:FI33)</f>
        <v>#NAME?</v>
      </c>
      <c r="FL33" t="str">
        <f>FL6</f>
        <v>Expect</v>
      </c>
      <c r="FM33" s="217" t="e">
        <f ca="1">IF(FM$19&gt;0,FM20*SQRT(FM$19),0)</f>
        <v>#NAME?</v>
      </c>
      <c r="FN33" s="218" t="e">
        <f t="shared" ref="FN33:FU33" ca="1" si="40">IF(FN$19&gt;0,FN20*SQRT(FN$19),0)</f>
        <v>#NAME?</v>
      </c>
      <c r="FO33" s="218" t="e">
        <f t="shared" ca="1" si="40"/>
        <v>#NAME?</v>
      </c>
      <c r="FP33" s="218" t="e">
        <f t="shared" ca="1" si="40"/>
        <v>#NAME?</v>
      </c>
      <c r="FQ33" s="218" t="e">
        <f t="shared" ca="1" si="40"/>
        <v>#NAME?</v>
      </c>
      <c r="FR33" s="218" t="e">
        <f t="shared" ca="1" si="40"/>
        <v>#NAME?</v>
      </c>
      <c r="FS33" s="218" t="e">
        <f t="shared" ca="1" si="40"/>
        <v>#NAME?</v>
      </c>
      <c r="FT33" s="218" t="e">
        <f t="shared" ca="1" si="40"/>
        <v>#NAME?</v>
      </c>
      <c r="FU33" s="219" t="e">
        <f t="shared" ca="1" si="40"/>
        <v>#NAME?</v>
      </c>
      <c r="FV33" s="220" t="e">
        <f ca="1">SUMSQ(FM33:FU33)</f>
        <v>#NAME?</v>
      </c>
      <c r="FX33" t="str">
        <f>FX6</f>
        <v>Expect</v>
      </c>
      <c r="FY33" s="217" t="e">
        <f ca="1">IF(FY$19&gt;0,FY20*SQRT(FY$19),0)</f>
        <v>#NAME?</v>
      </c>
      <c r="FZ33" s="218" t="e">
        <f t="shared" ref="FZ33:GG33" ca="1" si="41">IF(FZ$19&gt;0,FZ20*SQRT(FZ$19),0)</f>
        <v>#NAME?</v>
      </c>
      <c r="GA33" s="218" t="e">
        <f t="shared" ca="1" si="41"/>
        <v>#NAME?</v>
      </c>
      <c r="GB33" s="218" t="e">
        <f t="shared" ca="1" si="41"/>
        <v>#NAME?</v>
      </c>
      <c r="GC33" s="218" t="e">
        <f t="shared" ca="1" si="41"/>
        <v>#NAME?</v>
      </c>
      <c r="GD33" s="218" t="e">
        <f t="shared" ca="1" si="41"/>
        <v>#NAME?</v>
      </c>
      <c r="GE33" s="218" t="e">
        <f t="shared" ca="1" si="41"/>
        <v>#NAME?</v>
      </c>
      <c r="GF33" s="218" t="e">
        <f t="shared" ca="1" si="41"/>
        <v>#NAME?</v>
      </c>
      <c r="GG33" s="219" t="e">
        <f t="shared" ca="1" si="41"/>
        <v>#NAME?</v>
      </c>
      <c r="GH33" s="220" t="e">
        <f ca="1">SUMSQ(FY33:GG33)</f>
        <v>#NAME?</v>
      </c>
      <c r="GJ33" t="str">
        <f>GJ6</f>
        <v>Expect</v>
      </c>
      <c r="GK33" s="217" t="e">
        <f ca="1">IF(GK$19&gt;0,GK20*SQRT(GK$19),0)</f>
        <v>#NAME?</v>
      </c>
      <c r="GL33" s="218" t="e">
        <f t="shared" ref="GL33:GS33" ca="1" si="42">IF(GL$19&gt;0,GL20*SQRT(GL$19),0)</f>
        <v>#NAME?</v>
      </c>
      <c r="GM33" s="218" t="e">
        <f t="shared" ca="1" si="42"/>
        <v>#NAME?</v>
      </c>
      <c r="GN33" s="218" t="e">
        <f t="shared" ca="1" si="42"/>
        <v>#NAME?</v>
      </c>
      <c r="GO33" s="218" t="e">
        <f t="shared" ca="1" si="42"/>
        <v>#NAME?</v>
      </c>
      <c r="GP33" s="218" t="e">
        <f t="shared" ca="1" si="42"/>
        <v>#NAME?</v>
      </c>
      <c r="GQ33" s="218" t="e">
        <f t="shared" ca="1" si="42"/>
        <v>#NAME?</v>
      </c>
      <c r="GR33" s="218" t="e">
        <f t="shared" ca="1" si="42"/>
        <v>#NAME?</v>
      </c>
      <c r="GS33" s="219" t="e">
        <f t="shared" ca="1" si="42"/>
        <v>#NAME?</v>
      </c>
      <c r="GT33" s="220" t="e">
        <f ca="1">SUMSQ(GK33:GS33)</f>
        <v>#NAME?</v>
      </c>
      <c r="GV33" t="str">
        <f>GV6</f>
        <v>Expect</v>
      </c>
      <c r="GW33" s="217" t="e">
        <f ca="1">IF(GW$19&gt;0,GW20*SQRT(GW$19),0)</f>
        <v>#NAME?</v>
      </c>
      <c r="GX33" s="218" t="e">
        <f t="shared" ref="GX33:HE33" ca="1" si="43">IF(GX$19&gt;0,GX20*SQRT(GX$19),0)</f>
        <v>#NAME?</v>
      </c>
      <c r="GY33" s="218" t="e">
        <f t="shared" ca="1" si="43"/>
        <v>#NAME?</v>
      </c>
      <c r="GZ33" s="218" t="e">
        <f t="shared" ca="1" si="43"/>
        <v>#NAME?</v>
      </c>
      <c r="HA33" s="218" t="e">
        <f t="shared" ca="1" si="43"/>
        <v>#NAME?</v>
      </c>
      <c r="HB33" s="218" t="e">
        <f t="shared" ca="1" si="43"/>
        <v>#NAME?</v>
      </c>
      <c r="HC33" s="218" t="e">
        <f t="shared" ca="1" si="43"/>
        <v>#NAME?</v>
      </c>
      <c r="HD33" s="218" t="e">
        <f t="shared" ca="1" si="43"/>
        <v>#NAME?</v>
      </c>
      <c r="HE33" s="219" t="e">
        <f t="shared" ca="1" si="43"/>
        <v>#NAME?</v>
      </c>
      <c r="HF33" s="220" t="e">
        <f ca="1">SUMSQ(GW33:HE33)</f>
        <v>#NAME?</v>
      </c>
      <c r="HH33" t="str">
        <f>HH6</f>
        <v>Expect</v>
      </c>
      <c r="HI33" s="217" t="e">
        <f ca="1">IF(HI$19&gt;0,HI20*SQRT(HI$19),0)</f>
        <v>#NAME?</v>
      </c>
      <c r="HJ33" s="218" t="e">
        <f t="shared" ref="HJ33:HQ33" ca="1" si="44">IF(HJ$19&gt;0,HJ20*SQRT(HJ$19),0)</f>
        <v>#NAME?</v>
      </c>
      <c r="HK33" s="218" t="e">
        <f t="shared" ca="1" si="44"/>
        <v>#NAME?</v>
      </c>
      <c r="HL33" s="218" t="e">
        <f t="shared" ca="1" si="44"/>
        <v>#NAME?</v>
      </c>
      <c r="HM33" s="218" t="e">
        <f t="shared" ca="1" si="44"/>
        <v>#NAME?</v>
      </c>
      <c r="HN33" s="218" t="e">
        <f t="shared" ca="1" si="44"/>
        <v>#NAME?</v>
      </c>
      <c r="HO33" s="218" t="e">
        <f t="shared" ca="1" si="44"/>
        <v>#NAME?</v>
      </c>
      <c r="HP33" s="218" t="e">
        <f t="shared" ca="1" si="44"/>
        <v>#NAME?</v>
      </c>
      <c r="HQ33" s="219" t="e">
        <f t="shared" ca="1" si="44"/>
        <v>#NAME?</v>
      </c>
      <c r="HR33" s="220" t="e">
        <f ca="1">SUMSQ(HI33:HQ33)</f>
        <v>#NAME?</v>
      </c>
      <c r="HT33" t="str">
        <f>HT6</f>
        <v>Expect</v>
      </c>
      <c r="HU33" s="217" t="e">
        <f ca="1">IF(HU$19&gt;0,HU20*SQRT(HU$19),0)</f>
        <v>#NAME?</v>
      </c>
      <c r="HV33" s="218" t="e">
        <f t="shared" ref="HV33:IC33" ca="1" si="45">IF(HV$19&gt;0,HV20*SQRT(HV$19),0)</f>
        <v>#NAME?</v>
      </c>
      <c r="HW33" s="218" t="e">
        <f t="shared" ca="1" si="45"/>
        <v>#NAME?</v>
      </c>
      <c r="HX33" s="218" t="e">
        <f t="shared" ca="1" si="45"/>
        <v>#NAME?</v>
      </c>
      <c r="HY33" s="218" t="e">
        <f t="shared" ca="1" si="45"/>
        <v>#NAME?</v>
      </c>
      <c r="HZ33" s="218" t="e">
        <f t="shared" ca="1" si="45"/>
        <v>#NAME?</v>
      </c>
      <c r="IA33" s="218" t="e">
        <f t="shared" ca="1" si="45"/>
        <v>#NAME?</v>
      </c>
      <c r="IB33" s="218" t="e">
        <f t="shared" ca="1" si="45"/>
        <v>#NAME?</v>
      </c>
      <c r="IC33" s="219" t="e">
        <f t="shared" ca="1" si="45"/>
        <v>#NAME?</v>
      </c>
      <c r="ID33" s="220" t="e">
        <f ca="1">SUMSQ(HU33:IC33)</f>
        <v>#NAME?</v>
      </c>
      <c r="IF33" t="str">
        <f>IF6</f>
        <v>Expect</v>
      </c>
      <c r="IG33" s="217" t="e">
        <f ca="1">IF(IG$19&gt;0,IG20*SQRT(IG$19),0)</f>
        <v>#NAME?</v>
      </c>
      <c r="IH33" s="218" t="e">
        <f t="shared" ref="IH33:IO33" ca="1" si="46">IF(IH$19&gt;0,IH20*SQRT(IH$19),0)</f>
        <v>#NAME?</v>
      </c>
      <c r="II33" s="218" t="e">
        <f t="shared" ca="1" si="46"/>
        <v>#NAME?</v>
      </c>
      <c r="IJ33" s="218" t="e">
        <f t="shared" ca="1" si="46"/>
        <v>#NAME?</v>
      </c>
      <c r="IK33" s="218" t="e">
        <f t="shared" ca="1" si="46"/>
        <v>#NAME?</v>
      </c>
      <c r="IL33" s="218" t="e">
        <f t="shared" ca="1" si="46"/>
        <v>#NAME?</v>
      </c>
      <c r="IM33" s="218" t="e">
        <f t="shared" ca="1" si="46"/>
        <v>#NAME?</v>
      </c>
      <c r="IN33" s="218" t="e">
        <f t="shared" ca="1" si="46"/>
        <v>#NAME?</v>
      </c>
      <c r="IO33" s="219" t="e">
        <f t="shared" ca="1" si="46"/>
        <v>#NAME?</v>
      </c>
      <c r="IP33" s="220" t="e">
        <f ca="1">SUMSQ(IG33:IO33)</f>
        <v>#NAME?</v>
      </c>
      <c r="IR33" t="str">
        <f>IR6</f>
        <v>Expect</v>
      </c>
      <c r="IS33" s="217" t="e">
        <f ca="1">IF(IS$19&gt;0,IS20*SQRT(IS$19),0)</f>
        <v>#NAME?</v>
      </c>
      <c r="IT33" s="218" t="e">
        <f t="shared" ref="IT33:JA33" ca="1" si="47">IF(IT$19&gt;0,IT20*SQRT(IT$19),0)</f>
        <v>#NAME?</v>
      </c>
      <c r="IU33" s="218" t="e">
        <f t="shared" ca="1" si="47"/>
        <v>#NAME?</v>
      </c>
      <c r="IV33" s="218" t="e">
        <f t="shared" ca="1" si="47"/>
        <v>#NAME?</v>
      </c>
      <c r="IW33" s="218" t="e">
        <f t="shared" ca="1" si="47"/>
        <v>#NAME?</v>
      </c>
      <c r="IX33" s="218" t="e">
        <f t="shared" ca="1" si="47"/>
        <v>#NAME?</v>
      </c>
      <c r="IY33" s="218" t="e">
        <f t="shared" ca="1" si="47"/>
        <v>#NAME?</v>
      </c>
      <c r="IZ33" s="218" t="e">
        <f t="shared" ca="1" si="47"/>
        <v>#NAME?</v>
      </c>
      <c r="JA33" s="219" t="e">
        <f t="shared" ca="1" si="47"/>
        <v>#NAME?</v>
      </c>
      <c r="JB33" s="220" t="e">
        <f ca="1">SUMSQ(IS33:JA33)</f>
        <v>#NAME?</v>
      </c>
      <c r="JD33" t="str">
        <f>JD6</f>
        <v>Expect</v>
      </c>
      <c r="JE33" s="217" t="e">
        <f ca="1">IF(JE$19&gt;0,JE20*SQRT(JE$19),0)</f>
        <v>#NAME?</v>
      </c>
      <c r="JF33" s="218" t="e">
        <f t="shared" ref="JF33:JM33" ca="1" si="48">IF(JF$19&gt;0,JF20*SQRT(JF$19),0)</f>
        <v>#NAME?</v>
      </c>
      <c r="JG33" s="218" t="e">
        <f t="shared" ca="1" si="48"/>
        <v>#NAME?</v>
      </c>
      <c r="JH33" s="218" t="e">
        <f t="shared" ca="1" si="48"/>
        <v>#NAME?</v>
      </c>
      <c r="JI33" s="218" t="e">
        <f t="shared" ca="1" si="48"/>
        <v>#NAME?</v>
      </c>
      <c r="JJ33" s="218" t="e">
        <f t="shared" ca="1" si="48"/>
        <v>#NAME?</v>
      </c>
      <c r="JK33" s="218" t="e">
        <f t="shared" ca="1" si="48"/>
        <v>#NAME?</v>
      </c>
      <c r="JL33" s="218" t="e">
        <f t="shared" ca="1" si="48"/>
        <v>#NAME?</v>
      </c>
      <c r="JM33" s="219" t="e">
        <f t="shared" ca="1" si="48"/>
        <v>#NAME?</v>
      </c>
      <c r="JN33" s="220" t="e">
        <f ca="1">SUMSQ(JE33:JM33)</f>
        <v>#NAME?</v>
      </c>
      <c r="JP33" t="str">
        <f>JP6</f>
        <v>Expect</v>
      </c>
      <c r="JQ33" s="217" t="e">
        <f ca="1">IF(JQ$19&gt;0,JQ20*SQRT(JQ$19),0)</f>
        <v>#NAME?</v>
      </c>
      <c r="JR33" s="218" t="e">
        <f t="shared" ref="JR33:JY33" ca="1" si="49">IF(JR$19&gt;0,JR20*SQRT(JR$19),0)</f>
        <v>#NAME?</v>
      </c>
      <c r="JS33" s="218" t="e">
        <f t="shared" ca="1" si="49"/>
        <v>#NAME?</v>
      </c>
      <c r="JT33" s="218" t="e">
        <f t="shared" ca="1" si="49"/>
        <v>#NAME?</v>
      </c>
      <c r="JU33" s="218" t="e">
        <f t="shared" ca="1" si="49"/>
        <v>#NAME?</v>
      </c>
      <c r="JV33" s="218" t="e">
        <f t="shared" ca="1" si="49"/>
        <v>#NAME?</v>
      </c>
      <c r="JW33" s="218" t="e">
        <f t="shared" ca="1" si="49"/>
        <v>#NAME?</v>
      </c>
      <c r="JX33" s="218" t="e">
        <f t="shared" ca="1" si="49"/>
        <v>#NAME?</v>
      </c>
      <c r="JY33" s="219" t="e">
        <f t="shared" ca="1" si="49"/>
        <v>#NAME?</v>
      </c>
      <c r="JZ33" s="220" t="e">
        <f ca="1">SUMSQ(JQ33:JY33)</f>
        <v>#NAME?</v>
      </c>
      <c r="KB33" t="str">
        <f>KB6</f>
        <v>Expect</v>
      </c>
      <c r="KC33" s="217" t="e">
        <f ca="1">IF(KC$19&gt;0,KC20*SQRT(KC$19),0)</f>
        <v>#NAME?</v>
      </c>
      <c r="KD33" s="218" t="e">
        <f t="shared" ref="KD33:KK33" ca="1" si="50">IF(KD$19&gt;0,KD20*SQRT(KD$19),0)</f>
        <v>#NAME?</v>
      </c>
      <c r="KE33" s="218" t="e">
        <f t="shared" ca="1" si="50"/>
        <v>#NAME?</v>
      </c>
      <c r="KF33" s="218" t="e">
        <f t="shared" ca="1" si="50"/>
        <v>#NAME?</v>
      </c>
      <c r="KG33" s="218" t="e">
        <f t="shared" ca="1" si="50"/>
        <v>#NAME?</v>
      </c>
      <c r="KH33" s="218" t="e">
        <f t="shared" ca="1" si="50"/>
        <v>#NAME?</v>
      </c>
      <c r="KI33" s="218" t="e">
        <f t="shared" ca="1" si="50"/>
        <v>#NAME?</v>
      </c>
      <c r="KJ33" s="218" t="e">
        <f t="shared" ca="1" si="50"/>
        <v>#NAME?</v>
      </c>
      <c r="KK33" s="219" t="e">
        <f t="shared" ca="1" si="50"/>
        <v>#NAME?</v>
      </c>
      <c r="KL33" s="220" t="e">
        <f ca="1">SUMSQ(KC33:KK33)</f>
        <v>#NAME?</v>
      </c>
      <c r="KN33" t="str">
        <f>KN6</f>
        <v>Expect</v>
      </c>
      <c r="KO33" s="217" t="e">
        <f ca="1">IF(KO$19&gt;0,KO20*SQRT(KO$19),0)</f>
        <v>#NAME?</v>
      </c>
      <c r="KP33" s="218" t="e">
        <f t="shared" ref="KP33:KW33" ca="1" si="51">IF(KP$19&gt;0,KP20*SQRT(KP$19),0)</f>
        <v>#NAME?</v>
      </c>
      <c r="KQ33" s="218" t="e">
        <f t="shared" ca="1" si="51"/>
        <v>#NAME?</v>
      </c>
      <c r="KR33" s="218" t="e">
        <f t="shared" ca="1" si="51"/>
        <v>#NAME?</v>
      </c>
      <c r="KS33" s="218" t="e">
        <f t="shared" ca="1" si="51"/>
        <v>#NAME?</v>
      </c>
      <c r="KT33" s="218" t="e">
        <f t="shared" ca="1" si="51"/>
        <v>#NAME?</v>
      </c>
      <c r="KU33" s="218" t="e">
        <f t="shared" ca="1" si="51"/>
        <v>#NAME?</v>
      </c>
      <c r="KV33" s="218" t="e">
        <f t="shared" ca="1" si="51"/>
        <v>#NAME?</v>
      </c>
      <c r="KW33" s="219" t="e">
        <f t="shared" ca="1" si="51"/>
        <v>#NAME?</v>
      </c>
      <c r="KX33" s="220" t="e">
        <f ca="1">SUMSQ(KO33:KW33)</f>
        <v>#NAME?</v>
      </c>
      <c r="KZ33" t="str">
        <f>KZ6</f>
        <v>Expect</v>
      </c>
      <c r="LA33" s="217" t="e">
        <f ca="1">IF(LA$19&gt;0,LA20*SQRT(LA$19),0)</f>
        <v>#NAME?</v>
      </c>
      <c r="LB33" s="218" t="e">
        <f t="shared" ref="LB33:LI33" ca="1" si="52">IF(LB$19&gt;0,LB20*SQRT(LB$19),0)</f>
        <v>#NAME?</v>
      </c>
      <c r="LC33" s="218" t="e">
        <f t="shared" ca="1" si="52"/>
        <v>#NAME?</v>
      </c>
      <c r="LD33" s="218" t="e">
        <f t="shared" ca="1" si="52"/>
        <v>#NAME?</v>
      </c>
      <c r="LE33" s="218" t="e">
        <f t="shared" ca="1" si="52"/>
        <v>#NAME?</v>
      </c>
      <c r="LF33" s="218" t="e">
        <f t="shared" ca="1" si="52"/>
        <v>#NAME?</v>
      </c>
      <c r="LG33" s="218" t="e">
        <f t="shared" ca="1" si="52"/>
        <v>#NAME?</v>
      </c>
      <c r="LH33" s="218" t="e">
        <f t="shared" ca="1" si="52"/>
        <v>#NAME?</v>
      </c>
      <c r="LI33" s="219" t="e">
        <f t="shared" ca="1" si="52"/>
        <v>#NAME?</v>
      </c>
      <c r="LJ33" s="220" t="e">
        <f ca="1">SUMSQ(LA33:LI33)</f>
        <v>#NAME?</v>
      </c>
      <c r="LL33" t="str">
        <f>LL6</f>
        <v>Expect</v>
      </c>
      <c r="LM33" s="217" t="e">
        <f ca="1">IF(LM$19&gt;0,LM20*SQRT(LM$19),0)</f>
        <v>#NAME?</v>
      </c>
      <c r="LN33" s="218" t="e">
        <f t="shared" ref="LN33:LU33" ca="1" si="53">IF(LN$19&gt;0,LN20*SQRT(LN$19),0)</f>
        <v>#NAME?</v>
      </c>
      <c r="LO33" s="218" t="e">
        <f t="shared" ca="1" si="53"/>
        <v>#NAME?</v>
      </c>
      <c r="LP33" s="218" t="e">
        <f t="shared" ca="1" si="53"/>
        <v>#NAME?</v>
      </c>
      <c r="LQ33" s="218" t="e">
        <f t="shared" ca="1" si="53"/>
        <v>#NAME?</v>
      </c>
      <c r="LR33" s="218" t="e">
        <f t="shared" ca="1" si="53"/>
        <v>#NAME?</v>
      </c>
      <c r="LS33" s="218" t="e">
        <f t="shared" ca="1" si="53"/>
        <v>#NAME?</v>
      </c>
      <c r="LT33" s="218" t="e">
        <f t="shared" ca="1" si="53"/>
        <v>#NAME?</v>
      </c>
      <c r="LU33" s="219" t="e">
        <f t="shared" ca="1" si="53"/>
        <v>#NAME?</v>
      </c>
      <c r="LV33" s="220" t="e">
        <f ca="1">SUMSQ(LM33:LU33)</f>
        <v>#NAME?</v>
      </c>
      <c r="LX33" t="str">
        <f>LX6</f>
        <v>Expect</v>
      </c>
      <c r="LY33" s="217" t="e">
        <f ca="1">IF(LY$19&gt;0,LY20*SQRT(LY$19),0)</f>
        <v>#NAME?</v>
      </c>
      <c r="LZ33" s="218" t="e">
        <f t="shared" ref="LZ33:MG33" ca="1" si="54">IF(LZ$19&gt;0,LZ20*SQRT(LZ$19),0)</f>
        <v>#NAME?</v>
      </c>
      <c r="MA33" s="218" t="e">
        <f t="shared" ca="1" si="54"/>
        <v>#NAME?</v>
      </c>
      <c r="MB33" s="218" t="e">
        <f t="shared" ca="1" si="54"/>
        <v>#NAME?</v>
      </c>
      <c r="MC33" s="218" t="e">
        <f t="shared" ca="1" si="54"/>
        <v>#NAME?</v>
      </c>
      <c r="MD33" s="218" t="e">
        <f t="shared" ca="1" si="54"/>
        <v>#NAME?</v>
      </c>
      <c r="ME33" s="218" t="e">
        <f t="shared" ca="1" si="54"/>
        <v>#NAME?</v>
      </c>
      <c r="MF33" s="218" t="e">
        <f t="shared" ca="1" si="54"/>
        <v>#NAME?</v>
      </c>
      <c r="MG33" s="219" t="e">
        <f t="shared" ca="1" si="54"/>
        <v>#NAME?</v>
      </c>
      <c r="MH33" s="220" t="e">
        <f ca="1">SUMSQ(LY33:MG33)</f>
        <v>#NAME?</v>
      </c>
      <c r="MJ33" t="str">
        <f>MJ6</f>
        <v>Expect</v>
      </c>
      <c r="MK33" s="217" t="e">
        <f ca="1">IF(MK$19&gt;0,MK20*SQRT(MK$19),0)</f>
        <v>#NAME?</v>
      </c>
      <c r="ML33" s="218" t="e">
        <f t="shared" ref="ML33:MS33" ca="1" si="55">IF(ML$19&gt;0,ML20*SQRT(ML$19),0)</f>
        <v>#NAME?</v>
      </c>
      <c r="MM33" s="218" t="e">
        <f t="shared" ca="1" si="55"/>
        <v>#NAME?</v>
      </c>
      <c r="MN33" s="218" t="e">
        <f t="shared" ca="1" si="55"/>
        <v>#NAME?</v>
      </c>
      <c r="MO33" s="218" t="e">
        <f t="shared" ca="1" si="55"/>
        <v>#NAME?</v>
      </c>
      <c r="MP33" s="218" t="e">
        <f t="shared" ca="1" si="55"/>
        <v>#NAME?</v>
      </c>
      <c r="MQ33" s="218" t="e">
        <f t="shared" ca="1" si="55"/>
        <v>#NAME?</v>
      </c>
      <c r="MR33" s="218" t="e">
        <f t="shared" ca="1" si="55"/>
        <v>#NAME?</v>
      </c>
      <c r="MS33" s="219" t="e">
        <f t="shared" ca="1" si="55"/>
        <v>#NAME?</v>
      </c>
      <c r="MT33" s="220" t="e">
        <f ca="1">SUMSQ(MK33:MS33)</f>
        <v>#NAME?</v>
      </c>
    </row>
    <row r="34" spans="1:358" x14ac:dyDescent="0.25">
      <c r="A34">
        <v>31</v>
      </c>
      <c r="B34" s="123">
        <v>6</v>
      </c>
      <c r="C34" s="37">
        <v>8</v>
      </c>
      <c r="D34" s="37">
        <v>3</v>
      </c>
      <c r="E34" s="37">
        <v>1</v>
      </c>
      <c r="F34" s="37">
        <v>6</v>
      </c>
      <c r="G34" s="37">
        <v>8</v>
      </c>
      <c r="H34" s="37">
        <v>4</v>
      </c>
      <c r="I34" s="37">
        <v>4</v>
      </c>
      <c r="J34" s="90">
        <v>6</v>
      </c>
      <c r="S34">
        <f>S33+1</f>
        <v>2</v>
      </c>
      <c r="T34" s="49" t="e">
        <f ca="1">RSquare($B$4:$J$123,S34)</f>
        <v>#NAME?</v>
      </c>
      <c r="V34" s="221" t="e">
        <f ca="1"/>
        <v>#NAME?</v>
      </c>
      <c r="X34" t="str">
        <f t="shared" ref="X34:X41" si="56">X7</f>
        <v>Entertain</v>
      </c>
      <c r="Y34" s="36" t="e">
        <f t="shared" ref="Y34:AG34" ca="1" si="57">IF(Y$19&gt;0,Y21*SQRT(Y$19),0)</f>
        <v>#NAME?</v>
      </c>
      <c r="Z34" s="37" t="e">
        <f t="shared" ca="1" si="57"/>
        <v>#NAME?</v>
      </c>
      <c r="AA34" s="37" t="e">
        <f t="shared" ca="1" si="57"/>
        <v>#NAME?</v>
      </c>
      <c r="AB34" s="37" t="e">
        <f t="shared" ca="1" si="57"/>
        <v>#NAME?</v>
      </c>
      <c r="AC34" s="37" t="e">
        <f t="shared" ca="1" si="57"/>
        <v>#NAME?</v>
      </c>
      <c r="AD34" s="37" t="e">
        <f t="shared" ca="1" si="57"/>
        <v>#NAME?</v>
      </c>
      <c r="AE34" s="37" t="e">
        <f t="shared" ca="1" si="57"/>
        <v>#NAME?</v>
      </c>
      <c r="AF34" s="37" t="e">
        <f t="shared" ca="1" si="57"/>
        <v>#NAME?</v>
      </c>
      <c r="AG34" s="90" t="e">
        <f t="shared" ca="1" si="57"/>
        <v>#NAME?</v>
      </c>
      <c r="AH34" s="221" t="e">
        <f t="shared" ref="AH34:AH41" ca="1" si="58">SUMSQ(Y34:AG34)</f>
        <v>#NAME?</v>
      </c>
      <c r="AJ34" t="str">
        <f t="shared" ref="AJ34:AJ41" si="59">AJ7</f>
        <v>Entertain</v>
      </c>
      <c r="AK34" s="36" t="e">
        <f t="shared" ref="AK34:AS34" ca="1" si="60">IF(AK$19&gt;0,AK21*SQRT(AK$19),0)</f>
        <v>#NAME?</v>
      </c>
      <c r="AL34" s="37" t="e">
        <f t="shared" ca="1" si="60"/>
        <v>#NAME?</v>
      </c>
      <c r="AM34" s="37" t="e">
        <f t="shared" ca="1" si="60"/>
        <v>#NAME?</v>
      </c>
      <c r="AN34" s="37" t="e">
        <f t="shared" ca="1" si="60"/>
        <v>#NAME?</v>
      </c>
      <c r="AO34" s="37" t="e">
        <f t="shared" ca="1" si="60"/>
        <v>#NAME?</v>
      </c>
      <c r="AP34" s="37" t="e">
        <f t="shared" ca="1" si="60"/>
        <v>#NAME?</v>
      </c>
      <c r="AQ34" s="37" t="e">
        <f t="shared" ca="1" si="60"/>
        <v>#NAME?</v>
      </c>
      <c r="AR34" s="37" t="e">
        <f t="shared" ca="1" si="60"/>
        <v>#NAME?</v>
      </c>
      <c r="AS34" s="90" t="e">
        <f t="shared" ca="1" si="60"/>
        <v>#NAME?</v>
      </c>
      <c r="AT34" s="221" t="e">
        <f t="shared" ref="AT34:AT41" ca="1" si="61">SUMSQ(AK34:AS34)</f>
        <v>#NAME?</v>
      </c>
      <c r="AV34" t="str">
        <f t="shared" ref="AV34:AV41" si="62">AV7</f>
        <v>Entertain</v>
      </c>
      <c r="AW34" s="36" t="e">
        <f t="shared" ref="AW34:BE34" ca="1" si="63">IF(AW$19&gt;0,AW21*SQRT(AW$19),0)</f>
        <v>#NAME?</v>
      </c>
      <c r="AX34" s="37" t="e">
        <f t="shared" ca="1" si="63"/>
        <v>#NAME?</v>
      </c>
      <c r="AY34" s="37" t="e">
        <f t="shared" ca="1" si="63"/>
        <v>#NAME?</v>
      </c>
      <c r="AZ34" s="37" t="e">
        <f t="shared" ca="1" si="63"/>
        <v>#NAME?</v>
      </c>
      <c r="BA34" s="37" t="e">
        <f t="shared" ca="1" si="63"/>
        <v>#NAME?</v>
      </c>
      <c r="BB34" s="37" t="e">
        <f t="shared" ca="1" si="63"/>
        <v>#NAME?</v>
      </c>
      <c r="BC34" s="37" t="e">
        <f t="shared" ca="1" si="63"/>
        <v>#NAME?</v>
      </c>
      <c r="BD34" s="37" t="e">
        <f t="shared" ca="1" si="63"/>
        <v>#NAME?</v>
      </c>
      <c r="BE34" s="90" t="e">
        <f t="shared" ca="1" si="63"/>
        <v>#NAME?</v>
      </c>
      <c r="BF34" s="221" t="e">
        <f t="shared" ref="BF34:BF41" ca="1" si="64">SUMSQ(AW34:BE34)</f>
        <v>#NAME?</v>
      </c>
      <c r="BH34" t="str">
        <f t="shared" ref="BH34:BH41" si="65">BH7</f>
        <v>Entertain</v>
      </c>
      <c r="BI34" s="36" t="e">
        <f t="shared" ref="BI34:BQ34" ca="1" si="66">IF(BI$19&gt;0,BI21*SQRT(BI$19),0)</f>
        <v>#NAME?</v>
      </c>
      <c r="BJ34" s="37" t="e">
        <f t="shared" ca="1" si="66"/>
        <v>#NAME?</v>
      </c>
      <c r="BK34" s="37" t="e">
        <f t="shared" ca="1" si="66"/>
        <v>#NAME?</v>
      </c>
      <c r="BL34" s="37" t="e">
        <f t="shared" ca="1" si="66"/>
        <v>#NAME?</v>
      </c>
      <c r="BM34" s="37" t="e">
        <f t="shared" ca="1" si="66"/>
        <v>#NAME?</v>
      </c>
      <c r="BN34" s="37" t="e">
        <f t="shared" ca="1" si="66"/>
        <v>#NAME?</v>
      </c>
      <c r="BO34" s="37" t="e">
        <f t="shared" ca="1" si="66"/>
        <v>#NAME?</v>
      </c>
      <c r="BP34" s="37" t="e">
        <f t="shared" ca="1" si="66"/>
        <v>#NAME?</v>
      </c>
      <c r="BQ34" s="90" t="e">
        <f t="shared" ca="1" si="66"/>
        <v>#NAME?</v>
      </c>
      <c r="BR34" s="221" t="e">
        <f t="shared" ref="BR34:BR41" ca="1" si="67">SUMSQ(BI34:BQ34)</f>
        <v>#NAME?</v>
      </c>
      <c r="BT34" t="str">
        <f t="shared" ref="BT34:BT41" si="68">BT7</f>
        <v>Entertain</v>
      </c>
      <c r="BU34" s="36" t="e">
        <f t="shared" ref="BU34:CC34" ca="1" si="69">IF(BU$19&gt;0,BU21*SQRT(BU$19),0)</f>
        <v>#NAME?</v>
      </c>
      <c r="BV34" s="37" t="e">
        <f t="shared" ca="1" si="69"/>
        <v>#NAME?</v>
      </c>
      <c r="BW34" s="37" t="e">
        <f t="shared" ca="1" si="69"/>
        <v>#NAME?</v>
      </c>
      <c r="BX34" s="37" t="e">
        <f t="shared" ca="1" si="69"/>
        <v>#NAME?</v>
      </c>
      <c r="BY34" s="37" t="e">
        <f t="shared" ca="1" si="69"/>
        <v>#NAME?</v>
      </c>
      <c r="BZ34" s="37" t="e">
        <f t="shared" ca="1" si="69"/>
        <v>#NAME?</v>
      </c>
      <c r="CA34" s="37" t="e">
        <f t="shared" ca="1" si="69"/>
        <v>#NAME?</v>
      </c>
      <c r="CB34" s="37" t="e">
        <f t="shared" ca="1" si="69"/>
        <v>#NAME?</v>
      </c>
      <c r="CC34" s="90" t="e">
        <f t="shared" ca="1" si="69"/>
        <v>#NAME?</v>
      </c>
      <c r="CD34" s="221" t="e">
        <f t="shared" ref="CD34:CD41" ca="1" si="70">SUMSQ(BU34:CC34)</f>
        <v>#NAME?</v>
      </c>
      <c r="CF34" t="str">
        <f t="shared" ref="CF34:CF41" si="71">CF7</f>
        <v>Entertain</v>
      </c>
      <c r="CG34" s="36" t="e">
        <f t="shared" ref="CG34:CO34" ca="1" si="72">IF(CG$19&gt;0,CG21*SQRT(CG$19),0)</f>
        <v>#NAME?</v>
      </c>
      <c r="CH34" s="37" t="e">
        <f t="shared" ca="1" si="72"/>
        <v>#NAME?</v>
      </c>
      <c r="CI34" s="37" t="e">
        <f t="shared" ca="1" si="72"/>
        <v>#NAME?</v>
      </c>
      <c r="CJ34" s="37" t="e">
        <f t="shared" ca="1" si="72"/>
        <v>#NAME?</v>
      </c>
      <c r="CK34" s="37" t="e">
        <f t="shared" ca="1" si="72"/>
        <v>#NAME?</v>
      </c>
      <c r="CL34" s="37" t="e">
        <f t="shared" ca="1" si="72"/>
        <v>#NAME?</v>
      </c>
      <c r="CM34" s="37" t="e">
        <f t="shared" ca="1" si="72"/>
        <v>#NAME?</v>
      </c>
      <c r="CN34" s="37" t="e">
        <f t="shared" ca="1" si="72"/>
        <v>#NAME?</v>
      </c>
      <c r="CO34" s="90" t="e">
        <f t="shared" ca="1" si="72"/>
        <v>#NAME?</v>
      </c>
      <c r="CP34" s="221" t="e">
        <f t="shared" ref="CP34:CP41" ca="1" si="73">SUMSQ(CG34:CO34)</f>
        <v>#NAME?</v>
      </c>
      <c r="CR34" t="str">
        <f t="shared" ref="CR34:CR41" si="74">CR7</f>
        <v>Entertain</v>
      </c>
      <c r="CS34" s="36" t="e">
        <f t="shared" ref="CS34:DA34" ca="1" si="75">IF(CS$19&gt;0,CS21*SQRT(CS$19),0)</f>
        <v>#NAME?</v>
      </c>
      <c r="CT34" s="37" t="e">
        <f t="shared" ca="1" si="75"/>
        <v>#NAME?</v>
      </c>
      <c r="CU34" s="37" t="e">
        <f t="shared" ca="1" si="75"/>
        <v>#NAME?</v>
      </c>
      <c r="CV34" s="37" t="e">
        <f t="shared" ca="1" si="75"/>
        <v>#NAME?</v>
      </c>
      <c r="CW34" s="37" t="e">
        <f t="shared" ca="1" si="75"/>
        <v>#NAME?</v>
      </c>
      <c r="CX34" s="37" t="e">
        <f t="shared" ca="1" si="75"/>
        <v>#NAME?</v>
      </c>
      <c r="CY34" s="37" t="e">
        <f t="shared" ca="1" si="75"/>
        <v>#NAME?</v>
      </c>
      <c r="CZ34" s="37" t="e">
        <f t="shared" ca="1" si="75"/>
        <v>#NAME?</v>
      </c>
      <c r="DA34" s="90" t="e">
        <f t="shared" ca="1" si="75"/>
        <v>#NAME?</v>
      </c>
      <c r="DB34" s="221" t="e">
        <f t="shared" ref="DB34:DB41" ca="1" si="76">SUMSQ(CS34:DA34)</f>
        <v>#NAME?</v>
      </c>
      <c r="DD34" t="str">
        <f t="shared" ref="DD34:DD41" si="77">DD7</f>
        <v>Entertain</v>
      </c>
      <c r="DE34" s="36" t="e">
        <f t="shared" ref="DE34:DM34" ca="1" si="78">IF(DE$19&gt;0,DE21*SQRT(DE$19),0)</f>
        <v>#NAME?</v>
      </c>
      <c r="DF34" s="37" t="e">
        <f t="shared" ca="1" si="78"/>
        <v>#NAME?</v>
      </c>
      <c r="DG34" s="37" t="e">
        <f t="shared" ca="1" si="78"/>
        <v>#NAME?</v>
      </c>
      <c r="DH34" s="37" t="e">
        <f t="shared" ca="1" si="78"/>
        <v>#NAME?</v>
      </c>
      <c r="DI34" s="37" t="e">
        <f t="shared" ca="1" si="78"/>
        <v>#NAME?</v>
      </c>
      <c r="DJ34" s="37" t="e">
        <f t="shared" ca="1" si="78"/>
        <v>#NAME?</v>
      </c>
      <c r="DK34" s="37" t="e">
        <f t="shared" ca="1" si="78"/>
        <v>#NAME?</v>
      </c>
      <c r="DL34" s="37" t="e">
        <f t="shared" ca="1" si="78"/>
        <v>#NAME?</v>
      </c>
      <c r="DM34" s="90" t="e">
        <f t="shared" ca="1" si="78"/>
        <v>#NAME?</v>
      </c>
      <c r="DN34" s="221" t="e">
        <f t="shared" ref="DN34:DN41" ca="1" si="79">SUMSQ(DE34:DM34)</f>
        <v>#NAME?</v>
      </c>
      <c r="DP34" t="str">
        <f t="shared" ref="DP34:DP41" si="80">DP7</f>
        <v>Entertain</v>
      </c>
      <c r="DQ34" s="36" t="e">
        <f t="shared" ref="DQ34:DY34" ca="1" si="81">IF(DQ$19&gt;0,DQ21*SQRT(DQ$19),0)</f>
        <v>#NAME?</v>
      </c>
      <c r="DR34" s="37" t="e">
        <f t="shared" ca="1" si="81"/>
        <v>#NAME?</v>
      </c>
      <c r="DS34" s="37" t="e">
        <f t="shared" ca="1" si="81"/>
        <v>#NAME?</v>
      </c>
      <c r="DT34" s="37" t="e">
        <f t="shared" ca="1" si="81"/>
        <v>#NAME?</v>
      </c>
      <c r="DU34" s="37" t="e">
        <f t="shared" ca="1" si="81"/>
        <v>#NAME?</v>
      </c>
      <c r="DV34" s="37" t="e">
        <f t="shared" ca="1" si="81"/>
        <v>#NAME?</v>
      </c>
      <c r="DW34" s="37" t="e">
        <f t="shared" ca="1" si="81"/>
        <v>#NAME?</v>
      </c>
      <c r="DX34" s="37" t="e">
        <f t="shared" ca="1" si="81"/>
        <v>#NAME?</v>
      </c>
      <c r="DY34" s="90" t="e">
        <f t="shared" ca="1" si="81"/>
        <v>#NAME?</v>
      </c>
      <c r="DZ34" s="221" t="e">
        <f t="shared" ref="DZ34:DZ41" ca="1" si="82">SUMSQ(DQ34:DY34)</f>
        <v>#NAME?</v>
      </c>
      <c r="EB34" t="str">
        <f t="shared" ref="EB34:EB41" si="83">EB7</f>
        <v>Entertain</v>
      </c>
      <c r="EC34" s="36" t="e">
        <f t="shared" ref="EC34:EK34" ca="1" si="84">IF(EC$19&gt;0,EC21*SQRT(EC$19),0)</f>
        <v>#NAME?</v>
      </c>
      <c r="ED34" s="37" t="e">
        <f t="shared" ca="1" si="84"/>
        <v>#NAME?</v>
      </c>
      <c r="EE34" s="37" t="e">
        <f t="shared" ca="1" si="84"/>
        <v>#NAME?</v>
      </c>
      <c r="EF34" s="37" t="e">
        <f t="shared" ca="1" si="84"/>
        <v>#NAME?</v>
      </c>
      <c r="EG34" s="37" t="e">
        <f t="shared" ca="1" si="84"/>
        <v>#NAME?</v>
      </c>
      <c r="EH34" s="37" t="e">
        <f t="shared" ca="1" si="84"/>
        <v>#NAME?</v>
      </c>
      <c r="EI34" s="37" t="e">
        <f t="shared" ca="1" si="84"/>
        <v>#NAME?</v>
      </c>
      <c r="EJ34" s="37" t="e">
        <f t="shared" ca="1" si="84"/>
        <v>#NAME?</v>
      </c>
      <c r="EK34" s="90" t="e">
        <f t="shared" ca="1" si="84"/>
        <v>#NAME?</v>
      </c>
      <c r="EL34" s="221" t="e">
        <f t="shared" ref="EL34:EL41" ca="1" si="85">SUMSQ(EC34:EK34)</f>
        <v>#NAME?</v>
      </c>
      <c r="EN34" t="str">
        <f t="shared" ref="EN34:EN41" si="86">EN7</f>
        <v>Entertain</v>
      </c>
      <c r="EO34" s="36" t="e">
        <f t="shared" ref="EO34:EW34" ca="1" si="87">IF(EO$19&gt;0,EO21*SQRT(EO$19),0)</f>
        <v>#NAME?</v>
      </c>
      <c r="EP34" s="37" t="e">
        <f t="shared" ca="1" si="87"/>
        <v>#NAME?</v>
      </c>
      <c r="EQ34" s="37" t="e">
        <f t="shared" ca="1" si="87"/>
        <v>#NAME?</v>
      </c>
      <c r="ER34" s="37" t="e">
        <f t="shared" ca="1" si="87"/>
        <v>#NAME?</v>
      </c>
      <c r="ES34" s="37" t="e">
        <f t="shared" ca="1" si="87"/>
        <v>#NAME?</v>
      </c>
      <c r="ET34" s="37" t="e">
        <f t="shared" ca="1" si="87"/>
        <v>#NAME?</v>
      </c>
      <c r="EU34" s="37" t="e">
        <f t="shared" ca="1" si="87"/>
        <v>#NAME?</v>
      </c>
      <c r="EV34" s="37" t="e">
        <f t="shared" ca="1" si="87"/>
        <v>#NAME?</v>
      </c>
      <c r="EW34" s="90" t="e">
        <f t="shared" ca="1" si="87"/>
        <v>#NAME?</v>
      </c>
      <c r="EX34" s="221" t="e">
        <f t="shared" ref="EX34:EX41" ca="1" si="88">SUMSQ(EO34:EW34)</f>
        <v>#NAME?</v>
      </c>
      <c r="EZ34" t="str">
        <f t="shared" ref="EZ34:EZ41" si="89">EZ7</f>
        <v>Entertain</v>
      </c>
      <c r="FA34" s="36" t="e">
        <f t="shared" ref="FA34:FI34" ca="1" si="90">IF(FA$19&gt;0,FA21*SQRT(FA$19),0)</f>
        <v>#NAME?</v>
      </c>
      <c r="FB34" s="37" t="e">
        <f t="shared" ca="1" si="90"/>
        <v>#NAME?</v>
      </c>
      <c r="FC34" s="37" t="e">
        <f t="shared" ca="1" si="90"/>
        <v>#NAME?</v>
      </c>
      <c r="FD34" s="37" t="e">
        <f t="shared" ca="1" si="90"/>
        <v>#NAME?</v>
      </c>
      <c r="FE34" s="37" t="e">
        <f t="shared" ca="1" si="90"/>
        <v>#NAME?</v>
      </c>
      <c r="FF34" s="37" t="e">
        <f t="shared" ca="1" si="90"/>
        <v>#NAME?</v>
      </c>
      <c r="FG34" s="37" t="e">
        <f t="shared" ca="1" si="90"/>
        <v>#NAME?</v>
      </c>
      <c r="FH34" s="37" t="e">
        <f t="shared" ca="1" si="90"/>
        <v>#NAME?</v>
      </c>
      <c r="FI34" s="90" t="e">
        <f t="shared" ca="1" si="90"/>
        <v>#NAME?</v>
      </c>
      <c r="FJ34" s="221" t="e">
        <f t="shared" ref="FJ34:FJ41" ca="1" si="91">SUMSQ(FA34:FI34)</f>
        <v>#NAME?</v>
      </c>
      <c r="FL34" t="str">
        <f t="shared" ref="FL34:FL41" si="92">FL7</f>
        <v>Entertain</v>
      </c>
      <c r="FM34" s="36" t="e">
        <f t="shared" ref="FM34:FU34" ca="1" si="93">IF(FM$19&gt;0,FM21*SQRT(FM$19),0)</f>
        <v>#NAME?</v>
      </c>
      <c r="FN34" s="37" t="e">
        <f t="shared" ca="1" si="93"/>
        <v>#NAME?</v>
      </c>
      <c r="FO34" s="37" t="e">
        <f t="shared" ca="1" si="93"/>
        <v>#NAME?</v>
      </c>
      <c r="FP34" s="37" t="e">
        <f t="shared" ca="1" si="93"/>
        <v>#NAME?</v>
      </c>
      <c r="FQ34" s="37" t="e">
        <f t="shared" ca="1" si="93"/>
        <v>#NAME?</v>
      </c>
      <c r="FR34" s="37" t="e">
        <f t="shared" ca="1" si="93"/>
        <v>#NAME?</v>
      </c>
      <c r="FS34" s="37" t="e">
        <f t="shared" ca="1" si="93"/>
        <v>#NAME?</v>
      </c>
      <c r="FT34" s="37" t="e">
        <f t="shared" ca="1" si="93"/>
        <v>#NAME?</v>
      </c>
      <c r="FU34" s="90" t="e">
        <f t="shared" ca="1" si="93"/>
        <v>#NAME?</v>
      </c>
      <c r="FV34" s="221" t="e">
        <f t="shared" ref="FV34:FV41" ca="1" si="94">SUMSQ(FM34:FU34)</f>
        <v>#NAME?</v>
      </c>
      <c r="FX34" t="str">
        <f t="shared" ref="FX34:FX41" si="95">FX7</f>
        <v>Entertain</v>
      </c>
      <c r="FY34" s="36" t="e">
        <f t="shared" ref="FY34:GG34" ca="1" si="96">IF(FY$19&gt;0,FY21*SQRT(FY$19),0)</f>
        <v>#NAME?</v>
      </c>
      <c r="FZ34" s="37" t="e">
        <f t="shared" ca="1" si="96"/>
        <v>#NAME?</v>
      </c>
      <c r="GA34" s="37" t="e">
        <f t="shared" ca="1" si="96"/>
        <v>#NAME?</v>
      </c>
      <c r="GB34" s="37" t="e">
        <f t="shared" ca="1" si="96"/>
        <v>#NAME?</v>
      </c>
      <c r="GC34" s="37" t="e">
        <f t="shared" ca="1" si="96"/>
        <v>#NAME?</v>
      </c>
      <c r="GD34" s="37" t="e">
        <f t="shared" ca="1" si="96"/>
        <v>#NAME?</v>
      </c>
      <c r="GE34" s="37" t="e">
        <f t="shared" ca="1" si="96"/>
        <v>#NAME?</v>
      </c>
      <c r="GF34" s="37" t="e">
        <f t="shared" ca="1" si="96"/>
        <v>#NAME?</v>
      </c>
      <c r="GG34" s="90" t="e">
        <f t="shared" ca="1" si="96"/>
        <v>#NAME?</v>
      </c>
      <c r="GH34" s="221" t="e">
        <f t="shared" ref="GH34:GH41" ca="1" si="97">SUMSQ(FY34:GG34)</f>
        <v>#NAME?</v>
      </c>
      <c r="GJ34" t="str">
        <f t="shared" ref="GJ34:GJ41" si="98">GJ7</f>
        <v>Entertain</v>
      </c>
      <c r="GK34" s="36" t="e">
        <f t="shared" ref="GK34:GS34" ca="1" si="99">IF(GK$19&gt;0,GK21*SQRT(GK$19),0)</f>
        <v>#NAME?</v>
      </c>
      <c r="GL34" s="37" t="e">
        <f t="shared" ca="1" si="99"/>
        <v>#NAME?</v>
      </c>
      <c r="GM34" s="37" t="e">
        <f t="shared" ca="1" si="99"/>
        <v>#NAME?</v>
      </c>
      <c r="GN34" s="37" t="e">
        <f t="shared" ca="1" si="99"/>
        <v>#NAME?</v>
      </c>
      <c r="GO34" s="37" t="e">
        <f t="shared" ca="1" si="99"/>
        <v>#NAME?</v>
      </c>
      <c r="GP34" s="37" t="e">
        <f t="shared" ca="1" si="99"/>
        <v>#NAME?</v>
      </c>
      <c r="GQ34" s="37" t="e">
        <f t="shared" ca="1" si="99"/>
        <v>#NAME?</v>
      </c>
      <c r="GR34" s="37" t="e">
        <f t="shared" ca="1" si="99"/>
        <v>#NAME?</v>
      </c>
      <c r="GS34" s="90" t="e">
        <f t="shared" ca="1" si="99"/>
        <v>#NAME?</v>
      </c>
      <c r="GT34" s="221" t="e">
        <f t="shared" ref="GT34:GT41" ca="1" si="100">SUMSQ(GK34:GS34)</f>
        <v>#NAME?</v>
      </c>
      <c r="GV34" t="str">
        <f t="shared" ref="GV34:GV41" si="101">GV7</f>
        <v>Entertain</v>
      </c>
      <c r="GW34" s="36" t="e">
        <f t="shared" ref="GW34:HE34" ca="1" si="102">IF(GW$19&gt;0,GW21*SQRT(GW$19),0)</f>
        <v>#NAME?</v>
      </c>
      <c r="GX34" s="37" t="e">
        <f t="shared" ca="1" si="102"/>
        <v>#NAME?</v>
      </c>
      <c r="GY34" s="37" t="e">
        <f t="shared" ca="1" si="102"/>
        <v>#NAME?</v>
      </c>
      <c r="GZ34" s="37" t="e">
        <f t="shared" ca="1" si="102"/>
        <v>#NAME?</v>
      </c>
      <c r="HA34" s="37" t="e">
        <f t="shared" ca="1" si="102"/>
        <v>#NAME?</v>
      </c>
      <c r="HB34" s="37" t="e">
        <f t="shared" ca="1" si="102"/>
        <v>#NAME?</v>
      </c>
      <c r="HC34" s="37" t="e">
        <f t="shared" ca="1" si="102"/>
        <v>#NAME?</v>
      </c>
      <c r="HD34" s="37" t="e">
        <f t="shared" ca="1" si="102"/>
        <v>#NAME?</v>
      </c>
      <c r="HE34" s="90" t="e">
        <f t="shared" ca="1" si="102"/>
        <v>#NAME?</v>
      </c>
      <c r="HF34" s="221" t="e">
        <f t="shared" ref="HF34:HF41" ca="1" si="103">SUMSQ(GW34:HE34)</f>
        <v>#NAME?</v>
      </c>
      <c r="HH34" t="str">
        <f t="shared" ref="HH34:HH41" si="104">HH7</f>
        <v>Entertain</v>
      </c>
      <c r="HI34" s="36" t="e">
        <f t="shared" ref="HI34:HQ34" ca="1" si="105">IF(HI$19&gt;0,HI21*SQRT(HI$19),0)</f>
        <v>#NAME?</v>
      </c>
      <c r="HJ34" s="37" t="e">
        <f t="shared" ca="1" si="105"/>
        <v>#NAME?</v>
      </c>
      <c r="HK34" s="37" t="e">
        <f t="shared" ca="1" si="105"/>
        <v>#NAME?</v>
      </c>
      <c r="HL34" s="37" t="e">
        <f t="shared" ca="1" si="105"/>
        <v>#NAME?</v>
      </c>
      <c r="HM34" s="37" t="e">
        <f t="shared" ca="1" si="105"/>
        <v>#NAME?</v>
      </c>
      <c r="HN34" s="37" t="e">
        <f t="shared" ca="1" si="105"/>
        <v>#NAME?</v>
      </c>
      <c r="HO34" s="37" t="e">
        <f t="shared" ca="1" si="105"/>
        <v>#NAME?</v>
      </c>
      <c r="HP34" s="37" t="e">
        <f t="shared" ca="1" si="105"/>
        <v>#NAME?</v>
      </c>
      <c r="HQ34" s="90" t="e">
        <f t="shared" ca="1" si="105"/>
        <v>#NAME?</v>
      </c>
      <c r="HR34" s="221" t="e">
        <f t="shared" ref="HR34:HR41" ca="1" si="106">SUMSQ(HI34:HQ34)</f>
        <v>#NAME?</v>
      </c>
      <c r="HT34" t="str">
        <f t="shared" ref="HT34:HT41" si="107">HT7</f>
        <v>Entertain</v>
      </c>
      <c r="HU34" s="36" t="e">
        <f t="shared" ref="HU34:IC34" ca="1" si="108">IF(HU$19&gt;0,HU21*SQRT(HU$19),0)</f>
        <v>#NAME?</v>
      </c>
      <c r="HV34" s="37" t="e">
        <f t="shared" ca="1" si="108"/>
        <v>#NAME?</v>
      </c>
      <c r="HW34" s="37" t="e">
        <f t="shared" ca="1" si="108"/>
        <v>#NAME?</v>
      </c>
      <c r="HX34" s="37" t="e">
        <f t="shared" ca="1" si="108"/>
        <v>#NAME?</v>
      </c>
      <c r="HY34" s="37" t="e">
        <f t="shared" ca="1" si="108"/>
        <v>#NAME?</v>
      </c>
      <c r="HZ34" s="37" t="e">
        <f t="shared" ca="1" si="108"/>
        <v>#NAME?</v>
      </c>
      <c r="IA34" s="37" t="e">
        <f t="shared" ca="1" si="108"/>
        <v>#NAME?</v>
      </c>
      <c r="IB34" s="37" t="e">
        <f t="shared" ca="1" si="108"/>
        <v>#NAME?</v>
      </c>
      <c r="IC34" s="90" t="e">
        <f t="shared" ca="1" si="108"/>
        <v>#NAME?</v>
      </c>
      <c r="ID34" s="221" t="e">
        <f t="shared" ref="ID34:ID41" ca="1" si="109">SUMSQ(HU34:IC34)</f>
        <v>#NAME?</v>
      </c>
      <c r="IF34" t="str">
        <f t="shared" ref="IF34:IF41" si="110">IF7</f>
        <v>Entertain</v>
      </c>
      <c r="IG34" s="36" t="e">
        <f t="shared" ref="IG34:IO34" ca="1" si="111">IF(IG$19&gt;0,IG21*SQRT(IG$19),0)</f>
        <v>#NAME?</v>
      </c>
      <c r="IH34" s="37" t="e">
        <f t="shared" ca="1" si="111"/>
        <v>#NAME?</v>
      </c>
      <c r="II34" s="37" t="e">
        <f t="shared" ca="1" si="111"/>
        <v>#NAME?</v>
      </c>
      <c r="IJ34" s="37" t="e">
        <f t="shared" ca="1" si="111"/>
        <v>#NAME?</v>
      </c>
      <c r="IK34" s="37" t="e">
        <f t="shared" ca="1" si="111"/>
        <v>#NAME?</v>
      </c>
      <c r="IL34" s="37" t="e">
        <f t="shared" ca="1" si="111"/>
        <v>#NAME?</v>
      </c>
      <c r="IM34" s="37" t="e">
        <f t="shared" ca="1" si="111"/>
        <v>#NAME?</v>
      </c>
      <c r="IN34" s="37" t="e">
        <f t="shared" ca="1" si="111"/>
        <v>#NAME?</v>
      </c>
      <c r="IO34" s="90" t="e">
        <f t="shared" ca="1" si="111"/>
        <v>#NAME?</v>
      </c>
      <c r="IP34" s="221" t="e">
        <f t="shared" ref="IP34:IP41" ca="1" si="112">SUMSQ(IG34:IO34)</f>
        <v>#NAME?</v>
      </c>
      <c r="IR34" t="str">
        <f t="shared" ref="IR34:IR41" si="113">IR7</f>
        <v>Entertain</v>
      </c>
      <c r="IS34" s="36" t="e">
        <f t="shared" ref="IS34:JA34" ca="1" si="114">IF(IS$19&gt;0,IS21*SQRT(IS$19),0)</f>
        <v>#NAME?</v>
      </c>
      <c r="IT34" s="37" t="e">
        <f t="shared" ca="1" si="114"/>
        <v>#NAME?</v>
      </c>
      <c r="IU34" s="37" t="e">
        <f t="shared" ca="1" si="114"/>
        <v>#NAME?</v>
      </c>
      <c r="IV34" s="37" t="e">
        <f t="shared" ca="1" si="114"/>
        <v>#NAME?</v>
      </c>
      <c r="IW34" s="37" t="e">
        <f t="shared" ca="1" si="114"/>
        <v>#NAME?</v>
      </c>
      <c r="IX34" s="37" t="e">
        <f t="shared" ca="1" si="114"/>
        <v>#NAME?</v>
      </c>
      <c r="IY34" s="37" t="e">
        <f t="shared" ca="1" si="114"/>
        <v>#NAME?</v>
      </c>
      <c r="IZ34" s="37" t="e">
        <f t="shared" ca="1" si="114"/>
        <v>#NAME?</v>
      </c>
      <c r="JA34" s="90" t="e">
        <f t="shared" ca="1" si="114"/>
        <v>#NAME?</v>
      </c>
      <c r="JB34" s="221" t="e">
        <f t="shared" ref="JB34:JB41" ca="1" si="115">SUMSQ(IS34:JA34)</f>
        <v>#NAME?</v>
      </c>
      <c r="JD34" t="str">
        <f t="shared" ref="JD34:JD41" si="116">JD7</f>
        <v>Entertain</v>
      </c>
      <c r="JE34" s="36" t="e">
        <f t="shared" ref="JE34:JM34" ca="1" si="117">IF(JE$19&gt;0,JE21*SQRT(JE$19),0)</f>
        <v>#NAME?</v>
      </c>
      <c r="JF34" s="37" t="e">
        <f t="shared" ca="1" si="117"/>
        <v>#NAME?</v>
      </c>
      <c r="JG34" s="37" t="e">
        <f t="shared" ca="1" si="117"/>
        <v>#NAME?</v>
      </c>
      <c r="JH34" s="37" t="e">
        <f t="shared" ca="1" si="117"/>
        <v>#NAME?</v>
      </c>
      <c r="JI34" s="37" t="e">
        <f t="shared" ca="1" si="117"/>
        <v>#NAME?</v>
      </c>
      <c r="JJ34" s="37" t="e">
        <f t="shared" ca="1" si="117"/>
        <v>#NAME?</v>
      </c>
      <c r="JK34" s="37" t="e">
        <f t="shared" ca="1" si="117"/>
        <v>#NAME?</v>
      </c>
      <c r="JL34" s="37" t="e">
        <f t="shared" ca="1" si="117"/>
        <v>#NAME?</v>
      </c>
      <c r="JM34" s="90" t="e">
        <f t="shared" ca="1" si="117"/>
        <v>#NAME?</v>
      </c>
      <c r="JN34" s="221" t="e">
        <f t="shared" ref="JN34:JN41" ca="1" si="118">SUMSQ(JE34:JM34)</f>
        <v>#NAME?</v>
      </c>
      <c r="JP34" t="str">
        <f t="shared" ref="JP34:JP41" si="119">JP7</f>
        <v>Entertain</v>
      </c>
      <c r="JQ34" s="36" t="e">
        <f t="shared" ref="JQ34:JY34" ca="1" si="120">IF(JQ$19&gt;0,JQ21*SQRT(JQ$19),0)</f>
        <v>#NAME?</v>
      </c>
      <c r="JR34" s="37" t="e">
        <f t="shared" ca="1" si="120"/>
        <v>#NAME?</v>
      </c>
      <c r="JS34" s="37" t="e">
        <f t="shared" ca="1" si="120"/>
        <v>#NAME?</v>
      </c>
      <c r="JT34" s="37" t="e">
        <f t="shared" ca="1" si="120"/>
        <v>#NAME?</v>
      </c>
      <c r="JU34" s="37" t="e">
        <f t="shared" ca="1" si="120"/>
        <v>#NAME?</v>
      </c>
      <c r="JV34" s="37" t="e">
        <f t="shared" ca="1" si="120"/>
        <v>#NAME?</v>
      </c>
      <c r="JW34" s="37" t="e">
        <f t="shared" ca="1" si="120"/>
        <v>#NAME?</v>
      </c>
      <c r="JX34" s="37" t="e">
        <f t="shared" ca="1" si="120"/>
        <v>#NAME?</v>
      </c>
      <c r="JY34" s="90" t="e">
        <f t="shared" ca="1" si="120"/>
        <v>#NAME?</v>
      </c>
      <c r="JZ34" s="221" t="e">
        <f t="shared" ref="JZ34:JZ41" ca="1" si="121">SUMSQ(JQ34:JY34)</f>
        <v>#NAME?</v>
      </c>
      <c r="KB34" t="str">
        <f t="shared" ref="KB34:KB41" si="122">KB7</f>
        <v>Entertain</v>
      </c>
      <c r="KC34" s="36" t="e">
        <f t="shared" ref="KC34:KK34" ca="1" si="123">IF(KC$19&gt;0,KC21*SQRT(KC$19),0)</f>
        <v>#NAME?</v>
      </c>
      <c r="KD34" s="37" t="e">
        <f t="shared" ca="1" si="123"/>
        <v>#NAME?</v>
      </c>
      <c r="KE34" s="37" t="e">
        <f t="shared" ca="1" si="123"/>
        <v>#NAME?</v>
      </c>
      <c r="KF34" s="37" t="e">
        <f t="shared" ca="1" si="123"/>
        <v>#NAME?</v>
      </c>
      <c r="KG34" s="37" t="e">
        <f t="shared" ca="1" si="123"/>
        <v>#NAME?</v>
      </c>
      <c r="KH34" s="37" t="e">
        <f t="shared" ca="1" si="123"/>
        <v>#NAME?</v>
      </c>
      <c r="KI34" s="37" t="e">
        <f t="shared" ca="1" si="123"/>
        <v>#NAME?</v>
      </c>
      <c r="KJ34" s="37" t="e">
        <f t="shared" ca="1" si="123"/>
        <v>#NAME?</v>
      </c>
      <c r="KK34" s="90" t="e">
        <f t="shared" ca="1" si="123"/>
        <v>#NAME?</v>
      </c>
      <c r="KL34" s="221" t="e">
        <f t="shared" ref="KL34:KL41" ca="1" si="124">SUMSQ(KC34:KK34)</f>
        <v>#NAME?</v>
      </c>
      <c r="KN34" t="str">
        <f t="shared" ref="KN34:KN41" si="125">KN7</f>
        <v>Entertain</v>
      </c>
      <c r="KO34" s="36" t="e">
        <f t="shared" ref="KO34:KW34" ca="1" si="126">IF(KO$19&gt;0,KO21*SQRT(KO$19),0)</f>
        <v>#NAME?</v>
      </c>
      <c r="KP34" s="37" t="e">
        <f t="shared" ca="1" si="126"/>
        <v>#NAME?</v>
      </c>
      <c r="KQ34" s="37" t="e">
        <f t="shared" ca="1" si="126"/>
        <v>#NAME?</v>
      </c>
      <c r="KR34" s="37" t="e">
        <f t="shared" ca="1" si="126"/>
        <v>#NAME?</v>
      </c>
      <c r="KS34" s="37" t="e">
        <f t="shared" ca="1" si="126"/>
        <v>#NAME?</v>
      </c>
      <c r="KT34" s="37" t="e">
        <f t="shared" ca="1" si="126"/>
        <v>#NAME?</v>
      </c>
      <c r="KU34" s="37" t="e">
        <f t="shared" ca="1" si="126"/>
        <v>#NAME?</v>
      </c>
      <c r="KV34" s="37" t="e">
        <f t="shared" ca="1" si="126"/>
        <v>#NAME?</v>
      </c>
      <c r="KW34" s="90" t="e">
        <f t="shared" ca="1" si="126"/>
        <v>#NAME?</v>
      </c>
      <c r="KX34" s="221" t="e">
        <f t="shared" ref="KX34:KX41" ca="1" si="127">SUMSQ(KO34:KW34)</f>
        <v>#NAME?</v>
      </c>
      <c r="KZ34" t="str">
        <f t="shared" ref="KZ34:KZ41" si="128">KZ7</f>
        <v>Entertain</v>
      </c>
      <c r="LA34" s="36" t="e">
        <f t="shared" ref="LA34:LI34" ca="1" si="129">IF(LA$19&gt;0,LA21*SQRT(LA$19),0)</f>
        <v>#NAME?</v>
      </c>
      <c r="LB34" s="37" t="e">
        <f t="shared" ca="1" si="129"/>
        <v>#NAME?</v>
      </c>
      <c r="LC34" s="37" t="e">
        <f t="shared" ca="1" si="129"/>
        <v>#NAME?</v>
      </c>
      <c r="LD34" s="37" t="e">
        <f t="shared" ca="1" si="129"/>
        <v>#NAME?</v>
      </c>
      <c r="LE34" s="37" t="e">
        <f t="shared" ca="1" si="129"/>
        <v>#NAME?</v>
      </c>
      <c r="LF34" s="37" t="e">
        <f t="shared" ca="1" si="129"/>
        <v>#NAME?</v>
      </c>
      <c r="LG34" s="37" t="e">
        <f t="shared" ca="1" si="129"/>
        <v>#NAME?</v>
      </c>
      <c r="LH34" s="37" t="e">
        <f t="shared" ca="1" si="129"/>
        <v>#NAME?</v>
      </c>
      <c r="LI34" s="90" t="e">
        <f t="shared" ca="1" si="129"/>
        <v>#NAME?</v>
      </c>
      <c r="LJ34" s="221" t="e">
        <f t="shared" ref="LJ34:LJ41" ca="1" si="130">SUMSQ(LA34:LI34)</f>
        <v>#NAME?</v>
      </c>
      <c r="LL34" t="str">
        <f t="shared" ref="LL34:LL41" si="131">LL7</f>
        <v>Entertain</v>
      </c>
      <c r="LM34" s="36" t="e">
        <f t="shared" ref="LM34:LU34" ca="1" si="132">IF(LM$19&gt;0,LM21*SQRT(LM$19),0)</f>
        <v>#NAME?</v>
      </c>
      <c r="LN34" s="37" t="e">
        <f t="shared" ca="1" si="132"/>
        <v>#NAME?</v>
      </c>
      <c r="LO34" s="37" t="e">
        <f t="shared" ca="1" si="132"/>
        <v>#NAME?</v>
      </c>
      <c r="LP34" s="37" t="e">
        <f t="shared" ca="1" si="132"/>
        <v>#NAME?</v>
      </c>
      <c r="LQ34" s="37" t="e">
        <f t="shared" ca="1" si="132"/>
        <v>#NAME?</v>
      </c>
      <c r="LR34" s="37" t="e">
        <f t="shared" ca="1" si="132"/>
        <v>#NAME?</v>
      </c>
      <c r="LS34" s="37" t="e">
        <f t="shared" ca="1" si="132"/>
        <v>#NAME?</v>
      </c>
      <c r="LT34" s="37" t="e">
        <f t="shared" ca="1" si="132"/>
        <v>#NAME?</v>
      </c>
      <c r="LU34" s="90" t="e">
        <f t="shared" ca="1" si="132"/>
        <v>#NAME?</v>
      </c>
      <c r="LV34" s="221" t="e">
        <f t="shared" ref="LV34:LV41" ca="1" si="133">SUMSQ(LM34:LU34)</f>
        <v>#NAME?</v>
      </c>
      <c r="LX34" t="str">
        <f t="shared" ref="LX34:LX41" si="134">LX7</f>
        <v>Entertain</v>
      </c>
      <c r="LY34" s="36" t="e">
        <f t="shared" ref="LY34:MG34" ca="1" si="135">IF(LY$19&gt;0,LY21*SQRT(LY$19),0)</f>
        <v>#NAME?</v>
      </c>
      <c r="LZ34" s="37" t="e">
        <f t="shared" ca="1" si="135"/>
        <v>#NAME?</v>
      </c>
      <c r="MA34" s="37" t="e">
        <f t="shared" ca="1" si="135"/>
        <v>#NAME?</v>
      </c>
      <c r="MB34" s="37" t="e">
        <f t="shared" ca="1" si="135"/>
        <v>#NAME?</v>
      </c>
      <c r="MC34" s="37" t="e">
        <f t="shared" ca="1" si="135"/>
        <v>#NAME?</v>
      </c>
      <c r="MD34" s="37" t="e">
        <f t="shared" ca="1" si="135"/>
        <v>#NAME?</v>
      </c>
      <c r="ME34" s="37" t="e">
        <f t="shared" ca="1" si="135"/>
        <v>#NAME?</v>
      </c>
      <c r="MF34" s="37" t="e">
        <f t="shared" ca="1" si="135"/>
        <v>#NAME?</v>
      </c>
      <c r="MG34" s="90" t="e">
        <f t="shared" ca="1" si="135"/>
        <v>#NAME?</v>
      </c>
      <c r="MH34" s="221" t="e">
        <f t="shared" ref="MH34:MH41" ca="1" si="136">SUMSQ(LY34:MG34)</f>
        <v>#NAME?</v>
      </c>
      <c r="MJ34" t="str">
        <f t="shared" ref="MJ34:MJ41" si="137">MJ7</f>
        <v>Entertain</v>
      </c>
      <c r="MK34" s="36" t="e">
        <f t="shared" ref="MK34:MS34" ca="1" si="138">IF(MK$19&gt;0,MK21*SQRT(MK$19),0)</f>
        <v>#NAME?</v>
      </c>
      <c r="ML34" s="37" t="e">
        <f t="shared" ca="1" si="138"/>
        <v>#NAME?</v>
      </c>
      <c r="MM34" s="37" t="e">
        <f t="shared" ca="1" si="138"/>
        <v>#NAME?</v>
      </c>
      <c r="MN34" s="37" t="e">
        <f t="shared" ca="1" si="138"/>
        <v>#NAME?</v>
      </c>
      <c r="MO34" s="37" t="e">
        <f t="shared" ca="1" si="138"/>
        <v>#NAME?</v>
      </c>
      <c r="MP34" s="37" t="e">
        <f t="shared" ca="1" si="138"/>
        <v>#NAME?</v>
      </c>
      <c r="MQ34" s="37" t="e">
        <f t="shared" ca="1" si="138"/>
        <v>#NAME?</v>
      </c>
      <c r="MR34" s="37" t="e">
        <f t="shared" ca="1" si="138"/>
        <v>#NAME?</v>
      </c>
      <c r="MS34" s="90" t="e">
        <f t="shared" ca="1" si="138"/>
        <v>#NAME?</v>
      </c>
      <c r="MT34" s="221" t="e">
        <f t="shared" ref="MT34:MT41" ca="1" si="139">SUMSQ(MK34:MS34)</f>
        <v>#NAME?</v>
      </c>
    </row>
    <row r="35" spans="1:358" x14ac:dyDescent="0.25">
      <c r="A35">
        <v>32</v>
      </c>
      <c r="B35" s="123">
        <v>2</v>
      </c>
      <c r="C35" s="37">
        <v>8</v>
      </c>
      <c r="D35" s="37">
        <v>1</v>
      </c>
      <c r="E35" s="37">
        <v>3</v>
      </c>
      <c r="F35" s="37">
        <v>7</v>
      </c>
      <c r="G35" s="37">
        <v>7</v>
      </c>
      <c r="H35" s="37">
        <v>4</v>
      </c>
      <c r="I35" s="37">
        <v>6</v>
      </c>
      <c r="J35" s="90">
        <v>7</v>
      </c>
      <c r="S35">
        <f t="shared" ref="S35:S41" si="140">S34+1</f>
        <v>3</v>
      </c>
      <c r="T35" s="49" t="e">
        <f ca="1">RSquare($B$4:$J$123,S35)</f>
        <v>#NAME?</v>
      </c>
      <c r="V35" s="221" t="e">
        <f ca="1"/>
        <v>#NAME?</v>
      </c>
      <c r="X35" t="str">
        <f t="shared" si="56"/>
        <v>Comm</v>
      </c>
      <c r="Y35" s="36" t="e">
        <f t="shared" ref="Y35:AG35" ca="1" si="141">IF(Y$19&gt;0,Y22*SQRT(Y$19),0)</f>
        <v>#NAME?</v>
      </c>
      <c r="Z35" s="37" t="e">
        <f t="shared" ca="1" si="141"/>
        <v>#NAME?</v>
      </c>
      <c r="AA35" s="37" t="e">
        <f t="shared" ca="1" si="141"/>
        <v>#NAME?</v>
      </c>
      <c r="AB35" s="37" t="e">
        <f t="shared" ca="1" si="141"/>
        <v>#NAME?</v>
      </c>
      <c r="AC35" s="37" t="e">
        <f t="shared" ca="1" si="141"/>
        <v>#NAME?</v>
      </c>
      <c r="AD35" s="37" t="e">
        <f t="shared" ca="1" si="141"/>
        <v>#NAME?</v>
      </c>
      <c r="AE35" s="37" t="e">
        <f t="shared" ca="1" si="141"/>
        <v>#NAME?</v>
      </c>
      <c r="AF35" s="37" t="e">
        <f t="shared" ca="1" si="141"/>
        <v>#NAME?</v>
      </c>
      <c r="AG35" s="90" t="e">
        <f t="shared" ca="1" si="141"/>
        <v>#NAME?</v>
      </c>
      <c r="AH35" s="221" t="e">
        <f t="shared" ca="1" si="58"/>
        <v>#NAME?</v>
      </c>
      <c r="AJ35" t="str">
        <f t="shared" si="59"/>
        <v>Comm</v>
      </c>
      <c r="AK35" s="36" t="e">
        <f t="shared" ref="AK35:AS35" ca="1" si="142">IF(AK$19&gt;0,AK22*SQRT(AK$19),0)</f>
        <v>#NAME?</v>
      </c>
      <c r="AL35" s="37" t="e">
        <f t="shared" ca="1" si="142"/>
        <v>#NAME?</v>
      </c>
      <c r="AM35" s="37" t="e">
        <f t="shared" ca="1" si="142"/>
        <v>#NAME?</v>
      </c>
      <c r="AN35" s="37" t="e">
        <f t="shared" ca="1" si="142"/>
        <v>#NAME?</v>
      </c>
      <c r="AO35" s="37" t="e">
        <f t="shared" ca="1" si="142"/>
        <v>#NAME?</v>
      </c>
      <c r="AP35" s="37" t="e">
        <f t="shared" ca="1" si="142"/>
        <v>#NAME?</v>
      </c>
      <c r="AQ35" s="37" t="e">
        <f t="shared" ca="1" si="142"/>
        <v>#NAME?</v>
      </c>
      <c r="AR35" s="37" t="e">
        <f t="shared" ca="1" si="142"/>
        <v>#NAME?</v>
      </c>
      <c r="AS35" s="90" t="e">
        <f t="shared" ca="1" si="142"/>
        <v>#NAME?</v>
      </c>
      <c r="AT35" s="221" t="e">
        <f t="shared" ca="1" si="61"/>
        <v>#NAME?</v>
      </c>
      <c r="AV35" t="str">
        <f t="shared" si="62"/>
        <v>Comm</v>
      </c>
      <c r="AW35" s="36" t="e">
        <f t="shared" ref="AW35:BE35" ca="1" si="143">IF(AW$19&gt;0,AW22*SQRT(AW$19),0)</f>
        <v>#NAME?</v>
      </c>
      <c r="AX35" s="37" t="e">
        <f t="shared" ca="1" si="143"/>
        <v>#NAME?</v>
      </c>
      <c r="AY35" s="37" t="e">
        <f t="shared" ca="1" si="143"/>
        <v>#NAME?</v>
      </c>
      <c r="AZ35" s="37" t="e">
        <f t="shared" ca="1" si="143"/>
        <v>#NAME?</v>
      </c>
      <c r="BA35" s="37" t="e">
        <f t="shared" ca="1" si="143"/>
        <v>#NAME?</v>
      </c>
      <c r="BB35" s="37" t="e">
        <f t="shared" ca="1" si="143"/>
        <v>#NAME?</v>
      </c>
      <c r="BC35" s="37" t="e">
        <f t="shared" ca="1" si="143"/>
        <v>#NAME?</v>
      </c>
      <c r="BD35" s="37" t="e">
        <f t="shared" ca="1" si="143"/>
        <v>#NAME?</v>
      </c>
      <c r="BE35" s="90" t="e">
        <f t="shared" ca="1" si="143"/>
        <v>#NAME?</v>
      </c>
      <c r="BF35" s="221" t="e">
        <f t="shared" ca="1" si="64"/>
        <v>#NAME?</v>
      </c>
      <c r="BH35" t="str">
        <f t="shared" si="65"/>
        <v>Comm</v>
      </c>
      <c r="BI35" s="36" t="e">
        <f t="shared" ref="BI35:BQ35" ca="1" si="144">IF(BI$19&gt;0,BI22*SQRT(BI$19),0)</f>
        <v>#NAME?</v>
      </c>
      <c r="BJ35" s="37" t="e">
        <f t="shared" ca="1" si="144"/>
        <v>#NAME?</v>
      </c>
      <c r="BK35" s="37" t="e">
        <f t="shared" ca="1" si="144"/>
        <v>#NAME?</v>
      </c>
      <c r="BL35" s="37" t="e">
        <f t="shared" ca="1" si="144"/>
        <v>#NAME?</v>
      </c>
      <c r="BM35" s="37" t="e">
        <f t="shared" ca="1" si="144"/>
        <v>#NAME?</v>
      </c>
      <c r="BN35" s="37" t="e">
        <f t="shared" ca="1" si="144"/>
        <v>#NAME?</v>
      </c>
      <c r="BO35" s="37" t="e">
        <f t="shared" ca="1" si="144"/>
        <v>#NAME?</v>
      </c>
      <c r="BP35" s="37" t="e">
        <f t="shared" ca="1" si="144"/>
        <v>#NAME?</v>
      </c>
      <c r="BQ35" s="90" t="e">
        <f t="shared" ca="1" si="144"/>
        <v>#NAME?</v>
      </c>
      <c r="BR35" s="221" t="e">
        <f t="shared" ca="1" si="67"/>
        <v>#NAME?</v>
      </c>
      <c r="BT35" t="str">
        <f t="shared" si="68"/>
        <v>Comm</v>
      </c>
      <c r="BU35" s="36" t="e">
        <f t="shared" ref="BU35:CC35" ca="1" si="145">IF(BU$19&gt;0,BU22*SQRT(BU$19),0)</f>
        <v>#NAME?</v>
      </c>
      <c r="BV35" s="37" t="e">
        <f t="shared" ca="1" si="145"/>
        <v>#NAME?</v>
      </c>
      <c r="BW35" s="37" t="e">
        <f t="shared" ca="1" si="145"/>
        <v>#NAME?</v>
      </c>
      <c r="BX35" s="37" t="e">
        <f t="shared" ca="1" si="145"/>
        <v>#NAME?</v>
      </c>
      <c r="BY35" s="37" t="e">
        <f t="shared" ca="1" si="145"/>
        <v>#NAME?</v>
      </c>
      <c r="BZ35" s="37" t="e">
        <f t="shared" ca="1" si="145"/>
        <v>#NAME?</v>
      </c>
      <c r="CA35" s="37" t="e">
        <f t="shared" ca="1" si="145"/>
        <v>#NAME?</v>
      </c>
      <c r="CB35" s="37" t="e">
        <f t="shared" ca="1" si="145"/>
        <v>#NAME?</v>
      </c>
      <c r="CC35" s="90" t="e">
        <f t="shared" ca="1" si="145"/>
        <v>#NAME?</v>
      </c>
      <c r="CD35" s="221" t="e">
        <f t="shared" ca="1" si="70"/>
        <v>#NAME?</v>
      </c>
      <c r="CF35" t="str">
        <f t="shared" si="71"/>
        <v>Comm</v>
      </c>
      <c r="CG35" s="36" t="e">
        <f t="shared" ref="CG35:CO35" ca="1" si="146">IF(CG$19&gt;0,CG22*SQRT(CG$19),0)</f>
        <v>#NAME?</v>
      </c>
      <c r="CH35" s="37" t="e">
        <f t="shared" ca="1" si="146"/>
        <v>#NAME?</v>
      </c>
      <c r="CI35" s="37" t="e">
        <f t="shared" ca="1" si="146"/>
        <v>#NAME?</v>
      </c>
      <c r="CJ35" s="37" t="e">
        <f t="shared" ca="1" si="146"/>
        <v>#NAME?</v>
      </c>
      <c r="CK35" s="37" t="e">
        <f t="shared" ca="1" si="146"/>
        <v>#NAME?</v>
      </c>
      <c r="CL35" s="37" t="e">
        <f t="shared" ca="1" si="146"/>
        <v>#NAME?</v>
      </c>
      <c r="CM35" s="37" t="e">
        <f t="shared" ca="1" si="146"/>
        <v>#NAME?</v>
      </c>
      <c r="CN35" s="37" t="e">
        <f t="shared" ca="1" si="146"/>
        <v>#NAME?</v>
      </c>
      <c r="CO35" s="90" t="e">
        <f t="shared" ca="1" si="146"/>
        <v>#NAME?</v>
      </c>
      <c r="CP35" s="221" t="e">
        <f t="shared" ca="1" si="73"/>
        <v>#NAME?</v>
      </c>
      <c r="CR35" t="str">
        <f t="shared" si="74"/>
        <v>Comm</v>
      </c>
      <c r="CS35" s="36" t="e">
        <f t="shared" ref="CS35:DA35" ca="1" si="147">IF(CS$19&gt;0,CS22*SQRT(CS$19),0)</f>
        <v>#NAME?</v>
      </c>
      <c r="CT35" s="37" t="e">
        <f t="shared" ca="1" si="147"/>
        <v>#NAME?</v>
      </c>
      <c r="CU35" s="37" t="e">
        <f t="shared" ca="1" si="147"/>
        <v>#NAME?</v>
      </c>
      <c r="CV35" s="37" t="e">
        <f t="shared" ca="1" si="147"/>
        <v>#NAME?</v>
      </c>
      <c r="CW35" s="37" t="e">
        <f t="shared" ca="1" si="147"/>
        <v>#NAME?</v>
      </c>
      <c r="CX35" s="37" t="e">
        <f t="shared" ca="1" si="147"/>
        <v>#NAME?</v>
      </c>
      <c r="CY35" s="37" t="e">
        <f t="shared" ca="1" si="147"/>
        <v>#NAME?</v>
      </c>
      <c r="CZ35" s="37" t="e">
        <f t="shared" ca="1" si="147"/>
        <v>#NAME?</v>
      </c>
      <c r="DA35" s="90" t="e">
        <f t="shared" ca="1" si="147"/>
        <v>#NAME?</v>
      </c>
      <c r="DB35" s="221" t="e">
        <f t="shared" ca="1" si="76"/>
        <v>#NAME?</v>
      </c>
      <c r="DD35" t="str">
        <f t="shared" si="77"/>
        <v>Comm</v>
      </c>
      <c r="DE35" s="36" t="e">
        <f t="shared" ref="DE35:DM35" ca="1" si="148">IF(DE$19&gt;0,DE22*SQRT(DE$19),0)</f>
        <v>#NAME?</v>
      </c>
      <c r="DF35" s="37" t="e">
        <f t="shared" ca="1" si="148"/>
        <v>#NAME?</v>
      </c>
      <c r="DG35" s="37" t="e">
        <f t="shared" ca="1" si="148"/>
        <v>#NAME?</v>
      </c>
      <c r="DH35" s="37" t="e">
        <f t="shared" ca="1" si="148"/>
        <v>#NAME?</v>
      </c>
      <c r="DI35" s="37" t="e">
        <f t="shared" ca="1" si="148"/>
        <v>#NAME?</v>
      </c>
      <c r="DJ35" s="37" t="e">
        <f t="shared" ca="1" si="148"/>
        <v>#NAME?</v>
      </c>
      <c r="DK35" s="37" t="e">
        <f t="shared" ca="1" si="148"/>
        <v>#NAME?</v>
      </c>
      <c r="DL35" s="37" t="e">
        <f t="shared" ca="1" si="148"/>
        <v>#NAME?</v>
      </c>
      <c r="DM35" s="90" t="e">
        <f t="shared" ca="1" si="148"/>
        <v>#NAME?</v>
      </c>
      <c r="DN35" s="221" t="e">
        <f t="shared" ca="1" si="79"/>
        <v>#NAME?</v>
      </c>
      <c r="DP35" t="str">
        <f t="shared" si="80"/>
        <v>Comm</v>
      </c>
      <c r="DQ35" s="36" t="e">
        <f t="shared" ref="DQ35:DY35" ca="1" si="149">IF(DQ$19&gt;0,DQ22*SQRT(DQ$19),0)</f>
        <v>#NAME?</v>
      </c>
      <c r="DR35" s="37" t="e">
        <f t="shared" ca="1" si="149"/>
        <v>#NAME?</v>
      </c>
      <c r="DS35" s="37" t="e">
        <f t="shared" ca="1" si="149"/>
        <v>#NAME?</v>
      </c>
      <c r="DT35" s="37" t="e">
        <f t="shared" ca="1" si="149"/>
        <v>#NAME?</v>
      </c>
      <c r="DU35" s="37" t="e">
        <f t="shared" ca="1" si="149"/>
        <v>#NAME?</v>
      </c>
      <c r="DV35" s="37" t="e">
        <f t="shared" ca="1" si="149"/>
        <v>#NAME?</v>
      </c>
      <c r="DW35" s="37" t="e">
        <f t="shared" ca="1" si="149"/>
        <v>#NAME?</v>
      </c>
      <c r="DX35" s="37" t="e">
        <f t="shared" ca="1" si="149"/>
        <v>#NAME?</v>
      </c>
      <c r="DY35" s="90" t="e">
        <f t="shared" ca="1" si="149"/>
        <v>#NAME?</v>
      </c>
      <c r="DZ35" s="221" t="e">
        <f t="shared" ca="1" si="82"/>
        <v>#NAME?</v>
      </c>
      <c r="EB35" t="str">
        <f t="shared" si="83"/>
        <v>Comm</v>
      </c>
      <c r="EC35" s="36" t="e">
        <f t="shared" ref="EC35:EK35" ca="1" si="150">IF(EC$19&gt;0,EC22*SQRT(EC$19),0)</f>
        <v>#NAME?</v>
      </c>
      <c r="ED35" s="37" t="e">
        <f t="shared" ca="1" si="150"/>
        <v>#NAME?</v>
      </c>
      <c r="EE35" s="37" t="e">
        <f t="shared" ca="1" si="150"/>
        <v>#NAME?</v>
      </c>
      <c r="EF35" s="37" t="e">
        <f t="shared" ca="1" si="150"/>
        <v>#NAME?</v>
      </c>
      <c r="EG35" s="37" t="e">
        <f t="shared" ca="1" si="150"/>
        <v>#NAME?</v>
      </c>
      <c r="EH35" s="37" t="e">
        <f t="shared" ca="1" si="150"/>
        <v>#NAME?</v>
      </c>
      <c r="EI35" s="37" t="e">
        <f t="shared" ca="1" si="150"/>
        <v>#NAME?</v>
      </c>
      <c r="EJ35" s="37" t="e">
        <f t="shared" ca="1" si="150"/>
        <v>#NAME?</v>
      </c>
      <c r="EK35" s="90" t="e">
        <f t="shared" ca="1" si="150"/>
        <v>#NAME?</v>
      </c>
      <c r="EL35" s="221" t="e">
        <f t="shared" ca="1" si="85"/>
        <v>#NAME?</v>
      </c>
      <c r="EN35" t="str">
        <f t="shared" si="86"/>
        <v>Comm</v>
      </c>
      <c r="EO35" s="36" t="e">
        <f t="shared" ref="EO35:EW35" ca="1" si="151">IF(EO$19&gt;0,EO22*SQRT(EO$19),0)</f>
        <v>#NAME?</v>
      </c>
      <c r="EP35" s="37" t="e">
        <f t="shared" ca="1" si="151"/>
        <v>#NAME?</v>
      </c>
      <c r="EQ35" s="37" t="e">
        <f t="shared" ca="1" si="151"/>
        <v>#NAME?</v>
      </c>
      <c r="ER35" s="37" t="e">
        <f t="shared" ca="1" si="151"/>
        <v>#NAME?</v>
      </c>
      <c r="ES35" s="37" t="e">
        <f t="shared" ca="1" si="151"/>
        <v>#NAME?</v>
      </c>
      <c r="ET35" s="37" t="e">
        <f t="shared" ca="1" si="151"/>
        <v>#NAME?</v>
      </c>
      <c r="EU35" s="37" t="e">
        <f t="shared" ca="1" si="151"/>
        <v>#NAME?</v>
      </c>
      <c r="EV35" s="37" t="e">
        <f t="shared" ca="1" si="151"/>
        <v>#NAME?</v>
      </c>
      <c r="EW35" s="90" t="e">
        <f t="shared" ca="1" si="151"/>
        <v>#NAME?</v>
      </c>
      <c r="EX35" s="221" t="e">
        <f t="shared" ca="1" si="88"/>
        <v>#NAME?</v>
      </c>
      <c r="EZ35" t="str">
        <f t="shared" si="89"/>
        <v>Comm</v>
      </c>
      <c r="FA35" s="36" t="e">
        <f t="shared" ref="FA35:FI35" ca="1" si="152">IF(FA$19&gt;0,FA22*SQRT(FA$19),0)</f>
        <v>#NAME?</v>
      </c>
      <c r="FB35" s="37" t="e">
        <f t="shared" ca="1" si="152"/>
        <v>#NAME?</v>
      </c>
      <c r="FC35" s="37" t="e">
        <f t="shared" ca="1" si="152"/>
        <v>#NAME?</v>
      </c>
      <c r="FD35" s="37" t="e">
        <f t="shared" ca="1" si="152"/>
        <v>#NAME?</v>
      </c>
      <c r="FE35" s="37" t="e">
        <f t="shared" ca="1" si="152"/>
        <v>#NAME?</v>
      </c>
      <c r="FF35" s="37" t="e">
        <f t="shared" ca="1" si="152"/>
        <v>#NAME?</v>
      </c>
      <c r="FG35" s="37" t="e">
        <f t="shared" ca="1" si="152"/>
        <v>#NAME?</v>
      </c>
      <c r="FH35" s="37" t="e">
        <f t="shared" ca="1" si="152"/>
        <v>#NAME?</v>
      </c>
      <c r="FI35" s="90" t="e">
        <f t="shared" ca="1" si="152"/>
        <v>#NAME?</v>
      </c>
      <c r="FJ35" s="221" t="e">
        <f t="shared" ca="1" si="91"/>
        <v>#NAME?</v>
      </c>
      <c r="FL35" t="str">
        <f t="shared" si="92"/>
        <v>Comm</v>
      </c>
      <c r="FM35" s="36" t="e">
        <f t="shared" ref="FM35:FU35" ca="1" si="153">IF(FM$19&gt;0,FM22*SQRT(FM$19),0)</f>
        <v>#NAME?</v>
      </c>
      <c r="FN35" s="37" t="e">
        <f t="shared" ca="1" si="153"/>
        <v>#NAME?</v>
      </c>
      <c r="FO35" s="37" t="e">
        <f t="shared" ca="1" si="153"/>
        <v>#NAME?</v>
      </c>
      <c r="FP35" s="37" t="e">
        <f t="shared" ca="1" si="153"/>
        <v>#NAME?</v>
      </c>
      <c r="FQ35" s="37" t="e">
        <f t="shared" ca="1" si="153"/>
        <v>#NAME?</v>
      </c>
      <c r="FR35" s="37" t="e">
        <f t="shared" ca="1" si="153"/>
        <v>#NAME?</v>
      </c>
      <c r="FS35" s="37" t="e">
        <f t="shared" ca="1" si="153"/>
        <v>#NAME?</v>
      </c>
      <c r="FT35" s="37" t="e">
        <f t="shared" ca="1" si="153"/>
        <v>#NAME?</v>
      </c>
      <c r="FU35" s="90" t="e">
        <f t="shared" ca="1" si="153"/>
        <v>#NAME?</v>
      </c>
      <c r="FV35" s="221" t="e">
        <f t="shared" ca="1" si="94"/>
        <v>#NAME?</v>
      </c>
      <c r="FX35" t="str">
        <f t="shared" si="95"/>
        <v>Comm</v>
      </c>
      <c r="FY35" s="36" t="e">
        <f t="shared" ref="FY35:GG35" ca="1" si="154">IF(FY$19&gt;0,FY22*SQRT(FY$19),0)</f>
        <v>#NAME?</v>
      </c>
      <c r="FZ35" s="37" t="e">
        <f t="shared" ca="1" si="154"/>
        <v>#NAME?</v>
      </c>
      <c r="GA35" s="37" t="e">
        <f t="shared" ca="1" si="154"/>
        <v>#NAME?</v>
      </c>
      <c r="GB35" s="37" t="e">
        <f t="shared" ca="1" si="154"/>
        <v>#NAME?</v>
      </c>
      <c r="GC35" s="37" t="e">
        <f t="shared" ca="1" si="154"/>
        <v>#NAME?</v>
      </c>
      <c r="GD35" s="37" t="e">
        <f t="shared" ca="1" si="154"/>
        <v>#NAME?</v>
      </c>
      <c r="GE35" s="37" t="e">
        <f t="shared" ca="1" si="154"/>
        <v>#NAME?</v>
      </c>
      <c r="GF35" s="37" t="e">
        <f t="shared" ca="1" si="154"/>
        <v>#NAME?</v>
      </c>
      <c r="GG35" s="90" t="e">
        <f t="shared" ca="1" si="154"/>
        <v>#NAME?</v>
      </c>
      <c r="GH35" s="221" t="e">
        <f t="shared" ca="1" si="97"/>
        <v>#NAME?</v>
      </c>
      <c r="GJ35" t="str">
        <f t="shared" si="98"/>
        <v>Comm</v>
      </c>
      <c r="GK35" s="36" t="e">
        <f t="shared" ref="GK35:GS35" ca="1" si="155">IF(GK$19&gt;0,GK22*SQRT(GK$19),0)</f>
        <v>#NAME?</v>
      </c>
      <c r="GL35" s="37" t="e">
        <f t="shared" ca="1" si="155"/>
        <v>#NAME?</v>
      </c>
      <c r="GM35" s="37" t="e">
        <f t="shared" ca="1" si="155"/>
        <v>#NAME?</v>
      </c>
      <c r="GN35" s="37" t="e">
        <f t="shared" ca="1" si="155"/>
        <v>#NAME?</v>
      </c>
      <c r="GO35" s="37" t="e">
        <f t="shared" ca="1" si="155"/>
        <v>#NAME?</v>
      </c>
      <c r="GP35" s="37" t="e">
        <f t="shared" ca="1" si="155"/>
        <v>#NAME?</v>
      </c>
      <c r="GQ35" s="37" t="e">
        <f t="shared" ca="1" si="155"/>
        <v>#NAME?</v>
      </c>
      <c r="GR35" s="37" t="e">
        <f t="shared" ca="1" si="155"/>
        <v>#NAME?</v>
      </c>
      <c r="GS35" s="90" t="e">
        <f t="shared" ca="1" si="155"/>
        <v>#NAME?</v>
      </c>
      <c r="GT35" s="221" t="e">
        <f t="shared" ca="1" si="100"/>
        <v>#NAME?</v>
      </c>
      <c r="GV35" t="str">
        <f t="shared" si="101"/>
        <v>Comm</v>
      </c>
      <c r="GW35" s="36" t="e">
        <f t="shared" ref="GW35:HE35" ca="1" si="156">IF(GW$19&gt;0,GW22*SQRT(GW$19),0)</f>
        <v>#NAME?</v>
      </c>
      <c r="GX35" s="37" t="e">
        <f t="shared" ca="1" si="156"/>
        <v>#NAME?</v>
      </c>
      <c r="GY35" s="37" t="e">
        <f t="shared" ca="1" si="156"/>
        <v>#NAME?</v>
      </c>
      <c r="GZ35" s="37" t="e">
        <f t="shared" ca="1" si="156"/>
        <v>#NAME?</v>
      </c>
      <c r="HA35" s="37" t="e">
        <f t="shared" ca="1" si="156"/>
        <v>#NAME?</v>
      </c>
      <c r="HB35" s="37" t="e">
        <f t="shared" ca="1" si="156"/>
        <v>#NAME?</v>
      </c>
      <c r="HC35" s="37" t="e">
        <f t="shared" ca="1" si="156"/>
        <v>#NAME?</v>
      </c>
      <c r="HD35" s="37" t="e">
        <f t="shared" ca="1" si="156"/>
        <v>#NAME?</v>
      </c>
      <c r="HE35" s="90" t="e">
        <f t="shared" ca="1" si="156"/>
        <v>#NAME?</v>
      </c>
      <c r="HF35" s="221" t="e">
        <f t="shared" ca="1" si="103"/>
        <v>#NAME?</v>
      </c>
      <c r="HH35" t="str">
        <f t="shared" si="104"/>
        <v>Comm</v>
      </c>
      <c r="HI35" s="36" t="e">
        <f t="shared" ref="HI35:HQ35" ca="1" si="157">IF(HI$19&gt;0,HI22*SQRT(HI$19),0)</f>
        <v>#NAME?</v>
      </c>
      <c r="HJ35" s="37" t="e">
        <f t="shared" ca="1" si="157"/>
        <v>#NAME?</v>
      </c>
      <c r="HK35" s="37" t="e">
        <f t="shared" ca="1" si="157"/>
        <v>#NAME?</v>
      </c>
      <c r="HL35" s="37" t="e">
        <f t="shared" ca="1" si="157"/>
        <v>#NAME?</v>
      </c>
      <c r="HM35" s="37" t="e">
        <f t="shared" ca="1" si="157"/>
        <v>#NAME?</v>
      </c>
      <c r="HN35" s="37" t="e">
        <f t="shared" ca="1" si="157"/>
        <v>#NAME?</v>
      </c>
      <c r="HO35" s="37" t="e">
        <f t="shared" ca="1" si="157"/>
        <v>#NAME?</v>
      </c>
      <c r="HP35" s="37" t="e">
        <f t="shared" ca="1" si="157"/>
        <v>#NAME?</v>
      </c>
      <c r="HQ35" s="90" t="e">
        <f t="shared" ca="1" si="157"/>
        <v>#NAME?</v>
      </c>
      <c r="HR35" s="221" t="e">
        <f t="shared" ca="1" si="106"/>
        <v>#NAME?</v>
      </c>
      <c r="HT35" t="str">
        <f t="shared" si="107"/>
        <v>Comm</v>
      </c>
      <c r="HU35" s="36" t="e">
        <f t="shared" ref="HU35:IC35" ca="1" si="158">IF(HU$19&gt;0,HU22*SQRT(HU$19),0)</f>
        <v>#NAME?</v>
      </c>
      <c r="HV35" s="37" t="e">
        <f t="shared" ca="1" si="158"/>
        <v>#NAME?</v>
      </c>
      <c r="HW35" s="37" t="e">
        <f t="shared" ca="1" si="158"/>
        <v>#NAME?</v>
      </c>
      <c r="HX35" s="37" t="e">
        <f t="shared" ca="1" si="158"/>
        <v>#NAME?</v>
      </c>
      <c r="HY35" s="37" t="e">
        <f t="shared" ca="1" si="158"/>
        <v>#NAME?</v>
      </c>
      <c r="HZ35" s="37" t="e">
        <f t="shared" ca="1" si="158"/>
        <v>#NAME?</v>
      </c>
      <c r="IA35" s="37" t="e">
        <f t="shared" ca="1" si="158"/>
        <v>#NAME?</v>
      </c>
      <c r="IB35" s="37" t="e">
        <f t="shared" ca="1" si="158"/>
        <v>#NAME?</v>
      </c>
      <c r="IC35" s="90" t="e">
        <f t="shared" ca="1" si="158"/>
        <v>#NAME?</v>
      </c>
      <c r="ID35" s="221" t="e">
        <f t="shared" ca="1" si="109"/>
        <v>#NAME?</v>
      </c>
      <c r="IF35" t="str">
        <f t="shared" si="110"/>
        <v>Comm</v>
      </c>
      <c r="IG35" s="36" t="e">
        <f t="shared" ref="IG35:IO35" ca="1" si="159">IF(IG$19&gt;0,IG22*SQRT(IG$19),0)</f>
        <v>#NAME?</v>
      </c>
      <c r="IH35" s="37" t="e">
        <f t="shared" ca="1" si="159"/>
        <v>#NAME?</v>
      </c>
      <c r="II35" s="37" t="e">
        <f t="shared" ca="1" si="159"/>
        <v>#NAME?</v>
      </c>
      <c r="IJ35" s="37" t="e">
        <f t="shared" ca="1" si="159"/>
        <v>#NAME?</v>
      </c>
      <c r="IK35" s="37" t="e">
        <f t="shared" ca="1" si="159"/>
        <v>#NAME?</v>
      </c>
      <c r="IL35" s="37" t="e">
        <f t="shared" ca="1" si="159"/>
        <v>#NAME?</v>
      </c>
      <c r="IM35" s="37" t="e">
        <f t="shared" ca="1" si="159"/>
        <v>#NAME?</v>
      </c>
      <c r="IN35" s="37" t="e">
        <f t="shared" ca="1" si="159"/>
        <v>#NAME?</v>
      </c>
      <c r="IO35" s="90" t="e">
        <f t="shared" ca="1" si="159"/>
        <v>#NAME?</v>
      </c>
      <c r="IP35" s="221" t="e">
        <f t="shared" ca="1" si="112"/>
        <v>#NAME?</v>
      </c>
      <c r="IR35" t="str">
        <f t="shared" si="113"/>
        <v>Comm</v>
      </c>
      <c r="IS35" s="36" t="e">
        <f t="shared" ref="IS35:JA35" ca="1" si="160">IF(IS$19&gt;0,IS22*SQRT(IS$19),0)</f>
        <v>#NAME?</v>
      </c>
      <c r="IT35" s="37" t="e">
        <f t="shared" ca="1" si="160"/>
        <v>#NAME?</v>
      </c>
      <c r="IU35" s="37" t="e">
        <f t="shared" ca="1" si="160"/>
        <v>#NAME?</v>
      </c>
      <c r="IV35" s="37" t="e">
        <f t="shared" ca="1" si="160"/>
        <v>#NAME?</v>
      </c>
      <c r="IW35" s="37" t="e">
        <f t="shared" ca="1" si="160"/>
        <v>#NAME?</v>
      </c>
      <c r="IX35" s="37" t="e">
        <f t="shared" ca="1" si="160"/>
        <v>#NAME?</v>
      </c>
      <c r="IY35" s="37" t="e">
        <f t="shared" ca="1" si="160"/>
        <v>#NAME?</v>
      </c>
      <c r="IZ35" s="37" t="e">
        <f t="shared" ca="1" si="160"/>
        <v>#NAME?</v>
      </c>
      <c r="JA35" s="90" t="e">
        <f t="shared" ca="1" si="160"/>
        <v>#NAME?</v>
      </c>
      <c r="JB35" s="221" t="e">
        <f t="shared" ca="1" si="115"/>
        <v>#NAME?</v>
      </c>
      <c r="JD35" t="str">
        <f t="shared" si="116"/>
        <v>Comm</v>
      </c>
      <c r="JE35" s="36" t="e">
        <f t="shared" ref="JE35:JM35" ca="1" si="161">IF(JE$19&gt;0,JE22*SQRT(JE$19),0)</f>
        <v>#NAME?</v>
      </c>
      <c r="JF35" s="37" t="e">
        <f t="shared" ca="1" si="161"/>
        <v>#NAME?</v>
      </c>
      <c r="JG35" s="37" t="e">
        <f t="shared" ca="1" si="161"/>
        <v>#NAME?</v>
      </c>
      <c r="JH35" s="37" t="e">
        <f t="shared" ca="1" si="161"/>
        <v>#NAME?</v>
      </c>
      <c r="JI35" s="37" t="e">
        <f t="shared" ca="1" si="161"/>
        <v>#NAME?</v>
      </c>
      <c r="JJ35" s="37" t="e">
        <f t="shared" ca="1" si="161"/>
        <v>#NAME?</v>
      </c>
      <c r="JK35" s="37" t="e">
        <f t="shared" ca="1" si="161"/>
        <v>#NAME?</v>
      </c>
      <c r="JL35" s="37" t="e">
        <f t="shared" ca="1" si="161"/>
        <v>#NAME?</v>
      </c>
      <c r="JM35" s="90" t="e">
        <f t="shared" ca="1" si="161"/>
        <v>#NAME?</v>
      </c>
      <c r="JN35" s="221" t="e">
        <f t="shared" ca="1" si="118"/>
        <v>#NAME?</v>
      </c>
      <c r="JP35" t="str">
        <f t="shared" si="119"/>
        <v>Comm</v>
      </c>
      <c r="JQ35" s="36" t="e">
        <f t="shared" ref="JQ35:JY35" ca="1" si="162">IF(JQ$19&gt;0,JQ22*SQRT(JQ$19),0)</f>
        <v>#NAME?</v>
      </c>
      <c r="JR35" s="37" t="e">
        <f t="shared" ca="1" si="162"/>
        <v>#NAME?</v>
      </c>
      <c r="JS35" s="37" t="e">
        <f t="shared" ca="1" si="162"/>
        <v>#NAME?</v>
      </c>
      <c r="JT35" s="37" t="e">
        <f t="shared" ca="1" si="162"/>
        <v>#NAME?</v>
      </c>
      <c r="JU35" s="37" t="e">
        <f t="shared" ca="1" si="162"/>
        <v>#NAME?</v>
      </c>
      <c r="JV35" s="37" t="e">
        <f t="shared" ca="1" si="162"/>
        <v>#NAME?</v>
      </c>
      <c r="JW35" s="37" t="e">
        <f t="shared" ca="1" si="162"/>
        <v>#NAME?</v>
      </c>
      <c r="JX35" s="37" t="e">
        <f t="shared" ca="1" si="162"/>
        <v>#NAME?</v>
      </c>
      <c r="JY35" s="90" t="e">
        <f t="shared" ca="1" si="162"/>
        <v>#NAME?</v>
      </c>
      <c r="JZ35" s="221" t="e">
        <f t="shared" ca="1" si="121"/>
        <v>#NAME?</v>
      </c>
      <c r="KB35" t="str">
        <f t="shared" si="122"/>
        <v>Comm</v>
      </c>
      <c r="KC35" s="36" t="e">
        <f t="shared" ref="KC35:KK35" ca="1" si="163">IF(KC$19&gt;0,KC22*SQRT(KC$19),0)</f>
        <v>#NAME?</v>
      </c>
      <c r="KD35" s="37" t="e">
        <f t="shared" ca="1" si="163"/>
        <v>#NAME?</v>
      </c>
      <c r="KE35" s="37" t="e">
        <f t="shared" ca="1" si="163"/>
        <v>#NAME?</v>
      </c>
      <c r="KF35" s="37" t="e">
        <f t="shared" ca="1" si="163"/>
        <v>#NAME?</v>
      </c>
      <c r="KG35" s="37" t="e">
        <f t="shared" ca="1" si="163"/>
        <v>#NAME?</v>
      </c>
      <c r="KH35" s="37" t="e">
        <f t="shared" ca="1" si="163"/>
        <v>#NAME?</v>
      </c>
      <c r="KI35" s="37" t="e">
        <f t="shared" ca="1" si="163"/>
        <v>#NAME?</v>
      </c>
      <c r="KJ35" s="37" t="e">
        <f t="shared" ca="1" si="163"/>
        <v>#NAME?</v>
      </c>
      <c r="KK35" s="90" t="e">
        <f t="shared" ca="1" si="163"/>
        <v>#NAME?</v>
      </c>
      <c r="KL35" s="221" t="e">
        <f t="shared" ca="1" si="124"/>
        <v>#NAME?</v>
      </c>
      <c r="KN35" t="str">
        <f t="shared" si="125"/>
        <v>Comm</v>
      </c>
      <c r="KO35" s="36" t="e">
        <f t="shared" ref="KO35:KW35" ca="1" si="164">IF(KO$19&gt;0,KO22*SQRT(KO$19),0)</f>
        <v>#NAME?</v>
      </c>
      <c r="KP35" s="37" t="e">
        <f t="shared" ca="1" si="164"/>
        <v>#NAME?</v>
      </c>
      <c r="KQ35" s="37" t="e">
        <f t="shared" ca="1" si="164"/>
        <v>#NAME?</v>
      </c>
      <c r="KR35" s="37" t="e">
        <f t="shared" ca="1" si="164"/>
        <v>#NAME?</v>
      </c>
      <c r="KS35" s="37" t="e">
        <f t="shared" ca="1" si="164"/>
        <v>#NAME?</v>
      </c>
      <c r="KT35" s="37" t="e">
        <f t="shared" ca="1" si="164"/>
        <v>#NAME?</v>
      </c>
      <c r="KU35" s="37" t="e">
        <f t="shared" ca="1" si="164"/>
        <v>#NAME?</v>
      </c>
      <c r="KV35" s="37" t="e">
        <f t="shared" ca="1" si="164"/>
        <v>#NAME?</v>
      </c>
      <c r="KW35" s="90" t="e">
        <f t="shared" ca="1" si="164"/>
        <v>#NAME?</v>
      </c>
      <c r="KX35" s="221" t="e">
        <f t="shared" ca="1" si="127"/>
        <v>#NAME?</v>
      </c>
      <c r="KZ35" t="str">
        <f t="shared" si="128"/>
        <v>Comm</v>
      </c>
      <c r="LA35" s="36" t="e">
        <f t="shared" ref="LA35:LI35" ca="1" si="165">IF(LA$19&gt;0,LA22*SQRT(LA$19),0)</f>
        <v>#NAME?</v>
      </c>
      <c r="LB35" s="37" t="e">
        <f t="shared" ca="1" si="165"/>
        <v>#NAME?</v>
      </c>
      <c r="LC35" s="37" t="e">
        <f t="shared" ca="1" si="165"/>
        <v>#NAME?</v>
      </c>
      <c r="LD35" s="37" t="e">
        <f t="shared" ca="1" si="165"/>
        <v>#NAME?</v>
      </c>
      <c r="LE35" s="37" t="e">
        <f t="shared" ca="1" si="165"/>
        <v>#NAME?</v>
      </c>
      <c r="LF35" s="37" t="e">
        <f t="shared" ca="1" si="165"/>
        <v>#NAME?</v>
      </c>
      <c r="LG35" s="37" t="e">
        <f t="shared" ca="1" si="165"/>
        <v>#NAME?</v>
      </c>
      <c r="LH35" s="37" t="e">
        <f t="shared" ca="1" si="165"/>
        <v>#NAME?</v>
      </c>
      <c r="LI35" s="90" t="e">
        <f t="shared" ca="1" si="165"/>
        <v>#NAME?</v>
      </c>
      <c r="LJ35" s="221" t="e">
        <f t="shared" ca="1" si="130"/>
        <v>#NAME?</v>
      </c>
      <c r="LL35" t="str">
        <f t="shared" si="131"/>
        <v>Comm</v>
      </c>
      <c r="LM35" s="36" t="e">
        <f t="shared" ref="LM35:LU35" ca="1" si="166">IF(LM$19&gt;0,LM22*SQRT(LM$19),0)</f>
        <v>#NAME?</v>
      </c>
      <c r="LN35" s="37" t="e">
        <f t="shared" ca="1" si="166"/>
        <v>#NAME?</v>
      </c>
      <c r="LO35" s="37" t="e">
        <f t="shared" ca="1" si="166"/>
        <v>#NAME?</v>
      </c>
      <c r="LP35" s="37" t="e">
        <f t="shared" ca="1" si="166"/>
        <v>#NAME?</v>
      </c>
      <c r="LQ35" s="37" t="e">
        <f t="shared" ca="1" si="166"/>
        <v>#NAME?</v>
      </c>
      <c r="LR35" s="37" t="e">
        <f t="shared" ca="1" si="166"/>
        <v>#NAME?</v>
      </c>
      <c r="LS35" s="37" t="e">
        <f t="shared" ca="1" si="166"/>
        <v>#NAME?</v>
      </c>
      <c r="LT35" s="37" t="e">
        <f t="shared" ca="1" si="166"/>
        <v>#NAME?</v>
      </c>
      <c r="LU35" s="90" t="e">
        <f t="shared" ca="1" si="166"/>
        <v>#NAME?</v>
      </c>
      <c r="LV35" s="221" t="e">
        <f t="shared" ca="1" si="133"/>
        <v>#NAME?</v>
      </c>
      <c r="LX35" t="str">
        <f t="shared" si="134"/>
        <v>Comm</v>
      </c>
      <c r="LY35" s="36" t="e">
        <f t="shared" ref="LY35:MG35" ca="1" si="167">IF(LY$19&gt;0,LY22*SQRT(LY$19),0)</f>
        <v>#NAME?</v>
      </c>
      <c r="LZ35" s="37" t="e">
        <f t="shared" ca="1" si="167"/>
        <v>#NAME?</v>
      </c>
      <c r="MA35" s="37" t="e">
        <f t="shared" ca="1" si="167"/>
        <v>#NAME?</v>
      </c>
      <c r="MB35" s="37" t="e">
        <f t="shared" ca="1" si="167"/>
        <v>#NAME?</v>
      </c>
      <c r="MC35" s="37" t="e">
        <f t="shared" ca="1" si="167"/>
        <v>#NAME?</v>
      </c>
      <c r="MD35" s="37" t="e">
        <f t="shared" ca="1" si="167"/>
        <v>#NAME?</v>
      </c>
      <c r="ME35" s="37" t="e">
        <f t="shared" ca="1" si="167"/>
        <v>#NAME?</v>
      </c>
      <c r="MF35" s="37" t="e">
        <f t="shared" ca="1" si="167"/>
        <v>#NAME?</v>
      </c>
      <c r="MG35" s="90" t="e">
        <f t="shared" ca="1" si="167"/>
        <v>#NAME?</v>
      </c>
      <c r="MH35" s="221" t="e">
        <f t="shared" ca="1" si="136"/>
        <v>#NAME?</v>
      </c>
      <c r="MJ35" t="str">
        <f t="shared" si="137"/>
        <v>Comm</v>
      </c>
      <c r="MK35" s="36" t="e">
        <f t="shared" ref="MK35:MS35" ca="1" si="168">IF(MK$19&gt;0,MK22*SQRT(MK$19),0)</f>
        <v>#NAME?</v>
      </c>
      <c r="ML35" s="37" t="e">
        <f t="shared" ca="1" si="168"/>
        <v>#NAME?</v>
      </c>
      <c r="MM35" s="37" t="e">
        <f t="shared" ca="1" si="168"/>
        <v>#NAME?</v>
      </c>
      <c r="MN35" s="37" t="e">
        <f t="shared" ca="1" si="168"/>
        <v>#NAME?</v>
      </c>
      <c r="MO35" s="37" t="e">
        <f t="shared" ca="1" si="168"/>
        <v>#NAME?</v>
      </c>
      <c r="MP35" s="37" t="e">
        <f t="shared" ca="1" si="168"/>
        <v>#NAME?</v>
      </c>
      <c r="MQ35" s="37" t="e">
        <f t="shared" ca="1" si="168"/>
        <v>#NAME?</v>
      </c>
      <c r="MR35" s="37" t="e">
        <f t="shared" ca="1" si="168"/>
        <v>#NAME?</v>
      </c>
      <c r="MS35" s="90" t="e">
        <f t="shared" ca="1" si="168"/>
        <v>#NAME?</v>
      </c>
      <c r="MT35" s="221" t="e">
        <f t="shared" ca="1" si="139"/>
        <v>#NAME?</v>
      </c>
    </row>
    <row r="36" spans="1:358" x14ac:dyDescent="0.25">
      <c r="A36">
        <v>33</v>
      </c>
      <c r="B36" s="123">
        <v>4</v>
      </c>
      <c r="C36" s="37">
        <v>8</v>
      </c>
      <c r="D36" s="37">
        <v>2</v>
      </c>
      <c r="E36" s="37">
        <v>4</v>
      </c>
      <c r="F36" s="37">
        <v>6</v>
      </c>
      <c r="G36" s="37">
        <v>6</v>
      </c>
      <c r="H36" s="37">
        <v>1</v>
      </c>
      <c r="I36" s="37">
        <v>4</v>
      </c>
      <c r="J36" s="90">
        <v>6</v>
      </c>
      <c r="S36">
        <f t="shared" si="140"/>
        <v>4</v>
      </c>
      <c r="T36" s="49" t="e">
        <f ca="1">RSquare($B$4:$J$123,S36)</f>
        <v>#NAME?</v>
      </c>
      <c r="V36" s="221" t="e">
        <f ca="1"/>
        <v>#NAME?</v>
      </c>
      <c r="X36" t="str">
        <f t="shared" si="56"/>
        <v>Expert</v>
      </c>
      <c r="Y36" s="36" t="e">
        <f t="shared" ref="Y36:AG36" ca="1" si="169">IF(Y$19&gt;0,Y23*SQRT(Y$19),0)</f>
        <v>#NAME?</v>
      </c>
      <c r="Z36" s="37" t="e">
        <f t="shared" ca="1" si="169"/>
        <v>#NAME?</v>
      </c>
      <c r="AA36" s="37" t="e">
        <f t="shared" ca="1" si="169"/>
        <v>#NAME?</v>
      </c>
      <c r="AB36" s="37" t="e">
        <f t="shared" ca="1" si="169"/>
        <v>#NAME?</v>
      </c>
      <c r="AC36" s="37" t="e">
        <f t="shared" ca="1" si="169"/>
        <v>#NAME?</v>
      </c>
      <c r="AD36" s="37" t="e">
        <f t="shared" ca="1" si="169"/>
        <v>#NAME?</v>
      </c>
      <c r="AE36" s="37" t="e">
        <f t="shared" ca="1" si="169"/>
        <v>#NAME?</v>
      </c>
      <c r="AF36" s="37" t="e">
        <f t="shared" ca="1" si="169"/>
        <v>#NAME?</v>
      </c>
      <c r="AG36" s="90" t="e">
        <f t="shared" ca="1" si="169"/>
        <v>#NAME?</v>
      </c>
      <c r="AH36" s="221" t="e">
        <f t="shared" ca="1" si="58"/>
        <v>#NAME?</v>
      </c>
      <c r="AJ36" t="str">
        <f t="shared" si="59"/>
        <v>Expert</v>
      </c>
      <c r="AK36" s="36" t="e">
        <f t="shared" ref="AK36:AS36" ca="1" si="170">IF(AK$19&gt;0,AK23*SQRT(AK$19),0)</f>
        <v>#NAME?</v>
      </c>
      <c r="AL36" s="37" t="e">
        <f t="shared" ca="1" si="170"/>
        <v>#NAME?</v>
      </c>
      <c r="AM36" s="37" t="e">
        <f t="shared" ca="1" si="170"/>
        <v>#NAME?</v>
      </c>
      <c r="AN36" s="37" t="e">
        <f t="shared" ca="1" si="170"/>
        <v>#NAME?</v>
      </c>
      <c r="AO36" s="37" t="e">
        <f t="shared" ca="1" si="170"/>
        <v>#NAME?</v>
      </c>
      <c r="AP36" s="37" t="e">
        <f t="shared" ca="1" si="170"/>
        <v>#NAME?</v>
      </c>
      <c r="AQ36" s="37" t="e">
        <f t="shared" ca="1" si="170"/>
        <v>#NAME?</v>
      </c>
      <c r="AR36" s="37" t="e">
        <f t="shared" ca="1" si="170"/>
        <v>#NAME?</v>
      </c>
      <c r="AS36" s="90" t="e">
        <f t="shared" ca="1" si="170"/>
        <v>#NAME?</v>
      </c>
      <c r="AT36" s="221" t="e">
        <f t="shared" ca="1" si="61"/>
        <v>#NAME?</v>
      </c>
      <c r="AV36" t="str">
        <f t="shared" si="62"/>
        <v>Expert</v>
      </c>
      <c r="AW36" s="36" t="e">
        <f t="shared" ref="AW36:BE36" ca="1" si="171">IF(AW$19&gt;0,AW23*SQRT(AW$19),0)</f>
        <v>#NAME?</v>
      </c>
      <c r="AX36" s="37" t="e">
        <f t="shared" ca="1" si="171"/>
        <v>#NAME?</v>
      </c>
      <c r="AY36" s="37" t="e">
        <f t="shared" ca="1" si="171"/>
        <v>#NAME?</v>
      </c>
      <c r="AZ36" s="37" t="e">
        <f t="shared" ca="1" si="171"/>
        <v>#NAME?</v>
      </c>
      <c r="BA36" s="37" t="e">
        <f t="shared" ca="1" si="171"/>
        <v>#NAME?</v>
      </c>
      <c r="BB36" s="37" t="e">
        <f t="shared" ca="1" si="171"/>
        <v>#NAME?</v>
      </c>
      <c r="BC36" s="37" t="e">
        <f t="shared" ca="1" si="171"/>
        <v>#NAME?</v>
      </c>
      <c r="BD36" s="37" t="e">
        <f t="shared" ca="1" si="171"/>
        <v>#NAME?</v>
      </c>
      <c r="BE36" s="90" t="e">
        <f t="shared" ca="1" si="171"/>
        <v>#NAME?</v>
      </c>
      <c r="BF36" s="221" t="e">
        <f t="shared" ca="1" si="64"/>
        <v>#NAME?</v>
      </c>
      <c r="BH36" t="str">
        <f t="shared" si="65"/>
        <v>Expert</v>
      </c>
      <c r="BI36" s="36" t="e">
        <f t="shared" ref="BI36:BQ36" ca="1" si="172">IF(BI$19&gt;0,BI23*SQRT(BI$19),0)</f>
        <v>#NAME?</v>
      </c>
      <c r="BJ36" s="37" t="e">
        <f t="shared" ca="1" si="172"/>
        <v>#NAME?</v>
      </c>
      <c r="BK36" s="37" t="e">
        <f t="shared" ca="1" si="172"/>
        <v>#NAME?</v>
      </c>
      <c r="BL36" s="37" t="e">
        <f t="shared" ca="1" si="172"/>
        <v>#NAME?</v>
      </c>
      <c r="BM36" s="37" t="e">
        <f t="shared" ca="1" si="172"/>
        <v>#NAME?</v>
      </c>
      <c r="BN36" s="37" t="e">
        <f t="shared" ca="1" si="172"/>
        <v>#NAME?</v>
      </c>
      <c r="BO36" s="37" t="e">
        <f t="shared" ca="1" si="172"/>
        <v>#NAME?</v>
      </c>
      <c r="BP36" s="37" t="e">
        <f t="shared" ca="1" si="172"/>
        <v>#NAME?</v>
      </c>
      <c r="BQ36" s="90" t="e">
        <f t="shared" ca="1" si="172"/>
        <v>#NAME?</v>
      </c>
      <c r="BR36" s="221" t="e">
        <f t="shared" ca="1" si="67"/>
        <v>#NAME?</v>
      </c>
      <c r="BT36" t="str">
        <f t="shared" si="68"/>
        <v>Expert</v>
      </c>
      <c r="BU36" s="36" t="e">
        <f t="shared" ref="BU36:CC36" ca="1" si="173">IF(BU$19&gt;0,BU23*SQRT(BU$19),0)</f>
        <v>#NAME?</v>
      </c>
      <c r="BV36" s="37" t="e">
        <f t="shared" ca="1" si="173"/>
        <v>#NAME?</v>
      </c>
      <c r="BW36" s="37" t="e">
        <f t="shared" ca="1" si="173"/>
        <v>#NAME?</v>
      </c>
      <c r="BX36" s="37" t="e">
        <f t="shared" ca="1" si="173"/>
        <v>#NAME?</v>
      </c>
      <c r="BY36" s="37" t="e">
        <f t="shared" ca="1" si="173"/>
        <v>#NAME?</v>
      </c>
      <c r="BZ36" s="37" t="e">
        <f t="shared" ca="1" si="173"/>
        <v>#NAME?</v>
      </c>
      <c r="CA36" s="37" t="e">
        <f t="shared" ca="1" si="173"/>
        <v>#NAME?</v>
      </c>
      <c r="CB36" s="37" t="e">
        <f t="shared" ca="1" si="173"/>
        <v>#NAME?</v>
      </c>
      <c r="CC36" s="90" t="e">
        <f t="shared" ca="1" si="173"/>
        <v>#NAME?</v>
      </c>
      <c r="CD36" s="221" t="e">
        <f t="shared" ca="1" si="70"/>
        <v>#NAME?</v>
      </c>
      <c r="CF36" t="str">
        <f t="shared" si="71"/>
        <v>Expert</v>
      </c>
      <c r="CG36" s="36" t="e">
        <f t="shared" ref="CG36:CO36" ca="1" si="174">IF(CG$19&gt;0,CG23*SQRT(CG$19),0)</f>
        <v>#NAME?</v>
      </c>
      <c r="CH36" s="37" t="e">
        <f t="shared" ca="1" si="174"/>
        <v>#NAME?</v>
      </c>
      <c r="CI36" s="37" t="e">
        <f t="shared" ca="1" si="174"/>
        <v>#NAME?</v>
      </c>
      <c r="CJ36" s="37" t="e">
        <f t="shared" ca="1" si="174"/>
        <v>#NAME?</v>
      </c>
      <c r="CK36" s="37" t="e">
        <f t="shared" ca="1" si="174"/>
        <v>#NAME?</v>
      </c>
      <c r="CL36" s="37" t="e">
        <f t="shared" ca="1" si="174"/>
        <v>#NAME?</v>
      </c>
      <c r="CM36" s="37" t="e">
        <f t="shared" ca="1" si="174"/>
        <v>#NAME?</v>
      </c>
      <c r="CN36" s="37" t="e">
        <f t="shared" ca="1" si="174"/>
        <v>#NAME?</v>
      </c>
      <c r="CO36" s="90" t="e">
        <f t="shared" ca="1" si="174"/>
        <v>#NAME?</v>
      </c>
      <c r="CP36" s="221" t="e">
        <f t="shared" ca="1" si="73"/>
        <v>#NAME?</v>
      </c>
      <c r="CR36" t="str">
        <f t="shared" si="74"/>
        <v>Expert</v>
      </c>
      <c r="CS36" s="36" t="e">
        <f t="shared" ref="CS36:DA36" ca="1" si="175">IF(CS$19&gt;0,CS23*SQRT(CS$19),0)</f>
        <v>#NAME?</v>
      </c>
      <c r="CT36" s="37" t="e">
        <f t="shared" ca="1" si="175"/>
        <v>#NAME?</v>
      </c>
      <c r="CU36" s="37" t="e">
        <f t="shared" ca="1" si="175"/>
        <v>#NAME?</v>
      </c>
      <c r="CV36" s="37" t="e">
        <f t="shared" ca="1" si="175"/>
        <v>#NAME?</v>
      </c>
      <c r="CW36" s="37" t="e">
        <f t="shared" ca="1" si="175"/>
        <v>#NAME?</v>
      </c>
      <c r="CX36" s="37" t="e">
        <f t="shared" ca="1" si="175"/>
        <v>#NAME?</v>
      </c>
      <c r="CY36" s="37" t="e">
        <f t="shared" ca="1" si="175"/>
        <v>#NAME?</v>
      </c>
      <c r="CZ36" s="37" t="e">
        <f t="shared" ca="1" si="175"/>
        <v>#NAME?</v>
      </c>
      <c r="DA36" s="90" t="e">
        <f t="shared" ca="1" si="175"/>
        <v>#NAME?</v>
      </c>
      <c r="DB36" s="221" t="e">
        <f t="shared" ca="1" si="76"/>
        <v>#NAME?</v>
      </c>
      <c r="DD36" t="str">
        <f t="shared" si="77"/>
        <v>Expert</v>
      </c>
      <c r="DE36" s="36" t="e">
        <f t="shared" ref="DE36:DM36" ca="1" si="176">IF(DE$19&gt;0,DE23*SQRT(DE$19),0)</f>
        <v>#NAME?</v>
      </c>
      <c r="DF36" s="37" t="e">
        <f t="shared" ca="1" si="176"/>
        <v>#NAME?</v>
      </c>
      <c r="DG36" s="37" t="e">
        <f t="shared" ca="1" si="176"/>
        <v>#NAME?</v>
      </c>
      <c r="DH36" s="37" t="e">
        <f t="shared" ca="1" si="176"/>
        <v>#NAME?</v>
      </c>
      <c r="DI36" s="37" t="e">
        <f t="shared" ca="1" si="176"/>
        <v>#NAME?</v>
      </c>
      <c r="DJ36" s="37" t="e">
        <f t="shared" ca="1" si="176"/>
        <v>#NAME?</v>
      </c>
      <c r="DK36" s="37" t="e">
        <f t="shared" ca="1" si="176"/>
        <v>#NAME?</v>
      </c>
      <c r="DL36" s="37" t="e">
        <f t="shared" ca="1" si="176"/>
        <v>#NAME?</v>
      </c>
      <c r="DM36" s="90" t="e">
        <f t="shared" ca="1" si="176"/>
        <v>#NAME?</v>
      </c>
      <c r="DN36" s="221" t="e">
        <f t="shared" ca="1" si="79"/>
        <v>#NAME?</v>
      </c>
      <c r="DP36" t="str">
        <f t="shared" si="80"/>
        <v>Expert</v>
      </c>
      <c r="DQ36" s="36" t="e">
        <f t="shared" ref="DQ36:DY36" ca="1" si="177">IF(DQ$19&gt;0,DQ23*SQRT(DQ$19),0)</f>
        <v>#NAME?</v>
      </c>
      <c r="DR36" s="37" t="e">
        <f t="shared" ca="1" si="177"/>
        <v>#NAME?</v>
      </c>
      <c r="DS36" s="37" t="e">
        <f t="shared" ca="1" si="177"/>
        <v>#NAME?</v>
      </c>
      <c r="DT36" s="37" t="e">
        <f t="shared" ca="1" si="177"/>
        <v>#NAME?</v>
      </c>
      <c r="DU36" s="37" t="e">
        <f t="shared" ca="1" si="177"/>
        <v>#NAME?</v>
      </c>
      <c r="DV36" s="37" t="e">
        <f t="shared" ca="1" si="177"/>
        <v>#NAME?</v>
      </c>
      <c r="DW36" s="37" t="e">
        <f t="shared" ca="1" si="177"/>
        <v>#NAME?</v>
      </c>
      <c r="DX36" s="37" t="e">
        <f t="shared" ca="1" si="177"/>
        <v>#NAME?</v>
      </c>
      <c r="DY36" s="90" t="e">
        <f t="shared" ca="1" si="177"/>
        <v>#NAME?</v>
      </c>
      <c r="DZ36" s="221" t="e">
        <f t="shared" ca="1" si="82"/>
        <v>#NAME?</v>
      </c>
      <c r="EB36" t="str">
        <f t="shared" si="83"/>
        <v>Expert</v>
      </c>
      <c r="EC36" s="36" t="e">
        <f t="shared" ref="EC36:EK36" ca="1" si="178">IF(EC$19&gt;0,EC23*SQRT(EC$19),0)</f>
        <v>#NAME?</v>
      </c>
      <c r="ED36" s="37" t="e">
        <f t="shared" ca="1" si="178"/>
        <v>#NAME?</v>
      </c>
      <c r="EE36" s="37" t="e">
        <f t="shared" ca="1" si="178"/>
        <v>#NAME?</v>
      </c>
      <c r="EF36" s="37" t="e">
        <f t="shared" ca="1" si="178"/>
        <v>#NAME?</v>
      </c>
      <c r="EG36" s="37" t="e">
        <f t="shared" ca="1" si="178"/>
        <v>#NAME?</v>
      </c>
      <c r="EH36" s="37" t="e">
        <f t="shared" ca="1" si="178"/>
        <v>#NAME?</v>
      </c>
      <c r="EI36" s="37" t="e">
        <f t="shared" ca="1" si="178"/>
        <v>#NAME?</v>
      </c>
      <c r="EJ36" s="37" t="e">
        <f t="shared" ca="1" si="178"/>
        <v>#NAME?</v>
      </c>
      <c r="EK36" s="90" t="e">
        <f t="shared" ca="1" si="178"/>
        <v>#NAME?</v>
      </c>
      <c r="EL36" s="221" t="e">
        <f t="shared" ca="1" si="85"/>
        <v>#NAME?</v>
      </c>
      <c r="EN36" t="str">
        <f t="shared" si="86"/>
        <v>Expert</v>
      </c>
      <c r="EO36" s="36" t="e">
        <f t="shared" ref="EO36:EW36" ca="1" si="179">IF(EO$19&gt;0,EO23*SQRT(EO$19),0)</f>
        <v>#NAME?</v>
      </c>
      <c r="EP36" s="37" t="e">
        <f t="shared" ca="1" si="179"/>
        <v>#NAME?</v>
      </c>
      <c r="EQ36" s="37" t="e">
        <f t="shared" ca="1" si="179"/>
        <v>#NAME?</v>
      </c>
      <c r="ER36" s="37" t="e">
        <f t="shared" ca="1" si="179"/>
        <v>#NAME?</v>
      </c>
      <c r="ES36" s="37" t="e">
        <f t="shared" ca="1" si="179"/>
        <v>#NAME?</v>
      </c>
      <c r="ET36" s="37" t="e">
        <f t="shared" ca="1" si="179"/>
        <v>#NAME?</v>
      </c>
      <c r="EU36" s="37" t="e">
        <f t="shared" ca="1" si="179"/>
        <v>#NAME?</v>
      </c>
      <c r="EV36" s="37" t="e">
        <f t="shared" ca="1" si="179"/>
        <v>#NAME?</v>
      </c>
      <c r="EW36" s="90" t="e">
        <f t="shared" ca="1" si="179"/>
        <v>#NAME?</v>
      </c>
      <c r="EX36" s="221" t="e">
        <f t="shared" ca="1" si="88"/>
        <v>#NAME?</v>
      </c>
      <c r="EZ36" t="str">
        <f t="shared" si="89"/>
        <v>Expert</v>
      </c>
      <c r="FA36" s="36" t="e">
        <f t="shared" ref="FA36:FI36" ca="1" si="180">IF(FA$19&gt;0,FA23*SQRT(FA$19),0)</f>
        <v>#NAME?</v>
      </c>
      <c r="FB36" s="37" t="e">
        <f t="shared" ca="1" si="180"/>
        <v>#NAME?</v>
      </c>
      <c r="FC36" s="37" t="e">
        <f t="shared" ca="1" si="180"/>
        <v>#NAME?</v>
      </c>
      <c r="FD36" s="37" t="e">
        <f t="shared" ca="1" si="180"/>
        <v>#NAME?</v>
      </c>
      <c r="FE36" s="37" t="e">
        <f t="shared" ca="1" si="180"/>
        <v>#NAME?</v>
      </c>
      <c r="FF36" s="37" t="e">
        <f t="shared" ca="1" si="180"/>
        <v>#NAME?</v>
      </c>
      <c r="FG36" s="37" t="e">
        <f t="shared" ca="1" si="180"/>
        <v>#NAME?</v>
      </c>
      <c r="FH36" s="37" t="e">
        <f t="shared" ca="1" si="180"/>
        <v>#NAME?</v>
      </c>
      <c r="FI36" s="90" t="e">
        <f t="shared" ca="1" si="180"/>
        <v>#NAME?</v>
      </c>
      <c r="FJ36" s="221" t="e">
        <f t="shared" ca="1" si="91"/>
        <v>#NAME?</v>
      </c>
      <c r="FL36" t="str">
        <f t="shared" si="92"/>
        <v>Expert</v>
      </c>
      <c r="FM36" s="36" t="e">
        <f t="shared" ref="FM36:FU36" ca="1" si="181">IF(FM$19&gt;0,FM23*SQRT(FM$19),0)</f>
        <v>#NAME?</v>
      </c>
      <c r="FN36" s="37" t="e">
        <f t="shared" ca="1" si="181"/>
        <v>#NAME?</v>
      </c>
      <c r="FO36" s="37" t="e">
        <f t="shared" ca="1" si="181"/>
        <v>#NAME?</v>
      </c>
      <c r="FP36" s="37" t="e">
        <f t="shared" ca="1" si="181"/>
        <v>#NAME?</v>
      </c>
      <c r="FQ36" s="37" t="e">
        <f t="shared" ca="1" si="181"/>
        <v>#NAME?</v>
      </c>
      <c r="FR36" s="37" t="e">
        <f t="shared" ca="1" si="181"/>
        <v>#NAME?</v>
      </c>
      <c r="FS36" s="37" t="e">
        <f t="shared" ca="1" si="181"/>
        <v>#NAME?</v>
      </c>
      <c r="FT36" s="37" t="e">
        <f t="shared" ca="1" si="181"/>
        <v>#NAME?</v>
      </c>
      <c r="FU36" s="90" t="e">
        <f t="shared" ca="1" si="181"/>
        <v>#NAME?</v>
      </c>
      <c r="FV36" s="221" t="e">
        <f t="shared" ca="1" si="94"/>
        <v>#NAME?</v>
      </c>
      <c r="FX36" t="str">
        <f t="shared" si="95"/>
        <v>Expert</v>
      </c>
      <c r="FY36" s="36" t="e">
        <f t="shared" ref="FY36:GG36" ca="1" si="182">IF(FY$19&gt;0,FY23*SQRT(FY$19),0)</f>
        <v>#NAME?</v>
      </c>
      <c r="FZ36" s="37" t="e">
        <f t="shared" ca="1" si="182"/>
        <v>#NAME?</v>
      </c>
      <c r="GA36" s="37" t="e">
        <f t="shared" ca="1" si="182"/>
        <v>#NAME?</v>
      </c>
      <c r="GB36" s="37" t="e">
        <f t="shared" ca="1" si="182"/>
        <v>#NAME?</v>
      </c>
      <c r="GC36" s="37" t="e">
        <f t="shared" ca="1" si="182"/>
        <v>#NAME?</v>
      </c>
      <c r="GD36" s="37" t="e">
        <f t="shared" ca="1" si="182"/>
        <v>#NAME?</v>
      </c>
      <c r="GE36" s="37" t="e">
        <f t="shared" ca="1" si="182"/>
        <v>#NAME?</v>
      </c>
      <c r="GF36" s="37" t="e">
        <f t="shared" ca="1" si="182"/>
        <v>#NAME?</v>
      </c>
      <c r="GG36" s="90" t="e">
        <f t="shared" ca="1" si="182"/>
        <v>#NAME?</v>
      </c>
      <c r="GH36" s="221" t="e">
        <f t="shared" ca="1" si="97"/>
        <v>#NAME?</v>
      </c>
      <c r="GJ36" t="str">
        <f t="shared" si="98"/>
        <v>Expert</v>
      </c>
      <c r="GK36" s="36" t="e">
        <f t="shared" ref="GK36:GS36" ca="1" si="183">IF(GK$19&gt;0,GK23*SQRT(GK$19),0)</f>
        <v>#NAME?</v>
      </c>
      <c r="GL36" s="37" t="e">
        <f t="shared" ca="1" si="183"/>
        <v>#NAME?</v>
      </c>
      <c r="GM36" s="37" t="e">
        <f t="shared" ca="1" si="183"/>
        <v>#NAME?</v>
      </c>
      <c r="GN36" s="37" t="e">
        <f t="shared" ca="1" si="183"/>
        <v>#NAME?</v>
      </c>
      <c r="GO36" s="37" t="e">
        <f t="shared" ca="1" si="183"/>
        <v>#NAME?</v>
      </c>
      <c r="GP36" s="37" t="e">
        <f t="shared" ca="1" si="183"/>
        <v>#NAME?</v>
      </c>
      <c r="GQ36" s="37" t="e">
        <f t="shared" ca="1" si="183"/>
        <v>#NAME?</v>
      </c>
      <c r="GR36" s="37" t="e">
        <f t="shared" ca="1" si="183"/>
        <v>#NAME?</v>
      </c>
      <c r="GS36" s="90" t="e">
        <f t="shared" ca="1" si="183"/>
        <v>#NAME?</v>
      </c>
      <c r="GT36" s="221" t="e">
        <f t="shared" ca="1" si="100"/>
        <v>#NAME?</v>
      </c>
      <c r="GV36" t="str">
        <f t="shared" si="101"/>
        <v>Expert</v>
      </c>
      <c r="GW36" s="36" t="e">
        <f t="shared" ref="GW36:HE36" ca="1" si="184">IF(GW$19&gt;0,GW23*SQRT(GW$19),0)</f>
        <v>#NAME?</v>
      </c>
      <c r="GX36" s="37" t="e">
        <f t="shared" ca="1" si="184"/>
        <v>#NAME?</v>
      </c>
      <c r="GY36" s="37" t="e">
        <f t="shared" ca="1" si="184"/>
        <v>#NAME?</v>
      </c>
      <c r="GZ36" s="37" t="e">
        <f t="shared" ca="1" si="184"/>
        <v>#NAME?</v>
      </c>
      <c r="HA36" s="37" t="e">
        <f t="shared" ca="1" si="184"/>
        <v>#NAME?</v>
      </c>
      <c r="HB36" s="37" t="e">
        <f t="shared" ca="1" si="184"/>
        <v>#NAME?</v>
      </c>
      <c r="HC36" s="37" t="e">
        <f t="shared" ca="1" si="184"/>
        <v>#NAME?</v>
      </c>
      <c r="HD36" s="37" t="e">
        <f t="shared" ca="1" si="184"/>
        <v>#NAME?</v>
      </c>
      <c r="HE36" s="90" t="e">
        <f t="shared" ca="1" si="184"/>
        <v>#NAME?</v>
      </c>
      <c r="HF36" s="221" t="e">
        <f t="shared" ca="1" si="103"/>
        <v>#NAME?</v>
      </c>
      <c r="HH36" t="str">
        <f t="shared" si="104"/>
        <v>Expert</v>
      </c>
      <c r="HI36" s="36" t="e">
        <f t="shared" ref="HI36:HQ36" ca="1" si="185">IF(HI$19&gt;0,HI23*SQRT(HI$19),0)</f>
        <v>#NAME?</v>
      </c>
      <c r="HJ36" s="37" t="e">
        <f t="shared" ca="1" si="185"/>
        <v>#NAME?</v>
      </c>
      <c r="HK36" s="37" t="e">
        <f t="shared" ca="1" si="185"/>
        <v>#NAME?</v>
      </c>
      <c r="HL36" s="37" t="e">
        <f t="shared" ca="1" si="185"/>
        <v>#NAME?</v>
      </c>
      <c r="HM36" s="37" t="e">
        <f t="shared" ca="1" si="185"/>
        <v>#NAME?</v>
      </c>
      <c r="HN36" s="37" t="e">
        <f t="shared" ca="1" si="185"/>
        <v>#NAME?</v>
      </c>
      <c r="HO36" s="37" t="e">
        <f t="shared" ca="1" si="185"/>
        <v>#NAME?</v>
      </c>
      <c r="HP36" s="37" t="e">
        <f t="shared" ca="1" si="185"/>
        <v>#NAME?</v>
      </c>
      <c r="HQ36" s="90" t="e">
        <f t="shared" ca="1" si="185"/>
        <v>#NAME?</v>
      </c>
      <c r="HR36" s="221" t="e">
        <f t="shared" ca="1" si="106"/>
        <v>#NAME?</v>
      </c>
      <c r="HT36" t="str">
        <f t="shared" si="107"/>
        <v>Expert</v>
      </c>
      <c r="HU36" s="36" t="e">
        <f t="shared" ref="HU36:IC36" ca="1" si="186">IF(HU$19&gt;0,HU23*SQRT(HU$19),0)</f>
        <v>#NAME?</v>
      </c>
      <c r="HV36" s="37" t="e">
        <f t="shared" ca="1" si="186"/>
        <v>#NAME?</v>
      </c>
      <c r="HW36" s="37" t="e">
        <f t="shared" ca="1" si="186"/>
        <v>#NAME?</v>
      </c>
      <c r="HX36" s="37" t="e">
        <f t="shared" ca="1" si="186"/>
        <v>#NAME?</v>
      </c>
      <c r="HY36" s="37" t="e">
        <f t="shared" ca="1" si="186"/>
        <v>#NAME?</v>
      </c>
      <c r="HZ36" s="37" t="e">
        <f t="shared" ca="1" si="186"/>
        <v>#NAME?</v>
      </c>
      <c r="IA36" s="37" t="e">
        <f t="shared" ca="1" si="186"/>
        <v>#NAME?</v>
      </c>
      <c r="IB36" s="37" t="e">
        <f t="shared" ca="1" si="186"/>
        <v>#NAME?</v>
      </c>
      <c r="IC36" s="90" t="e">
        <f t="shared" ca="1" si="186"/>
        <v>#NAME?</v>
      </c>
      <c r="ID36" s="221" t="e">
        <f t="shared" ca="1" si="109"/>
        <v>#NAME?</v>
      </c>
      <c r="IF36" t="str">
        <f t="shared" si="110"/>
        <v>Expert</v>
      </c>
      <c r="IG36" s="36" t="e">
        <f t="shared" ref="IG36:IO36" ca="1" si="187">IF(IG$19&gt;0,IG23*SQRT(IG$19),0)</f>
        <v>#NAME?</v>
      </c>
      <c r="IH36" s="37" t="e">
        <f t="shared" ca="1" si="187"/>
        <v>#NAME?</v>
      </c>
      <c r="II36" s="37" t="e">
        <f t="shared" ca="1" si="187"/>
        <v>#NAME?</v>
      </c>
      <c r="IJ36" s="37" t="e">
        <f t="shared" ca="1" si="187"/>
        <v>#NAME?</v>
      </c>
      <c r="IK36" s="37" t="e">
        <f t="shared" ca="1" si="187"/>
        <v>#NAME?</v>
      </c>
      <c r="IL36" s="37" t="e">
        <f t="shared" ca="1" si="187"/>
        <v>#NAME?</v>
      </c>
      <c r="IM36" s="37" t="e">
        <f t="shared" ca="1" si="187"/>
        <v>#NAME?</v>
      </c>
      <c r="IN36" s="37" t="e">
        <f t="shared" ca="1" si="187"/>
        <v>#NAME?</v>
      </c>
      <c r="IO36" s="90" t="e">
        <f t="shared" ca="1" si="187"/>
        <v>#NAME?</v>
      </c>
      <c r="IP36" s="221" t="e">
        <f t="shared" ca="1" si="112"/>
        <v>#NAME?</v>
      </c>
      <c r="IR36" t="str">
        <f t="shared" si="113"/>
        <v>Expert</v>
      </c>
      <c r="IS36" s="36" t="e">
        <f t="shared" ref="IS36:JA36" ca="1" si="188">IF(IS$19&gt;0,IS23*SQRT(IS$19),0)</f>
        <v>#NAME?</v>
      </c>
      <c r="IT36" s="37" t="e">
        <f t="shared" ca="1" si="188"/>
        <v>#NAME?</v>
      </c>
      <c r="IU36" s="37" t="e">
        <f t="shared" ca="1" si="188"/>
        <v>#NAME?</v>
      </c>
      <c r="IV36" s="37" t="e">
        <f t="shared" ca="1" si="188"/>
        <v>#NAME?</v>
      </c>
      <c r="IW36" s="37" t="e">
        <f t="shared" ca="1" si="188"/>
        <v>#NAME?</v>
      </c>
      <c r="IX36" s="37" t="e">
        <f t="shared" ca="1" si="188"/>
        <v>#NAME?</v>
      </c>
      <c r="IY36" s="37" t="e">
        <f t="shared" ca="1" si="188"/>
        <v>#NAME?</v>
      </c>
      <c r="IZ36" s="37" t="e">
        <f t="shared" ca="1" si="188"/>
        <v>#NAME?</v>
      </c>
      <c r="JA36" s="90" t="e">
        <f t="shared" ca="1" si="188"/>
        <v>#NAME?</v>
      </c>
      <c r="JB36" s="221" t="e">
        <f t="shared" ca="1" si="115"/>
        <v>#NAME?</v>
      </c>
      <c r="JD36" t="str">
        <f t="shared" si="116"/>
        <v>Expert</v>
      </c>
      <c r="JE36" s="36" t="e">
        <f t="shared" ref="JE36:JM36" ca="1" si="189">IF(JE$19&gt;0,JE23*SQRT(JE$19),0)</f>
        <v>#NAME?</v>
      </c>
      <c r="JF36" s="37" t="e">
        <f t="shared" ca="1" si="189"/>
        <v>#NAME?</v>
      </c>
      <c r="JG36" s="37" t="e">
        <f t="shared" ca="1" si="189"/>
        <v>#NAME?</v>
      </c>
      <c r="JH36" s="37" t="e">
        <f t="shared" ca="1" si="189"/>
        <v>#NAME?</v>
      </c>
      <c r="JI36" s="37" t="e">
        <f t="shared" ca="1" si="189"/>
        <v>#NAME?</v>
      </c>
      <c r="JJ36" s="37" t="e">
        <f t="shared" ca="1" si="189"/>
        <v>#NAME?</v>
      </c>
      <c r="JK36" s="37" t="e">
        <f t="shared" ca="1" si="189"/>
        <v>#NAME?</v>
      </c>
      <c r="JL36" s="37" t="e">
        <f t="shared" ca="1" si="189"/>
        <v>#NAME?</v>
      </c>
      <c r="JM36" s="90" t="e">
        <f t="shared" ca="1" si="189"/>
        <v>#NAME?</v>
      </c>
      <c r="JN36" s="221" t="e">
        <f t="shared" ca="1" si="118"/>
        <v>#NAME?</v>
      </c>
      <c r="JP36" t="str">
        <f t="shared" si="119"/>
        <v>Expert</v>
      </c>
      <c r="JQ36" s="36" t="e">
        <f t="shared" ref="JQ36:JY36" ca="1" si="190">IF(JQ$19&gt;0,JQ23*SQRT(JQ$19),0)</f>
        <v>#NAME?</v>
      </c>
      <c r="JR36" s="37" t="e">
        <f t="shared" ca="1" si="190"/>
        <v>#NAME?</v>
      </c>
      <c r="JS36" s="37" t="e">
        <f t="shared" ca="1" si="190"/>
        <v>#NAME?</v>
      </c>
      <c r="JT36" s="37" t="e">
        <f t="shared" ca="1" si="190"/>
        <v>#NAME?</v>
      </c>
      <c r="JU36" s="37" t="e">
        <f t="shared" ca="1" si="190"/>
        <v>#NAME?</v>
      </c>
      <c r="JV36" s="37" t="e">
        <f t="shared" ca="1" si="190"/>
        <v>#NAME?</v>
      </c>
      <c r="JW36" s="37" t="e">
        <f t="shared" ca="1" si="190"/>
        <v>#NAME?</v>
      </c>
      <c r="JX36" s="37" t="e">
        <f t="shared" ca="1" si="190"/>
        <v>#NAME?</v>
      </c>
      <c r="JY36" s="90" t="e">
        <f t="shared" ca="1" si="190"/>
        <v>#NAME?</v>
      </c>
      <c r="JZ36" s="221" t="e">
        <f t="shared" ca="1" si="121"/>
        <v>#NAME?</v>
      </c>
      <c r="KB36" t="str">
        <f t="shared" si="122"/>
        <v>Expert</v>
      </c>
      <c r="KC36" s="36" t="e">
        <f t="shared" ref="KC36:KK36" ca="1" si="191">IF(KC$19&gt;0,KC23*SQRT(KC$19),0)</f>
        <v>#NAME?</v>
      </c>
      <c r="KD36" s="37" t="e">
        <f t="shared" ca="1" si="191"/>
        <v>#NAME?</v>
      </c>
      <c r="KE36" s="37" t="e">
        <f t="shared" ca="1" si="191"/>
        <v>#NAME?</v>
      </c>
      <c r="KF36" s="37" t="e">
        <f t="shared" ca="1" si="191"/>
        <v>#NAME?</v>
      </c>
      <c r="KG36" s="37" t="e">
        <f t="shared" ca="1" si="191"/>
        <v>#NAME?</v>
      </c>
      <c r="KH36" s="37" t="e">
        <f t="shared" ca="1" si="191"/>
        <v>#NAME?</v>
      </c>
      <c r="KI36" s="37" t="e">
        <f t="shared" ca="1" si="191"/>
        <v>#NAME?</v>
      </c>
      <c r="KJ36" s="37" t="e">
        <f t="shared" ca="1" si="191"/>
        <v>#NAME?</v>
      </c>
      <c r="KK36" s="90" t="e">
        <f t="shared" ca="1" si="191"/>
        <v>#NAME?</v>
      </c>
      <c r="KL36" s="221" t="e">
        <f t="shared" ca="1" si="124"/>
        <v>#NAME?</v>
      </c>
      <c r="KN36" t="str">
        <f t="shared" si="125"/>
        <v>Expert</v>
      </c>
      <c r="KO36" s="36" t="e">
        <f t="shared" ref="KO36:KW36" ca="1" si="192">IF(KO$19&gt;0,KO23*SQRT(KO$19),0)</f>
        <v>#NAME?</v>
      </c>
      <c r="KP36" s="37" t="e">
        <f t="shared" ca="1" si="192"/>
        <v>#NAME?</v>
      </c>
      <c r="KQ36" s="37" t="e">
        <f t="shared" ca="1" si="192"/>
        <v>#NAME?</v>
      </c>
      <c r="KR36" s="37" t="e">
        <f t="shared" ca="1" si="192"/>
        <v>#NAME?</v>
      </c>
      <c r="KS36" s="37" t="e">
        <f t="shared" ca="1" si="192"/>
        <v>#NAME?</v>
      </c>
      <c r="KT36" s="37" t="e">
        <f t="shared" ca="1" si="192"/>
        <v>#NAME?</v>
      </c>
      <c r="KU36" s="37" t="e">
        <f t="shared" ca="1" si="192"/>
        <v>#NAME?</v>
      </c>
      <c r="KV36" s="37" t="e">
        <f t="shared" ca="1" si="192"/>
        <v>#NAME?</v>
      </c>
      <c r="KW36" s="90" t="e">
        <f t="shared" ca="1" si="192"/>
        <v>#NAME?</v>
      </c>
      <c r="KX36" s="221" t="e">
        <f t="shared" ca="1" si="127"/>
        <v>#NAME?</v>
      </c>
      <c r="KZ36" t="str">
        <f t="shared" si="128"/>
        <v>Expert</v>
      </c>
      <c r="LA36" s="36" t="e">
        <f t="shared" ref="LA36:LI36" ca="1" si="193">IF(LA$19&gt;0,LA23*SQRT(LA$19),0)</f>
        <v>#NAME?</v>
      </c>
      <c r="LB36" s="37" t="e">
        <f t="shared" ca="1" si="193"/>
        <v>#NAME?</v>
      </c>
      <c r="LC36" s="37" t="e">
        <f t="shared" ca="1" si="193"/>
        <v>#NAME?</v>
      </c>
      <c r="LD36" s="37" t="e">
        <f t="shared" ca="1" si="193"/>
        <v>#NAME?</v>
      </c>
      <c r="LE36" s="37" t="e">
        <f t="shared" ca="1" si="193"/>
        <v>#NAME?</v>
      </c>
      <c r="LF36" s="37" t="e">
        <f t="shared" ca="1" si="193"/>
        <v>#NAME?</v>
      </c>
      <c r="LG36" s="37" t="e">
        <f t="shared" ca="1" si="193"/>
        <v>#NAME?</v>
      </c>
      <c r="LH36" s="37" t="e">
        <f t="shared" ca="1" si="193"/>
        <v>#NAME?</v>
      </c>
      <c r="LI36" s="90" t="e">
        <f t="shared" ca="1" si="193"/>
        <v>#NAME?</v>
      </c>
      <c r="LJ36" s="221" t="e">
        <f t="shared" ca="1" si="130"/>
        <v>#NAME?</v>
      </c>
      <c r="LL36" t="str">
        <f t="shared" si="131"/>
        <v>Expert</v>
      </c>
      <c r="LM36" s="36" t="e">
        <f t="shared" ref="LM36:LU36" ca="1" si="194">IF(LM$19&gt;0,LM23*SQRT(LM$19),0)</f>
        <v>#NAME?</v>
      </c>
      <c r="LN36" s="37" t="e">
        <f t="shared" ca="1" si="194"/>
        <v>#NAME?</v>
      </c>
      <c r="LO36" s="37" t="e">
        <f t="shared" ca="1" si="194"/>
        <v>#NAME?</v>
      </c>
      <c r="LP36" s="37" t="e">
        <f t="shared" ca="1" si="194"/>
        <v>#NAME?</v>
      </c>
      <c r="LQ36" s="37" t="e">
        <f t="shared" ca="1" si="194"/>
        <v>#NAME?</v>
      </c>
      <c r="LR36" s="37" t="e">
        <f t="shared" ca="1" si="194"/>
        <v>#NAME?</v>
      </c>
      <c r="LS36" s="37" t="e">
        <f t="shared" ca="1" si="194"/>
        <v>#NAME?</v>
      </c>
      <c r="LT36" s="37" t="e">
        <f t="shared" ca="1" si="194"/>
        <v>#NAME?</v>
      </c>
      <c r="LU36" s="90" t="e">
        <f t="shared" ca="1" si="194"/>
        <v>#NAME?</v>
      </c>
      <c r="LV36" s="221" t="e">
        <f t="shared" ca="1" si="133"/>
        <v>#NAME?</v>
      </c>
      <c r="LX36" t="str">
        <f t="shared" si="134"/>
        <v>Expert</v>
      </c>
      <c r="LY36" s="36" t="e">
        <f t="shared" ref="LY36:MG36" ca="1" si="195">IF(LY$19&gt;0,LY23*SQRT(LY$19),0)</f>
        <v>#NAME?</v>
      </c>
      <c r="LZ36" s="37" t="e">
        <f t="shared" ca="1" si="195"/>
        <v>#NAME?</v>
      </c>
      <c r="MA36" s="37" t="e">
        <f t="shared" ca="1" si="195"/>
        <v>#NAME?</v>
      </c>
      <c r="MB36" s="37" t="e">
        <f t="shared" ca="1" si="195"/>
        <v>#NAME?</v>
      </c>
      <c r="MC36" s="37" t="e">
        <f t="shared" ca="1" si="195"/>
        <v>#NAME?</v>
      </c>
      <c r="MD36" s="37" t="e">
        <f t="shared" ca="1" si="195"/>
        <v>#NAME?</v>
      </c>
      <c r="ME36" s="37" t="e">
        <f t="shared" ca="1" si="195"/>
        <v>#NAME?</v>
      </c>
      <c r="MF36" s="37" t="e">
        <f t="shared" ca="1" si="195"/>
        <v>#NAME?</v>
      </c>
      <c r="MG36" s="90" t="e">
        <f t="shared" ca="1" si="195"/>
        <v>#NAME?</v>
      </c>
      <c r="MH36" s="221" t="e">
        <f t="shared" ca="1" si="136"/>
        <v>#NAME?</v>
      </c>
      <c r="MJ36" t="str">
        <f t="shared" si="137"/>
        <v>Expert</v>
      </c>
      <c r="MK36" s="36" t="e">
        <f t="shared" ref="MK36:MS36" ca="1" si="196">IF(MK$19&gt;0,MK23*SQRT(MK$19),0)</f>
        <v>#NAME?</v>
      </c>
      <c r="ML36" s="37" t="e">
        <f t="shared" ca="1" si="196"/>
        <v>#NAME?</v>
      </c>
      <c r="MM36" s="37" t="e">
        <f t="shared" ca="1" si="196"/>
        <v>#NAME?</v>
      </c>
      <c r="MN36" s="37" t="e">
        <f t="shared" ca="1" si="196"/>
        <v>#NAME?</v>
      </c>
      <c r="MO36" s="37" t="e">
        <f t="shared" ca="1" si="196"/>
        <v>#NAME?</v>
      </c>
      <c r="MP36" s="37" t="e">
        <f t="shared" ca="1" si="196"/>
        <v>#NAME?</v>
      </c>
      <c r="MQ36" s="37" t="e">
        <f t="shared" ca="1" si="196"/>
        <v>#NAME?</v>
      </c>
      <c r="MR36" s="37" t="e">
        <f t="shared" ca="1" si="196"/>
        <v>#NAME?</v>
      </c>
      <c r="MS36" s="90" t="e">
        <f t="shared" ca="1" si="196"/>
        <v>#NAME?</v>
      </c>
      <c r="MT36" s="221" t="e">
        <f t="shared" ca="1" si="139"/>
        <v>#NAME?</v>
      </c>
    </row>
    <row r="37" spans="1:358" x14ac:dyDescent="0.25">
      <c r="A37">
        <v>34</v>
      </c>
      <c r="B37" s="123">
        <v>3</v>
      </c>
      <c r="C37" s="37">
        <v>9</v>
      </c>
      <c r="D37" s="37">
        <v>6</v>
      </c>
      <c r="E37" s="37">
        <v>3</v>
      </c>
      <c r="F37" s="37">
        <v>6</v>
      </c>
      <c r="G37" s="37">
        <v>5</v>
      </c>
      <c r="H37" s="37">
        <v>9</v>
      </c>
      <c r="I37" s="37">
        <v>5</v>
      </c>
      <c r="J37" s="90">
        <v>8</v>
      </c>
      <c r="S37">
        <f t="shared" si="140"/>
        <v>5</v>
      </c>
      <c r="T37" s="49" t="e">
        <f ca="1">RSquare($B$4:$J$123,S37)</f>
        <v>#NAME?</v>
      </c>
      <c r="V37" s="221" t="e">
        <f ca="1"/>
        <v>#NAME?</v>
      </c>
      <c r="X37" t="str">
        <f t="shared" si="56"/>
        <v>Motivate</v>
      </c>
      <c r="Y37" s="36" t="e">
        <f t="shared" ref="Y37:AG37" ca="1" si="197">IF(Y$19&gt;0,Y24*SQRT(Y$19),0)</f>
        <v>#NAME?</v>
      </c>
      <c r="Z37" s="37" t="e">
        <f t="shared" ca="1" si="197"/>
        <v>#NAME?</v>
      </c>
      <c r="AA37" s="37" t="e">
        <f t="shared" ca="1" si="197"/>
        <v>#NAME?</v>
      </c>
      <c r="AB37" s="37" t="e">
        <f t="shared" ca="1" si="197"/>
        <v>#NAME?</v>
      </c>
      <c r="AC37" s="37" t="e">
        <f t="shared" ca="1" si="197"/>
        <v>#NAME?</v>
      </c>
      <c r="AD37" s="37" t="e">
        <f t="shared" ca="1" si="197"/>
        <v>#NAME?</v>
      </c>
      <c r="AE37" s="37" t="e">
        <f t="shared" ca="1" si="197"/>
        <v>#NAME?</v>
      </c>
      <c r="AF37" s="37" t="e">
        <f t="shared" ca="1" si="197"/>
        <v>#NAME?</v>
      </c>
      <c r="AG37" s="90" t="e">
        <f t="shared" ca="1" si="197"/>
        <v>#NAME?</v>
      </c>
      <c r="AH37" s="221" t="e">
        <f t="shared" ca="1" si="58"/>
        <v>#NAME?</v>
      </c>
      <c r="AJ37" t="str">
        <f t="shared" si="59"/>
        <v>Motivate</v>
      </c>
      <c r="AK37" s="36" t="e">
        <f t="shared" ref="AK37:AS37" ca="1" si="198">IF(AK$19&gt;0,AK24*SQRT(AK$19),0)</f>
        <v>#NAME?</v>
      </c>
      <c r="AL37" s="37" t="e">
        <f t="shared" ca="1" si="198"/>
        <v>#NAME?</v>
      </c>
      <c r="AM37" s="37" t="e">
        <f t="shared" ca="1" si="198"/>
        <v>#NAME?</v>
      </c>
      <c r="AN37" s="37" t="e">
        <f t="shared" ca="1" si="198"/>
        <v>#NAME?</v>
      </c>
      <c r="AO37" s="37" t="e">
        <f t="shared" ca="1" si="198"/>
        <v>#NAME?</v>
      </c>
      <c r="AP37" s="37" t="e">
        <f t="shared" ca="1" si="198"/>
        <v>#NAME?</v>
      </c>
      <c r="AQ37" s="37" t="e">
        <f t="shared" ca="1" si="198"/>
        <v>#NAME?</v>
      </c>
      <c r="AR37" s="37" t="e">
        <f t="shared" ca="1" si="198"/>
        <v>#NAME?</v>
      </c>
      <c r="AS37" s="90" t="e">
        <f t="shared" ca="1" si="198"/>
        <v>#NAME?</v>
      </c>
      <c r="AT37" s="221" t="e">
        <f t="shared" ca="1" si="61"/>
        <v>#NAME?</v>
      </c>
      <c r="AV37" t="str">
        <f t="shared" si="62"/>
        <v>Motivate</v>
      </c>
      <c r="AW37" s="36" t="e">
        <f t="shared" ref="AW37:BE37" ca="1" si="199">IF(AW$19&gt;0,AW24*SQRT(AW$19),0)</f>
        <v>#NAME?</v>
      </c>
      <c r="AX37" s="37" t="e">
        <f t="shared" ca="1" si="199"/>
        <v>#NAME?</v>
      </c>
      <c r="AY37" s="37" t="e">
        <f t="shared" ca="1" si="199"/>
        <v>#NAME?</v>
      </c>
      <c r="AZ37" s="37" t="e">
        <f t="shared" ca="1" si="199"/>
        <v>#NAME?</v>
      </c>
      <c r="BA37" s="37" t="e">
        <f t="shared" ca="1" si="199"/>
        <v>#NAME?</v>
      </c>
      <c r="BB37" s="37" t="e">
        <f t="shared" ca="1" si="199"/>
        <v>#NAME?</v>
      </c>
      <c r="BC37" s="37" t="e">
        <f t="shared" ca="1" si="199"/>
        <v>#NAME?</v>
      </c>
      <c r="BD37" s="37" t="e">
        <f t="shared" ca="1" si="199"/>
        <v>#NAME?</v>
      </c>
      <c r="BE37" s="90" t="e">
        <f t="shared" ca="1" si="199"/>
        <v>#NAME?</v>
      </c>
      <c r="BF37" s="221" t="e">
        <f t="shared" ca="1" si="64"/>
        <v>#NAME?</v>
      </c>
      <c r="BH37" t="str">
        <f t="shared" si="65"/>
        <v>Motivate</v>
      </c>
      <c r="BI37" s="36" t="e">
        <f t="shared" ref="BI37:BQ37" ca="1" si="200">IF(BI$19&gt;0,BI24*SQRT(BI$19),0)</f>
        <v>#NAME?</v>
      </c>
      <c r="BJ37" s="37" t="e">
        <f t="shared" ca="1" si="200"/>
        <v>#NAME?</v>
      </c>
      <c r="BK37" s="37" t="e">
        <f t="shared" ca="1" si="200"/>
        <v>#NAME?</v>
      </c>
      <c r="BL37" s="37" t="e">
        <f t="shared" ca="1" si="200"/>
        <v>#NAME?</v>
      </c>
      <c r="BM37" s="37" t="e">
        <f t="shared" ca="1" si="200"/>
        <v>#NAME?</v>
      </c>
      <c r="BN37" s="37" t="e">
        <f t="shared" ca="1" si="200"/>
        <v>#NAME?</v>
      </c>
      <c r="BO37" s="37" t="e">
        <f t="shared" ca="1" si="200"/>
        <v>#NAME?</v>
      </c>
      <c r="BP37" s="37" t="e">
        <f t="shared" ca="1" si="200"/>
        <v>#NAME?</v>
      </c>
      <c r="BQ37" s="90" t="e">
        <f t="shared" ca="1" si="200"/>
        <v>#NAME?</v>
      </c>
      <c r="BR37" s="221" t="e">
        <f t="shared" ca="1" si="67"/>
        <v>#NAME?</v>
      </c>
      <c r="BT37" t="str">
        <f t="shared" si="68"/>
        <v>Motivate</v>
      </c>
      <c r="BU37" s="36" t="e">
        <f t="shared" ref="BU37:CC37" ca="1" si="201">IF(BU$19&gt;0,BU24*SQRT(BU$19),0)</f>
        <v>#NAME?</v>
      </c>
      <c r="BV37" s="37" t="e">
        <f t="shared" ca="1" si="201"/>
        <v>#NAME?</v>
      </c>
      <c r="BW37" s="37" t="e">
        <f t="shared" ca="1" si="201"/>
        <v>#NAME?</v>
      </c>
      <c r="BX37" s="37" t="e">
        <f t="shared" ca="1" si="201"/>
        <v>#NAME?</v>
      </c>
      <c r="BY37" s="37" t="e">
        <f t="shared" ca="1" si="201"/>
        <v>#NAME?</v>
      </c>
      <c r="BZ37" s="37" t="e">
        <f t="shared" ca="1" si="201"/>
        <v>#NAME?</v>
      </c>
      <c r="CA37" s="37" t="e">
        <f t="shared" ca="1" si="201"/>
        <v>#NAME?</v>
      </c>
      <c r="CB37" s="37" t="e">
        <f t="shared" ca="1" si="201"/>
        <v>#NAME?</v>
      </c>
      <c r="CC37" s="90" t="e">
        <f t="shared" ca="1" si="201"/>
        <v>#NAME?</v>
      </c>
      <c r="CD37" s="221" t="e">
        <f t="shared" ca="1" si="70"/>
        <v>#NAME?</v>
      </c>
      <c r="CF37" t="str">
        <f t="shared" si="71"/>
        <v>Motivate</v>
      </c>
      <c r="CG37" s="36" t="e">
        <f t="shared" ref="CG37:CO37" ca="1" si="202">IF(CG$19&gt;0,CG24*SQRT(CG$19),0)</f>
        <v>#NAME?</v>
      </c>
      <c r="CH37" s="37" t="e">
        <f t="shared" ca="1" si="202"/>
        <v>#NAME?</v>
      </c>
      <c r="CI37" s="37" t="e">
        <f t="shared" ca="1" si="202"/>
        <v>#NAME?</v>
      </c>
      <c r="CJ37" s="37" t="e">
        <f t="shared" ca="1" si="202"/>
        <v>#NAME?</v>
      </c>
      <c r="CK37" s="37" t="e">
        <f t="shared" ca="1" si="202"/>
        <v>#NAME?</v>
      </c>
      <c r="CL37" s="37" t="e">
        <f t="shared" ca="1" si="202"/>
        <v>#NAME?</v>
      </c>
      <c r="CM37" s="37" t="e">
        <f t="shared" ca="1" si="202"/>
        <v>#NAME?</v>
      </c>
      <c r="CN37" s="37" t="e">
        <f t="shared" ca="1" si="202"/>
        <v>#NAME?</v>
      </c>
      <c r="CO37" s="90" t="e">
        <f t="shared" ca="1" si="202"/>
        <v>#NAME?</v>
      </c>
      <c r="CP37" s="221" t="e">
        <f t="shared" ca="1" si="73"/>
        <v>#NAME?</v>
      </c>
      <c r="CR37" t="str">
        <f t="shared" si="74"/>
        <v>Motivate</v>
      </c>
      <c r="CS37" s="36" t="e">
        <f t="shared" ref="CS37:DA37" ca="1" si="203">IF(CS$19&gt;0,CS24*SQRT(CS$19),0)</f>
        <v>#NAME?</v>
      </c>
      <c r="CT37" s="37" t="e">
        <f t="shared" ca="1" si="203"/>
        <v>#NAME?</v>
      </c>
      <c r="CU37" s="37" t="e">
        <f t="shared" ca="1" si="203"/>
        <v>#NAME?</v>
      </c>
      <c r="CV37" s="37" t="e">
        <f t="shared" ca="1" si="203"/>
        <v>#NAME?</v>
      </c>
      <c r="CW37" s="37" t="e">
        <f t="shared" ca="1" si="203"/>
        <v>#NAME?</v>
      </c>
      <c r="CX37" s="37" t="e">
        <f t="shared" ca="1" si="203"/>
        <v>#NAME?</v>
      </c>
      <c r="CY37" s="37" t="e">
        <f t="shared" ca="1" si="203"/>
        <v>#NAME?</v>
      </c>
      <c r="CZ37" s="37" t="e">
        <f t="shared" ca="1" si="203"/>
        <v>#NAME?</v>
      </c>
      <c r="DA37" s="90" t="e">
        <f t="shared" ca="1" si="203"/>
        <v>#NAME?</v>
      </c>
      <c r="DB37" s="221" t="e">
        <f t="shared" ca="1" si="76"/>
        <v>#NAME?</v>
      </c>
      <c r="DD37" t="str">
        <f t="shared" si="77"/>
        <v>Motivate</v>
      </c>
      <c r="DE37" s="36" t="e">
        <f t="shared" ref="DE37:DM37" ca="1" si="204">IF(DE$19&gt;0,DE24*SQRT(DE$19),0)</f>
        <v>#NAME?</v>
      </c>
      <c r="DF37" s="37" t="e">
        <f t="shared" ca="1" si="204"/>
        <v>#NAME?</v>
      </c>
      <c r="DG37" s="37" t="e">
        <f t="shared" ca="1" si="204"/>
        <v>#NAME?</v>
      </c>
      <c r="DH37" s="37" t="e">
        <f t="shared" ca="1" si="204"/>
        <v>#NAME?</v>
      </c>
      <c r="DI37" s="37" t="e">
        <f t="shared" ca="1" si="204"/>
        <v>#NAME?</v>
      </c>
      <c r="DJ37" s="37" t="e">
        <f t="shared" ca="1" si="204"/>
        <v>#NAME?</v>
      </c>
      <c r="DK37" s="37" t="e">
        <f t="shared" ca="1" si="204"/>
        <v>#NAME?</v>
      </c>
      <c r="DL37" s="37" t="e">
        <f t="shared" ca="1" si="204"/>
        <v>#NAME?</v>
      </c>
      <c r="DM37" s="90" t="e">
        <f t="shared" ca="1" si="204"/>
        <v>#NAME?</v>
      </c>
      <c r="DN37" s="221" t="e">
        <f t="shared" ca="1" si="79"/>
        <v>#NAME?</v>
      </c>
      <c r="DP37" t="str">
        <f t="shared" si="80"/>
        <v>Motivate</v>
      </c>
      <c r="DQ37" s="36" t="e">
        <f t="shared" ref="DQ37:DY37" ca="1" si="205">IF(DQ$19&gt;0,DQ24*SQRT(DQ$19),0)</f>
        <v>#NAME?</v>
      </c>
      <c r="DR37" s="37" t="e">
        <f t="shared" ca="1" si="205"/>
        <v>#NAME?</v>
      </c>
      <c r="DS37" s="37" t="e">
        <f t="shared" ca="1" si="205"/>
        <v>#NAME?</v>
      </c>
      <c r="DT37" s="37" t="e">
        <f t="shared" ca="1" si="205"/>
        <v>#NAME?</v>
      </c>
      <c r="DU37" s="37" t="e">
        <f t="shared" ca="1" si="205"/>
        <v>#NAME?</v>
      </c>
      <c r="DV37" s="37" t="e">
        <f t="shared" ca="1" si="205"/>
        <v>#NAME?</v>
      </c>
      <c r="DW37" s="37" t="e">
        <f t="shared" ca="1" si="205"/>
        <v>#NAME?</v>
      </c>
      <c r="DX37" s="37" t="e">
        <f t="shared" ca="1" si="205"/>
        <v>#NAME?</v>
      </c>
      <c r="DY37" s="90" t="e">
        <f t="shared" ca="1" si="205"/>
        <v>#NAME?</v>
      </c>
      <c r="DZ37" s="221" t="e">
        <f t="shared" ca="1" si="82"/>
        <v>#NAME?</v>
      </c>
      <c r="EB37" t="str">
        <f t="shared" si="83"/>
        <v>Motivate</v>
      </c>
      <c r="EC37" s="36" t="e">
        <f t="shared" ref="EC37:EK37" ca="1" si="206">IF(EC$19&gt;0,EC24*SQRT(EC$19),0)</f>
        <v>#NAME?</v>
      </c>
      <c r="ED37" s="37" t="e">
        <f t="shared" ca="1" si="206"/>
        <v>#NAME?</v>
      </c>
      <c r="EE37" s="37" t="e">
        <f t="shared" ca="1" si="206"/>
        <v>#NAME?</v>
      </c>
      <c r="EF37" s="37" t="e">
        <f t="shared" ca="1" si="206"/>
        <v>#NAME?</v>
      </c>
      <c r="EG37" s="37" t="e">
        <f t="shared" ca="1" si="206"/>
        <v>#NAME?</v>
      </c>
      <c r="EH37" s="37" t="e">
        <f t="shared" ca="1" si="206"/>
        <v>#NAME?</v>
      </c>
      <c r="EI37" s="37" t="e">
        <f t="shared" ca="1" si="206"/>
        <v>#NAME?</v>
      </c>
      <c r="EJ37" s="37" t="e">
        <f t="shared" ca="1" si="206"/>
        <v>#NAME?</v>
      </c>
      <c r="EK37" s="90" t="e">
        <f t="shared" ca="1" si="206"/>
        <v>#NAME?</v>
      </c>
      <c r="EL37" s="221" t="e">
        <f t="shared" ca="1" si="85"/>
        <v>#NAME?</v>
      </c>
      <c r="EN37" t="str">
        <f t="shared" si="86"/>
        <v>Motivate</v>
      </c>
      <c r="EO37" s="36" t="e">
        <f t="shared" ref="EO37:EW37" ca="1" si="207">IF(EO$19&gt;0,EO24*SQRT(EO$19),0)</f>
        <v>#NAME?</v>
      </c>
      <c r="EP37" s="37" t="e">
        <f t="shared" ca="1" si="207"/>
        <v>#NAME?</v>
      </c>
      <c r="EQ37" s="37" t="e">
        <f t="shared" ca="1" si="207"/>
        <v>#NAME?</v>
      </c>
      <c r="ER37" s="37" t="e">
        <f t="shared" ca="1" si="207"/>
        <v>#NAME?</v>
      </c>
      <c r="ES37" s="37" t="e">
        <f t="shared" ca="1" si="207"/>
        <v>#NAME?</v>
      </c>
      <c r="ET37" s="37" t="e">
        <f t="shared" ca="1" si="207"/>
        <v>#NAME?</v>
      </c>
      <c r="EU37" s="37" t="e">
        <f t="shared" ca="1" si="207"/>
        <v>#NAME?</v>
      </c>
      <c r="EV37" s="37" t="e">
        <f t="shared" ca="1" si="207"/>
        <v>#NAME?</v>
      </c>
      <c r="EW37" s="90" t="e">
        <f t="shared" ca="1" si="207"/>
        <v>#NAME?</v>
      </c>
      <c r="EX37" s="221" t="e">
        <f t="shared" ca="1" si="88"/>
        <v>#NAME?</v>
      </c>
      <c r="EZ37" t="str">
        <f t="shared" si="89"/>
        <v>Motivate</v>
      </c>
      <c r="FA37" s="36" t="e">
        <f t="shared" ref="FA37:FI37" ca="1" si="208">IF(FA$19&gt;0,FA24*SQRT(FA$19),0)</f>
        <v>#NAME?</v>
      </c>
      <c r="FB37" s="37" t="e">
        <f t="shared" ca="1" si="208"/>
        <v>#NAME?</v>
      </c>
      <c r="FC37" s="37" t="e">
        <f t="shared" ca="1" si="208"/>
        <v>#NAME?</v>
      </c>
      <c r="FD37" s="37" t="e">
        <f t="shared" ca="1" si="208"/>
        <v>#NAME?</v>
      </c>
      <c r="FE37" s="37" t="e">
        <f t="shared" ca="1" si="208"/>
        <v>#NAME?</v>
      </c>
      <c r="FF37" s="37" t="e">
        <f t="shared" ca="1" si="208"/>
        <v>#NAME?</v>
      </c>
      <c r="FG37" s="37" t="e">
        <f t="shared" ca="1" si="208"/>
        <v>#NAME?</v>
      </c>
      <c r="FH37" s="37" t="e">
        <f t="shared" ca="1" si="208"/>
        <v>#NAME?</v>
      </c>
      <c r="FI37" s="90" t="e">
        <f t="shared" ca="1" si="208"/>
        <v>#NAME?</v>
      </c>
      <c r="FJ37" s="221" t="e">
        <f t="shared" ca="1" si="91"/>
        <v>#NAME?</v>
      </c>
      <c r="FL37" t="str">
        <f t="shared" si="92"/>
        <v>Motivate</v>
      </c>
      <c r="FM37" s="36" t="e">
        <f t="shared" ref="FM37:FU37" ca="1" si="209">IF(FM$19&gt;0,FM24*SQRT(FM$19),0)</f>
        <v>#NAME?</v>
      </c>
      <c r="FN37" s="37" t="e">
        <f t="shared" ca="1" si="209"/>
        <v>#NAME?</v>
      </c>
      <c r="FO37" s="37" t="e">
        <f t="shared" ca="1" si="209"/>
        <v>#NAME?</v>
      </c>
      <c r="FP37" s="37" t="e">
        <f t="shared" ca="1" si="209"/>
        <v>#NAME?</v>
      </c>
      <c r="FQ37" s="37" t="e">
        <f t="shared" ca="1" si="209"/>
        <v>#NAME?</v>
      </c>
      <c r="FR37" s="37" t="e">
        <f t="shared" ca="1" si="209"/>
        <v>#NAME?</v>
      </c>
      <c r="FS37" s="37" t="e">
        <f t="shared" ca="1" si="209"/>
        <v>#NAME?</v>
      </c>
      <c r="FT37" s="37" t="e">
        <f t="shared" ca="1" si="209"/>
        <v>#NAME?</v>
      </c>
      <c r="FU37" s="90" t="e">
        <f t="shared" ca="1" si="209"/>
        <v>#NAME?</v>
      </c>
      <c r="FV37" s="221" t="e">
        <f t="shared" ca="1" si="94"/>
        <v>#NAME?</v>
      </c>
      <c r="FX37" t="str">
        <f t="shared" si="95"/>
        <v>Motivate</v>
      </c>
      <c r="FY37" s="36" t="e">
        <f t="shared" ref="FY37:GG37" ca="1" si="210">IF(FY$19&gt;0,FY24*SQRT(FY$19),0)</f>
        <v>#NAME?</v>
      </c>
      <c r="FZ37" s="37" t="e">
        <f t="shared" ca="1" si="210"/>
        <v>#NAME?</v>
      </c>
      <c r="GA37" s="37" t="e">
        <f t="shared" ca="1" si="210"/>
        <v>#NAME?</v>
      </c>
      <c r="GB37" s="37" t="e">
        <f t="shared" ca="1" si="210"/>
        <v>#NAME?</v>
      </c>
      <c r="GC37" s="37" t="e">
        <f t="shared" ca="1" si="210"/>
        <v>#NAME?</v>
      </c>
      <c r="GD37" s="37" t="e">
        <f t="shared" ca="1" si="210"/>
        <v>#NAME?</v>
      </c>
      <c r="GE37" s="37" t="e">
        <f t="shared" ca="1" si="210"/>
        <v>#NAME?</v>
      </c>
      <c r="GF37" s="37" t="e">
        <f t="shared" ca="1" si="210"/>
        <v>#NAME?</v>
      </c>
      <c r="GG37" s="90" t="e">
        <f t="shared" ca="1" si="210"/>
        <v>#NAME?</v>
      </c>
      <c r="GH37" s="221" t="e">
        <f t="shared" ca="1" si="97"/>
        <v>#NAME?</v>
      </c>
      <c r="GJ37" t="str">
        <f t="shared" si="98"/>
        <v>Motivate</v>
      </c>
      <c r="GK37" s="36" t="e">
        <f t="shared" ref="GK37:GS37" ca="1" si="211">IF(GK$19&gt;0,GK24*SQRT(GK$19),0)</f>
        <v>#NAME?</v>
      </c>
      <c r="GL37" s="37" t="e">
        <f t="shared" ca="1" si="211"/>
        <v>#NAME?</v>
      </c>
      <c r="GM37" s="37" t="e">
        <f t="shared" ca="1" si="211"/>
        <v>#NAME?</v>
      </c>
      <c r="GN37" s="37" t="e">
        <f t="shared" ca="1" si="211"/>
        <v>#NAME?</v>
      </c>
      <c r="GO37" s="37" t="e">
        <f t="shared" ca="1" si="211"/>
        <v>#NAME?</v>
      </c>
      <c r="GP37" s="37" t="e">
        <f t="shared" ca="1" si="211"/>
        <v>#NAME?</v>
      </c>
      <c r="GQ37" s="37" t="e">
        <f t="shared" ca="1" si="211"/>
        <v>#NAME?</v>
      </c>
      <c r="GR37" s="37" t="e">
        <f t="shared" ca="1" si="211"/>
        <v>#NAME?</v>
      </c>
      <c r="GS37" s="90" t="e">
        <f t="shared" ca="1" si="211"/>
        <v>#NAME?</v>
      </c>
      <c r="GT37" s="221" t="e">
        <f t="shared" ca="1" si="100"/>
        <v>#NAME?</v>
      </c>
      <c r="GV37" t="str">
        <f t="shared" si="101"/>
        <v>Motivate</v>
      </c>
      <c r="GW37" s="36" t="e">
        <f t="shared" ref="GW37:HE37" ca="1" si="212">IF(GW$19&gt;0,GW24*SQRT(GW$19),0)</f>
        <v>#NAME?</v>
      </c>
      <c r="GX37" s="37" t="e">
        <f t="shared" ca="1" si="212"/>
        <v>#NAME?</v>
      </c>
      <c r="GY37" s="37" t="e">
        <f t="shared" ca="1" si="212"/>
        <v>#NAME?</v>
      </c>
      <c r="GZ37" s="37" t="e">
        <f t="shared" ca="1" si="212"/>
        <v>#NAME?</v>
      </c>
      <c r="HA37" s="37" t="e">
        <f t="shared" ca="1" si="212"/>
        <v>#NAME?</v>
      </c>
      <c r="HB37" s="37" t="e">
        <f t="shared" ca="1" si="212"/>
        <v>#NAME?</v>
      </c>
      <c r="HC37" s="37" t="e">
        <f t="shared" ca="1" si="212"/>
        <v>#NAME?</v>
      </c>
      <c r="HD37" s="37" t="e">
        <f t="shared" ca="1" si="212"/>
        <v>#NAME?</v>
      </c>
      <c r="HE37" s="90" t="e">
        <f t="shared" ca="1" si="212"/>
        <v>#NAME?</v>
      </c>
      <c r="HF37" s="221" t="e">
        <f t="shared" ca="1" si="103"/>
        <v>#NAME?</v>
      </c>
      <c r="HH37" t="str">
        <f t="shared" si="104"/>
        <v>Motivate</v>
      </c>
      <c r="HI37" s="36" t="e">
        <f t="shared" ref="HI37:HQ37" ca="1" si="213">IF(HI$19&gt;0,HI24*SQRT(HI$19),0)</f>
        <v>#NAME?</v>
      </c>
      <c r="HJ37" s="37" t="e">
        <f t="shared" ca="1" si="213"/>
        <v>#NAME?</v>
      </c>
      <c r="HK37" s="37" t="e">
        <f t="shared" ca="1" si="213"/>
        <v>#NAME?</v>
      </c>
      <c r="HL37" s="37" t="e">
        <f t="shared" ca="1" si="213"/>
        <v>#NAME?</v>
      </c>
      <c r="HM37" s="37" t="e">
        <f t="shared" ca="1" si="213"/>
        <v>#NAME?</v>
      </c>
      <c r="HN37" s="37" t="e">
        <f t="shared" ca="1" si="213"/>
        <v>#NAME?</v>
      </c>
      <c r="HO37" s="37" t="e">
        <f t="shared" ca="1" si="213"/>
        <v>#NAME?</v>
      </c>
      <c r="HP37" s="37" t="e">
        <f t="shared" ca="1" si="213"/>
        <v>#NAME?</v>
      </c>
      <c r="HQ37" s="90" t="e">
        <f t="shared" ca="1" si="213"/>
        <v>#NAME?</v>
      </c>
      <c r="HR37" s="221" t="e">
        <f t="shared" ca="1" si="106"/>
        <v>#NAME?</v>
      </c>
      <c r="HT37" t="str">
        <f t="shared" si="107"/>
        <v>Motivate</v>
      </c>
      <c r="HU37" s="36" t="e">
        <f t="shared" ref="HU37:IC37" ca="1" si="214">IF(HU$19&gt;0,HU24*SQRT(HU$19),0)</f>
        <v>#NAME?</v>
      </c>
      <c r="HV37" s="37" t="e">
        <f t="shared" ca="1" si="214"/>
        <v>#NAME?</v>
      </c>
      <c r="HW37" s="37" t="e">
        <f t="shared" ca="1" si="214"/>
        <v>#NAME?</v>
      </c>
      <c r="HX37" s="37" t="e">
        <f t="shared" ca="1" si="214"/>
        <v>#NAME?</v>
      </c>
      <c r="HY37" s="37" t="e">
        <f t="shared" ca="1" si="214"/>
        <v>#NAME?</v>
      </c>
      <c r="HZ37" s="37" t="e">
        <f t="shared" ca="1" si="214"/>
        <v>#NAME?</v>
      </c>
      <c r="IA37" s="37" t="e">
        <f t="shared" ca="1" si="214"/>
        <v>#NAME?</v>
      </c>
      <c r="IB37" s="37" t="e">
        <f t="shared" ca="1" si="214"/>
        <v>#NAME?</v>
      </c>
      <c r="IC37" s="90" t="e">
        <f t="shared" ca="1" si="214"/>
        <v>#NAME?</v>
      </c>
      <c r="ID37" s="221" t="e">
        <f t="shared" ca="1" si="109"/>
        <v>#NAME?</v>
      </c>
      <c r="IF37" t="str">
        <f t="shared" si="110"/>
        <v>Motivate</v>
      </c>
      <c r="IG37" s="36" t="e">
        <f t="shared" ref="IG37:IO37" ca="1" si="215">IF(IG$19&gt;0,IG24*SQRT(IG$19),0)</f>
        <v>#NAME?</v>
      </c>
      <c r="IH37" s="37" t="e">
        <f t="shared" ca="1" si="215"/>
        <v>#NAME?</v>
      </c>
      <c r="II37" s="37" t="e">
        <f t="shared" ca="1" si="215"/>
        <v>#NAME?</v>
      </c>
      <c r="IJ37" s="37" t="e">
        <f t="shared" ca="1" si="215"/>
        <v>#NAME?</v>
      </c>
      <c r="IK37" s="37" t="e">
        <f t="shared" ca="1" si="215"/>
        <v>#NAME?</v>
      </c>
      <c r="IL37" s="37" t="e">
        <f t="shared" ca="1" si="215"/>
        <v>#NAME?</v>
      </c>
      <c r="IM37" s="37" t="e">
        <f t="shared" ca="1" si="215"/>
        <v>#NAME?</v>
      </c>
      <c r="IN37" s="37" t="e">
        <f t="shared" ca="1" si="215"/>
        <v>#NAME?</v>
      </c>
      <c r="IO37" s="90" t="e">
        <f t="shared" ca="1" si="215"/>
        <v>#NAME?</v>
      </c>
      <c r="IP37" s="221" t="e">
        <f t="shared" ca="1" si="112"/>
        <v>#NAME?</v>
      </c>
      <c r="IR37" t="str">
        <f t="shared" si="113"/>
        <v>Motivate</v>
      </c>
      <c r="IS37" s="36" t="e">
        <f t="shared" ref="IS37:JA37" ca="1" si="216">IF(IS$19&gt;0,IS24*SQRT(IS$19),0)</f>
        <v>#NAME?</v>
      </c>
      <c r="IT37" s="37" t="e">
        <f t="shared" ca="1" si="216"/>
        <v>#NAME?</v>
      </c>
      <c r="IU37" s="37" t="e">
        <f t="shared" ca="1" si="216"/>
        <v>#NAME?</v>
      </c>
      <c r="IV37" s="37" t="e">
        <f t="shared" ca="1" si="216"/>
        <v>#NAME?</v>
      </c>
      <c r="IW37" s="37" t="e">
        <f t="shared" ca="1" si="216"/>
        <v>#NAME?</v>
      </c>
      <c r="IX37" s="37" t="e">
        <f t="shared" ca="1" si="216"/>
        <v>#NAME?</v>
      </c>
      <c r="IY37" s="37" t="e">
        <f t="shared" ca="1" si="216"/>
        <v>#NAME?</v>
      </c>
      <c r="IZ37" s="37" t="e">
        <f t="shared" ca="1" si="216"/>
        <v>#NAME?</v>
      </c>
      <c r="JA37" s="90" t="e">
        <f t="shared" ca="1" si="216"/>
        <v>#NAME?</v>
      </c>
      <c r="JB37" s="221" t="e">
        <f t="shared" ca="1" si="115"/>
        <v>#NAME?</v>
      </c>
      <c r="JD37" t="str">
        <f t="shared" si="116"/>
        <v>Motivate</v>
      </c>
      <c r="JE37" s="36" t="e">
        <f t="shared" ref="JE37:JM37" ca="1" si="217">IF(JE$19&gt;0,JE24*SQRT(JE$19),0)</f>
        <v>#NAME?</v>
      </c>
      <c r="JF37" s="37" t="e">
        <f t="shared" ca="1" si="217"/>
        <v>#NAME?</v>
      </c>
      <c r="JG37" s="37" t="e">
        <f t="shared" ca="1" si="217"/>
        <v>#NAME?</v>
      </c>
      <c r="JH37" s="37" t="e">
        <f t="shared" ca="1" si="217"/>
        <v>#NAME?</v>
      </c>
      <c r="JI37" s="37" t="e">
        <f t="shared" ca="1" si="217"/>
        <v>#NAME?</v>
      </c>
      <c r="JJ37" s="37" t="e">
        <f t="shared" ca="1" si="217"/>
        <v>#NAME?</v>
      </c>
      <c r="JK37" s="37" t="e">
        <f t="shared" ca="1" si="217"/>
        <v>#NAME?</v>
      </c>
      <c r="JL37" s="37" t="e">
        <f t="shared" ca="1" si="217"/>
        <v>#NAME?</v>
      </c>
      <c r="JM37" s="90" t="e">
        <f t="shared" ca="1" si="217"/>
        <v>#NAME?</v>
      </c>
      <c r="JN37" s="221" t="e">
        <f t="shared" ca="1" si="118"/>
        <v>#NAME?</v>
      </c>
      <c r="JP37" t="str">
        <f t="shared" si="119"/>
        <v>Motivate</v>
      </c>
      <c r="JQ37" s="36" t="e">
        <f t="shared" ref="JQ37:JY37" ca="1" si="218">IF(JQ$19&gt;0,JQ24*SQRT(JQ$19),0)</f>
        <v>#NAME?</v>
      </c>
      <c r="JR37" s="37" t="e">
        <f t="shared" ca="1" si="218"/>
        <v>#NAME?</v>
      </c>
      <c r="JS37" s="37" t="e">
        <f t="shared" ca="1" si="218"/>
        <v>#NAME?</v>
      </c>
      <c r="JT37" s="37" t="e">
        <f t="shared" ca="1" si="218"/>
        <v>#NAME?</v>
      </c>
      <c r="JU37" s="37" t="e">
        <f t="shared" ca="1" si="218"/>
        <v>#NAME?</v>
      </c>
      <c r="JV37" s="37" t="e">
        <f t="shared" ca="1" si="218"/>
        <v>#NAME?</v>
      </c>
      <c r="JW37" s="37" t="e">
        <f t="shared" ca="1" si="218"/>
        <v>#NAME?</v>
      </c>
      <c r="JX37" s="37" t="e">
        <f t="shared" ca="1" si="218"/>
        <v>#NAME?</v>
      </c>
      <c r="JY37" s="90" t="e">
        <f t="shared" ca="1" si="218"/>
        <v>#NAME?</v>
      </c>
      <c r="JZ37" s="221" t="e">
        <f t="shared" ca="1" si="121"/>
        <v>#NAME?</v>
      </c>
      <c r="KB37" t="str">
        <f t="shared" si="122"/>
        <v>Motivate</v>
      </c>
      <c r="KC37" s="36" t="e">
        <f t="shared" ref="KC37:KK37" ca="1" si="219">IF(KC$19&gt;0,KC24*SQRT(KC$19),0)</f>
        <v>#NAME?</v>
      </c>
      <c r="KD37" s="37" t="e">
        <f t="shared" ca="1" si="219"/>
        <v>#NAME?</v>
      </c>
      <c r="KE37" s="37" t="e">
        <f t="shared" ca="1" si="219"/>
        <v>#NAME?</v>
      </c>
      <c r="KF37" s="37" t="e">
        <f t="shared" ca="1" si="219"/>
        <v>#NAME?</v>
      </c>
      <c r="KG37" s="37" t="e">
        <f t="shared" ca="1" si="219"/>
        <v>#NAME?</v>
      </c>
      <c r="KH37" s="37" t="e">
        <f t="shared" ca="1" si="219"/>
        <v>#NAME?</v>
      </c>
      <c r="KI37" s="37" t="e">
        <f t="shared" ca="1" si="219"/>
        <v>#NAME?</v>
      </c>
      <c r="KJ37" s="37" t="e">
        <f t="shared" ca="1" si="219"/>
        <v>#NAME?</v>
      </c>
      <c r="KK37" s="90" t="e">
        <f t="shared" ca="1" si="219"/>
        <v>#NAME?</v>
      </c>
      <c r="KL37" s="221" t="e">
        <f t="shared" ca="1" si="124"/>
        <v>#NAME?</v>
      </c>
      <c r="KN37" t="str">
        <f t="shared" si="125"/>
        <v>Motivate</v>
      </c>
      <c r="KO37" s="36" t="e">
        <f t="shared" ref="KO37:KW37" ca="1" si="220">IF(KO$19&gt;0,KO24*SQRT(KO$19),0)</f>
        <v>#NAME?</v>
      </c>
      <c r="KP37" s="37" t="e">
        <f t="shared" ca="1" si="220"/>
        <v>#NAME?</v>
      </c>
      <c r="KQ37" s="37" t="e">
        <f t="shared" ca="1" si="220"/>
        <v>#NAME?</v>
      </c>
      <c r="KR37" s="37" t="e">
        <f t="shared" ca="1" si="220"/>
        <v>#NAME?</v>
      </c>
      <c r="KS37" s="37" t="e">
        <f t="shared" ca="1" si="220"/>
        <v>#NAME?</v>
      </c>
      <c r="KT37" s="37" t="e">
        <f t="shared" ca="1" si="220"/>
        <v>#NAME?</v>
      </c>
      <c r="KU37" s="37" t="e">
        <f t="shared" ca="1" si="220"/>
        <v>#NAME?</v>
      </c>
      <c r="KV37" s="37" t="e">
        <f t="shared" ca="1" si="220"/>
        <v>#NAME?</v>
      </c>
      <c r="KW37" s="90" t="e">
        <f t="shared" ca="1" si="220"/>
        <v>#NAME?</v>
      </c>
      <c r="KX37" s="221" t="e">
        <f t="shared" ca="1" si="127"/>
        <v>#NAME?</v>
      </c>
      <c r="KZ37" t="str">
        <f t="shared" si="128"/>
        <v>Motivate</v>
      </c>
      <c r="LA37" s="36" t="e">
        <f t="shared" ref="LA37:LI37" ca="1" si="221">IF(LA$19&gt;0,LA24*SQRT(LA$19),0)</f>
        <v>#NAME?</v>
      </c>
      <c r="LB37" s="37" t="e">
        <f t="shared" ca="1" si="221"/>
        <v>#NAME?</v>
      </c>
      <c r="LC37" s="37" t="e">
        <f t="shared" ca="1" si="221"/>
        <v>#NAME?</v>
      </c>
      <c r="LD37" s="37" t="e">
        <f t="shared" ca="1" si="221"/>
        <v>#NAME?</v>
      </c>
      <c r="LE37" s="37" t="e">
        <f t="shared" ca="1" si="221"/>
        <v>#NAME?</v>
      </c>
      <c r="LF37" s="37" t="e">
        <f t="shared" ca="1" si="221"/>
        <v>#NAME?</v>
      </c>
      <c r="LG37" s="37" t="e">
        <f t="shared" ca="1" si="221"/>
        <v>#NAME?</v>
      </c>
      <c r="LH37" s="37" t="e">
        <f t="shared" ca="1" si="221"/>
        <v>#NAME?</v>
      </c>
      <c r="LI37" s="90" t="e">
        <f t="shared" ca="1" si="221"/>
        <v>#NAME?</v>
      </c>
      <c r="LJ37" s="221" t="e">
        <f t="shared" ca="1" si="130"/>
        <v>#NAME?</v>
      </c>
      <c r="LL37" t="str">
        <f t="shared" si="131"/>
        <v>Motivate</v>
      </c>
      <c r="LM37" s="36" t="e">
        <f t="shared" ref="LM37:LU37" ca="1" si="222">IF(LM$19&gt;0,LM24*SQRT(LM$19),0)</f>
        <v>#NAME?</v>
      </c>
      <c r="LN37" s="37" t="e">
        <f t="shared" ca="1" si="222"/>
        <v>#NAME?</v>
      </c>
      <c r="LO37" s="37" t="e">
        <f t="shared" ca="1" si="222"/>
        <v>#NAME?</v>
      </c>
      <c r="LP37" s="37" t="e">
        <f t="shared" ca="1" si="222"/>
        <v>#NAME?</v>
      </c>
      <c r="LQ37" s="37" t="e">
        <f t="shared" ca="1" si="222"/>
        <v>#NAME?</v>
      </c>
      <c r="LR37" s="37" t="e">
        <f t="shared" ca="1" si="222"/>
        <v>#NAME?</v>
      </c>
      <c r="LS37" s="37" t="e">
        <f t="shared" ca="1" si="222"/>
        <v>#NAME?</v>
      </c>
      <c r="LT37" s="37" t="e">
        <f t="shared" ca="1" si="222"/>
        <v>#NAME?</v>
      </c>
      <c r="LU37" s="90" t="e">
        <f t="shared" ca="1" si="222"/>
        <v>#NAME?</v>
      </c>
      <c r="LV37" s="221" t="e">
        <f t="shared" ca="1" si="133"/>
        <v>#NAME?</v>
      </c>
      <c r="LX37" t="str">
        <f t="shared" si="134"/>
        <v>Motivate</v>
      </c>
      <c r="LY37" s="36" t="e">
        <f t="shared" ref="LY37:MG37" ca="1" si="223">IF(LY$19&gt;0,LY24*SQRT(LY$19),0)</f>
        <v>#NAME?</v>
      </c>
      <c r="LZ37" s="37" t="e">
        <f t="shared" ca="1" si="223"/>
        <v>#NAME?</v>
      </c>
      <c r="MA37" s="37" t="e">
        <f t="shared" ca="1" si="223"/>
        <v>#NAME?</v>
      </c>
      <c r="MB37" s="37" t="e">
        <f t="shared" ca="1" si="223"/>
        <v>#NAME?</v>
      </c>
      <c r="MC37" s="37" t="e">
        <f t="shared" ca="1" si="223"/>
        <v>#NAME?</v>
      </c>
      <c r="MD37" s="37" t="e">
        <f t="shared" ca="1" si="223"/>
        <v>#NAME?</v>
      </c>
      <c r="ME37" s="37" t="e">
        <f t="shared" ca="1" si="223"/>
        <v>#NAME?</v>
      </c>
      <c r="MF37" s="37" t="e">
        <f t="shared" ca="1" si="223"/>
        <v>#NAME?</v>
      </c>
      <c r="MG37" s="90" t="e">
        <f t="shared" ca="1" si="223"/>
        <v>#NAME?</v>
      </c>
      <c r="MH37" s="221" t="e">
        <f t="shared" ca="1" si="136"/>
        <v>#NAME?</v>
      </c>
      <c r="MJ37" t="str">
        <f t="shared" si="137"/>
        <v>Motivate</v>
      </c>
      <c r="MK37" s="36" t="e">
        <f t="shared" ref="MK37:MS37" ca="1" si="224">IF(MK$19&gt;0,MK24*SQRT(MK$19),0)</f>
        <v>#NAME?</v>
      </c>
      <c r="ML37" s="37" t="e">
        <f t="shared" ca="1" si="224"/>
        <v>#NAME?</v>
      </c>
      <c r="MM37" s="37" t="e">
        <f t="shared" ca="1" si="224"/>
        <v>#NAME?</v>
      </c>
      <c r="MN37" s="37" t="e">
        <f t="shared" ca="1" si="224"/>
        <v>#NAME?</v>
      </c>
      <c r="MO37" s="37" t="e">
        <f t="shared" ca="1" si="224"/>
        <v>#NAME?</v>
      </c>
      <c r="MP37" s="37" t="e">
        <f t="shared" ca="1" si="224"/>
        <v>#NAME?</v>
      </c>
      <c r="MQ37" s="37" t="e">
        <f t="shared" ca="1" si="224"/>
        <v>#NAME?</v>
      </c>
      <c r="MR37" s="37" t="e">
        <f t="shared" ca="1" si="224"/>
        <v>#NAME?</v>
      </c>
      <c r="MS37" s="90" t="e">
        <f t="shared" ca="1" si="224"/>
        <v>#NAME?</v>
      </c>
      <c r="MT37" s="221" t="e">
        <f t="shared" ca="1" si="139"/>
        <v>#NAME?</v>
      </c>
    </row>
    <row r="38" spans="1:358" x14ac:dyDescent="0.25">
      <c r="A38">
        <v>35</v>
      </c>
      <c r="B38" s="123">
        <v>2</v>
      </c>
      <c r="C38" s="37">
        <v>8</v>
      </c>
      <c r="D38" s="37">
        <v>2</v>
      </c>
      <c r="E38" s="37">
        <v>3</v>
      </c>
      <c r="F38" s="37">
        <v>8</v>
      </c>
      <c r="G38" s="37">
        <v>9</v>
      </c>
      <c r="H38" s="37">
        <v>3</v>
      </c>
      <c r="I38" s="37">
        <v>5</v>
      </c>
      <c r="J38" s="90">
        <v>7</v>
      </c>
      <c r="S38">
        <f t="shared" si="140"/>
        <v>6</v>
      </c>
      <c r="T38" s="49" t="e">
        <f ca="1">RSquare($B$4:$J$123,S38)</f>
        <v>#NAME?</v>
      </c>
      <c r="V38" s="221" t="e">
        <f ca="1"/>
        <v>#NAME?</v>
      </c>
      <c r="X38" t="str">
        <f t="shared" si="56"/>
        <v>Caring</v>
      </c>
      <c r="Y38" s="36" t="e">
        <f t="shared" ref="Y38:AG38" ca="1" si="225">IF(Y$19&gt;0,Y25*SQRT(Y$19),0)</f>
        <v>#NAME?</v>
      </c>
      <c r="Z38" s="37" t="e">
        <f t="shared" ca="1" si="225"/>
        <v>#NAME?</v>
      </c>
      <c r="AA38" s="37" t="e">
        <f t="shared" ca="1" si="225"/>
        <v>#NAME?</v>
      </c>
      <c r="AB38" s="37" t="e">
        <f t="shared" ca="1" si="225"/>
        <v>#NAME?</v>
      </c>
      <c r="AC38" s="37" t="e">
        <f t="shared" ca="1" si="225"/>
        <v>#NAME?</v>
      </c>
      <c r="AD38" s="37" t="e">
        <f t="shared" ca="1" si="225"/>
        <v>#NAME?</v>
      </c>
      <c r="AE38" s="37" t="e">
        <f t="shared" ca="1" si="225"/>
        <v>#NAME?</v>
      </c>
      <c r="AF38" s="37" t="e">
        <f t="shared" ca="1" si="225"/>
        <v>#NAME?</v>
      </c>
      <c r="AG38" s="90" t="e">
        <f t="shared" ca="1" si="225"/>
        <v>#NAME?</v>
      </c>
      <c r="AH38" s="221" t="e">
        <f t="shared" ca="1" si="58"/>
        <v>#NAME?</v>
      </c>
      <c r="AJ38" t="str">
        <f t="shared" si="59"/>
        <v>Caring</v>
      </c>
      <c r="AK38" s="36" t="e">
        <f t="shared" ref="AK38:AS38" ca="1" si="226">IF(AK$19&gt;0,AK25*SQRT(AK$19),0)</f>
        <v>#NAME?</v>
      </c>
      <c r="AL38" s="37" t="e">
        <f t="shared" ca="1" si="226"/>
        <v>#NAME?</v>
      </c>
      <c r="AM38" s="37" t="e">
        <f t="shared" ca="1" si="226"/>
        <v>#NAME?</v>
      </c>
      <c r="AN38" s="37" t="e">
        <f t="shared" ca="1" si="226"/>
        <v>#NAME?</v>
      </c>
      <c r="AO38" s="37" t="e">
        <f t="shared" ca="1" si="226"/>
        <v>#NAME?</v>
      </c>
      <c r="AP38" s="37" t="e">
        <f t="shared" ca="1" si="226"/>
        <v>#NAME?</v>
      </c>
      <c r="AQ38" s="37" t="e">
        <f t="shared" ca="1" si="226"/>
        <v>#NAME?</v>
      </c>
      <c r="AR38" s="37" t="e">
        <f t="shared" ca="1" si="226"/>
        <v>#NAME?</v>
      </c>
      <c r="AS38" s="90" t="e">
        <f t="shared" ca="1" si="226"/>
        <v>#NAME?</v>
      </c>
      <c r="AT38" s="221" t="e">
        <f t="shared" ca="1" si="61"/>
        <v>#NAME?</v>
      </c>
      <c r="AV38" t="str">
        <f t="shared" si="62"/>
        <v>Caring</v>
      </c>
      <c r="AW38" s="36" t="e">
        <f t="shared" ref="AW38:BE38" ca="1" si="227">IF(AW$19&gt;0,AW25*SQRT(AW$19),0)</f>
        <v>#NAME?</v>
      </c>
      <c r="AX38" s="37" t="e">
        <f t="shared" ca="1" si="227"/>
        <v>#NAME?</v>
      </c>
      <c r="AY38" s="37" t="e">
        <f t="shared" ca="1" si="227"/>
        <v>#NAME?</v>
      </c>
      <c r="AZ38" s="37" t="e">
        <f t="shared" ca="1" si="227"/>
        <v>#NAME?</v>
      </c>
      <c r="BA38" s="37" t="e">
        <f t="shared" ca="1" si="227"/>
        <v>#NAME?</v>
      </c>
      <c r="BB38" s="37" t="e">
        <f t="shared" ca="1" si="227"/>
        <v>#NAME?</v>
      </c>
      <c r="BC38" s="37" t="e">
        <f t="shared" ca="1" si="227"/>
        <v>#NAME?</v>
      </c>
      <c r="BD38" s="37" t="e">
        <f t="shared" ca="1" si="227"/>
        <v>#NAME?</v>
      </c>
      <c r="BE38" s="90" t="e">
        <f t="shared" ca="1" si="227"/>
        <v>#NAME?</v>
      </c>
      <c r="BF38" s="221" t="e">
        <f t="shared" ca="1" si="64"/>
        <v>#NAME?</v>
      </c>
      <c r="BH38" t="str">
        <f t="shared" si="65"/>
        <v>Caring</v>
      </c>
      <c r="BI38" s="36" t="e">
        <f t="shared" ref="BI38:BQ38" ca="1" si="228">IF(BI$19&gt;0,BI25*SQRT(BI$19),0)</f>
        <v>#NAME?</v>
      </c>
      <c r="BJ38" s="37" t="e">
        <f t="shared" ca="1" si="228"/>
        <v>#NAME?</v>
      </c>
      <c r="BK38" s="37" t="e">
        <f t="shared" ca="1" si="228"/>
        <v>#NAME?</v>
      </c>
      <c r="BL38" s="37" t="e">
        <f t="shared" ca="1" si="228"/>
        <v>#NAME?</v>
      </c>
      <c r="BM38" s="37" t="e">
        <f t="shared" ca="1" si="228"/>
        <v>#NAME?</v>
      </c>
      <c r="BN38" s="37" t="e">
        <f t="shared" ca="1" si="228"/>
        <v>#NAME?</v>
      </c>
      <c r="BO38" s="37" t="e">
        <f t="shared" ca="1" si="228"/>
        <v>#NAME?</v>
      </c>
      <c r="BP38" s="37" t="e">
        <f t="shared" ca="1" si="228"/>
        <v>#NAME?</v>
      </c>
      <c r="BQ38" s="90" t="e">
        <f t="shared" ca="1" si="228"/>
        <v>#NAME?</v>
      </c>
      <c r="BR38" s="221" t="e">
        <f t="shared" ca="1" si="67"/>
        <v>#NAME?</v>
      </c>
      <c r="BT38" t="str">
        <f t="shared" si="68"/>
        <v>Caring</v>
      </c>
      <c r="BU38" s="36" t="e">
        <f t="shared" ref="BU38:CC38" ca="1" si="229">IF(BU$19&gt;0,BU25*SQRT(BU$19),0)</f>
        <v>#NAME?</v>
      </c>
      <c r="BV38" s="37" t="e">
        <f t="shared" ca="1" si="229"/>
        <v>#NAME?</v>
      </c>
      <c r="BW38" s="37" t="e">
        <f t="shared" ca="1" si="229"/>
        <v>#NAME?</v>
      </c>
      <c r="BX38" s="37" t="e">
        <f t="shared" ca="1" si="229"/>
        <v>#NAME?</v>
      </c>
      <c r="BY38" s="37" t="e">
        <f t="shared" ca="1" si="229"/>
        <v>#NAME?</v>
      </c>
      <c r="BZ38" s="37" t="e">
        <f t="shared" ca="1" si="229"/>
        <v>#NAME?</v>
      </c>
      <c r="CA38" s="37" t="e">
        <f t="shared" ca="1" si="229"/>
        <v>#NAME?</v>
      </c>
      <c r="CB38" s="37" t="e">
        <f t="shared" ca="1" si="229"/>
        <v>#NAME?</v>
      </c>
      <c r="CC38" s="90" t="e">
        <f t="shared" ca="1" si="229"/>
        <v>#NAME?</v>
      </c>
      <c r="CD38" s="221" t="e">
        <f t="shared" ca="1" si="70"/>
        <v>#NAME?</v>
      </c>
      <c r="CF38" t="str">
        <f t="shared" si="71"/>
        <v>Caring</v>
      </c>
      <c r="CG38" s="36" t="e">
        <f t="shared" ref="CG38:CO38" ca="1" si="230">IF(CG$19&gt;0,CG25*SQRT(CG$19),0)</f>
        <v>#NAME?</v>
      </c>
      <c r="CH38" s="37" t="e">
        <f t="shared" ca="1" si="230"/>
        <v>#NAME?</v>
      </c>
      <c r="CI38" s="37" t="e">
        <f t="shared" ca="1" si="230"/>
        <v>#NAME?</v>
      </c>
      <c r="CJ38" s="37" t="e">
        <f t="shared" ca="1" si="230"/>
        <v>#NAME?</v>
      </c>
      <c r="CK38" s="37" t="e">
        <f t="shared" ca="1" si="230"/>
        <v>#NAME?</v>
      </c>
      <c r="CL38" s="37" t="e">
        <f t="shared" ca="1" si="230"/>
        <v>#NAME?</v>
      </c>
      <c r="CM38" s="37" t="e">
        <f t="shared" ca="1" si="230"/>
        <v>#NAME?</v>
      </c>
      <c r="CN38" s="37" t="e">
        <f t="shared" ca="1" si="230"/>
        <v>#NAME?</v>
      </c>
      <c r="CO38" s="90" t="e">
        <f t="shared" ca="1" si="230"/>
        <v>#NAME?</v>
      </c>
      <c r="CP38" s="221" t="e">
        <f t="shared" ca="1" si="73"/>
        <v>#NAME?</v>
      </c>
      <c r="CR38" t="str">
        <f t="shared" si="74"/>
        <v>Caring</v>
      </c>
      <c r="CS38" s="36" t="e">
        <f t="shared" ref="CS38:DA38" ca="1" si="231">IF(CS$19&gt;0,CS25*SQRT(CS$19),0)</f>
        <v>#NAME?</v>
      </c>
      <c r="CT38" s="37" t="e">
        <f t="shared" ca="1" si="231"/>
        <v>#NAME?</v>
      </c>
      <c r="CU38" s="37" t="e">
        <f t="shared" ca="1" si="231"/>
        <v>#NAME?</v>
      </c>
      <c r="CV38" s="37" t="e">
        <f t="shared" ca="1" si="231"/>
        <v>#NAME?</v>
      </c>
      <c r="CW38" s="37" t="e">
        <f t="shared" ca="1" si="231"/>
        <v>#NAME?</v>
      </c>
      <c r="CX38" s="37" t="e">
        <f t="shared" ca="1" si="231"/>
        <v>#NAME?</v>
      </c>
      <c r="CY38" s="37" t="e">
        <f t="shared" ca="1" si="231"/>
        <v>#NAME?</v>
      </c>
      <c r="CZ38" s="37" t="e">
        <f t="shared" ca="1" si="231"/>
        <v>#NAME?</v>
      </c>
      <c r="DA38" s="90" t="e">
        <f t="shared" ca="1" si="231"/>
        <v>#NAME?</v>
      </c>
      <c r="DB38" s="221" t="e">
        <f t="shared" ca="1" si="76"/>
        <v>#NAME?</v>
      </c>
      <c r="DD38" t="str">
        <f t="shared" si="77"/>
        <v>Caring</v>
      </c>
      <c r="DE38" s="36" t="e">
        <f t="shared" ref="DE38:DM38" ca="1" si="232">IF(DE$19&gt;0,DE25*SQRT(DE$19),0)</f>
        <v>#NAME?</v>
      </c>
      <c r="DF38" s="37" t="e">
        <f t="shared" ca="1" si="232"/>
        <v>#NAME?</v>
      </c>
      <c r="DG38" s="37" t="e">
        <f t="shared" ca="1" si="232"/>
        <v>#NAME?</v>
      </c>
      <c r="DH38" s="37" t="e">
        <f t="shared" ca="1" si="232"/>
        <v>#NAME?</v>
      </c>
      <c r="DI38" s="37" t="e">
        <f t="shared" ca="1" si="232"/>
        <v>#NAME?</v>
      </c>
      <c r="DJ38" s="37" t="e">
        <f t="shared" ca="1" si="232"/>
        <v>#NAME?</v>
      </c>
      <c r="DK38" s="37" t="e">
        <f t="shared" ca="1" si="232"/>
        <v>#NAME?</v>
      </c>
      <c r="DL38" s="37" t="e">
        <f t="shared" ca="1" si="232"/>
        <v>#NAME?</v>
      </c>
      <c r="DM38" s="90" t="e">
        <f t="shared" ca="1" si="232"/>
        <v>#NAME?</v>
      </c>
      <c r="DN38" s="221" t="e">
        <f t="shared" ca="1" si="79"/>
        <v>#NAME?</v>
      </c>
      <c r="DP38" t="str">
        <f t="shared" si="80"/>
        <v>Caring</v>
      </c>
      <c r="DQ38" s="36" t="e">
        <f t="shared" ref="DQ38:DY38" ca="1" si="233">IF(DQ$19&gt;0,DQ25*SQRT(DQ$19),0)</f>
        <v>#NAME?</v>
      </c>
      <c r="DR38" s="37" t="e">
        <f t="shared" ca="1" si="233"/>
        <v>#NAME?</v>
      </c>
      <c r="DS38" s="37" t="e">
        <f t="shared" ca="1" si="233"/>
        <v>#NAME?</v>
      </c>
      <c r="DT38" s="37" t="e">
        <f t="shared" ca="1" si="233"/>
        <v>#NAME?</v>
      </c>
      <c r="DU38" s="37" t="e">
        <f t="shared" ca="1" si="233"/>
        <v>#NAME?</v>
      </c>
      <c r="DV38" s="37" t="e">
        <f t="shared" ca="1" si="233"/>
        <v>#NAME?</v>
      </c>
      <c r="DW38" s="37" t="e">
        <f t="shared" ca="1" si="233"/>
        <v>#NAME?</v>
      </c>
      <c r="DX38" s="37" t="e">
        <f t="shared" ca="1" si="233"/>
        <v>#NAME?</v>
      </c>
      <c r="DY38" s="90" t="e">
        <f t="shared" ca="1" si="233"/>
        <v>#NAME?</v>
      </c>
      <c r="DZ38" s="221" t="e">
        <f t="shared" ca="1" si="82"/>
        <v>#NAME?</v>
      </c>
      <c r="EB38" t="str">
        <f t="shared" si="83"/>
        <v>Caring</v>
      </c>
      <c r="EC38" s="36" t="e">
        <f t="shared" ref="EC38:EK38" ca="1" si="234">IF(EC$19&gt;0,EC25*SQRT(EC$19),0)</f>
        <v>#NAME?</v>
      </c>
      <c r="ED38" s="37" t="e">
        <f t="shared" ca="1" si="234"/>
        <v>#NAME?</v>
      </c>
      <c r="EE38" s="37" t="e">
        <f t="shared" ca="1" si="234"/>
        <v>#NAME?</v>
      </c>
      <c r="EF38" s="37" t="e">
        <f t="shared" ca="1" si="234"/>
        <v>#NAME?</v>
      </c>
      <c r="EG38" s="37" t="e">
        <f t="shared" ca="1" si="234"/>
        <v>#NAME?</v>
      </c>
      <c r="EH38" s="37" t="e">
        <f t="shared" ca="1" si="234"/>
        <v>#NAME?</v>
      </c>
      <c r="EI38" s="37" t="e">
        <f t="shared" ca="1" si="234"/>
        <v>#NAME?</v>
      </c>
      <c r="EJ38" s="37" t="e">
        <f t="shared" ca="1" si="234"/>
        <v>#NAME?</v>
      </c>
      <c r="EK38" s="90" t="e">
        <f t="shared" ca="1" si="234"/>
        <v>#NAME?</v>
      </c>
      <c r="EL38" s="221" t="e">
        <f t="shared" ca="1" si="85"/>
        <v>#NAME?</v>
      </c>
      <c r="EN38" t="str">
        <f t="shared" si="86"/>
        <v>Caring</v>
      </c>
      <c r="EO38" s="36" t="e">
        <f t="shared" ref="EO38:EW38" ca="1" si="235">IF(EO$19&gt;0,EO25*SQRT(EO$19),0)</f>
        <v>#NAME?</v>
      </c>
      <c r="EP38" s="37" t="e">
        <f t="shared" ca="1" si="235"/>
        <v>#NAME?</v>
      </c>
      <c r="EQ38" s="37" t="e">
        <f t="shared" ca="1" si="235"/>
        <v>#NAME?</v>
      </c>
      <c r="ER38" s="37" t="e">
        <f t="shared" ca="1" si="235"/>
        <v>#NAME?</v>
      </c>
      <c r="ES38" s="37" t="e">
        <f t="shared" ca="1" si="235"/>
        <v>#NAME?</v>
      </c>
      <c r="ET38" s="37" t="e">
        <f t="shared" ca="1" si="235"/>
        <v>#NAME?</v>
      </c>
      <c r="EU38" s="37" t="e">
        <f t="shared" ca="1" si="235"/>
        <v>#NAME?</v>
      </c>
      <c r="EV38" s="37" t="e">
        <f t="shared" ca="1" si="235"/>
        <v>#NAME?</v>
      </c>
      <c r="EW38" s="90" t="e">
        <f t="shared" ca="1" si="235"/>
        <v>#NAME?</v>
      </c>
      <c r="EX38" s="221" t="e">
        <f t="shared" ca="1" si="88"/>
        <v>#NAME?</v>
      </c>
      <c r="EZ38" t="str">
        <f t="shared" si="89"/>
        <v>Caring</v>
      </c>
      <c r="FA38" s="36" t="e">
        <f t="shared" ref="FA38:FI38" ca="1" si="236">IF(FA$19&gt;0,FA25*SQRT(FA$19),0)</f>
        <v>#NAME?</v>
      </c>
      <c r="FB38" s="37" t="e">
        <f t="shared" ca="1" si="236"/>
        <v>#NAME?</v>
      </c>
      <c r="FC38" s="37" t="e">
        <f t="shared" ca="1" si="236"/>
        <v>#NAME?</v>
      </c>
      <c r="FD38" s="37" t="e">
        <f t="shared" ca="1" si="236"/>
        <v>#NAME?</v>
      </c>
      <c r="FE38" s="37" t="e">
        <f t="shared" ca="1" si="236"/>
        <v>#NAME?</v>
      </c>
      <c r="FF38" s="37" t="e">
        <f t="shared" ca="1" si="236"/>
        <v>#NAME?</v>
      </c>
      <c r="FG38" s="37" t="e">
        <f t="shared" ca="1" si="236"/>
        <v>#NAME?</v>
      </c>
      <c r="FH38" s="37" t="e">
        <f t="shared" ca="1" si="236"/>
        <v>#NAME?</v>
      </c>
      <c r="FI38" s="90" t="e">
        <f t="shared" ca="1" si="236"/>
        <v>#NAME?</v>
      </c>
      <c r="FJ38" s="221" t="e">
        <f t="shared" ca="1" si="91"/>
        <v>#NAME?</v>
      </c>
      <c r="FL38" t="str">
        <f t="shared" si="92"/>
        <v>Caring</v>
      </c>
      <c r="FM38" s="36" t="e">
        <f t="shared" ref="FM38:FU38" ca="1" si="237">IF(FM$19&gt;0,FM25*SQRT(FM$19),0)</f>
        <v>#NAME?</v>
      </c>
      <c r="FN38" s="37" t="e">
        <f t="shared" ca="1" si="237"/>
        <v>#NAME?</v>
      </c>
      <c r="FO38" s="37" t="e">
        <f t="shared" ca="1" si="237"/>
        <v>#NAME?</v>
      </c>
      <c r="FP38" s="37" t="e">
        <f t="shared" ca="1" si="237"/>
        <v>#NAME?</v>
      </c>
      <c r="FQ38" s="37" t="e">
        <f t="shared" ca="1" si="237"/>
        <v>#NAME?</v>
      </c>
      <c r="FR38" s="37" t="e">
        <f t="shared" ca="1" si="237"/>
        <v>#NAME?</v>
      </c>
      <c r="FS38" s="37" t="e">
        <f t="shared" ca="1" si="237"/>
        <v>#NAME?</v>
      </c>
      <c r="FT38" s="37" t="e">
        <f t="shared" ca="1" si="237"/>
        <v>#NAME?</v>
      </c>
      <c r="FU38" s="90" t="e">
        <f t="shared" ca="1" si="237"/>
        <v>#NAME?</v>
      </c>
      <c r="FV38" s="221" t="e">
        <f t="shared" ca="1" si="94"/>
        <v>#NAME?</v>
      </c>
      <c r="FX38" t="str">
        <f t="shared" si="95"/>
        <v>Caring</v>
      </c>
      <c r="FY38" s="36" t="e">
        <f t="shared" ref="FY38:GG38" ca="1" si="238">IF(FY$19&gt;0,FY25*SQRT(FY$19),0)</f>
        <v>#NAME?</v>
      </c>
      <c r="FZ38" s="37" t="e">
        <f t="shared" ca="1" si="238"/>
        <v>#NAME?</v>
      </c>
      <c r="GA38" s="37" t="e">
        <f t="shared" ca="1" si="238"/>
        <v>#NAME?</v>
      </c>
      <c r="GB38" s="37" t="e">
        <f t="shared" ca="1" si="238"/>
        <v>#NAME?</v>
      </c>
      <c r="GC38" s="37" t="e">
        <f t="shared" ca="1" si="238"/>
        <v>#NAME?</v>
      </c>
      <c r="GD38" s="37" t="e">
        <f t="shared" ca="1" si="238"/>
        <v>#NAME?</v>
      </c>
      <c r="GE38" s="37" t="e">
        <f t="shared" ca="1" si="238"/>
        <v>#NAME?</v>
      </c>
      <c r="GF38" s="37" t="e">
        <f t="shared" ca="1" si="238"/>
        <v>#NAME?</v>
      </c>
      <c r="GG38" s="90" t="e">
        <f t="shared" ca="1" si="238"/>
        <v>#NAME?</v>
      </c>
      <c r="GH38" s="221" t="e">
        <f t="shared" ca="1" si="97"/>
        <v>#NAME?</v>
      </c>
      <c r="GJ38" t="str">
        <f t="shared" si="98"/>
        <v>Caring</v>
      </c>
      <c r="GK38" s="36" t="e">
        <f t="shared" ref="GK38:GS38" ca="1" si="239">IF(GK$19&gt;0,GK25*SQRT(GK$19),0)</f>
        <v>#NAME?</v>
      </c>
      <c r="GL38" s="37" t="e">
        <f t="shared" ca="1" si="239"/>
        <v>#NAME?</v>
      </c>
      <c r="GM38" s="37" t="e">
        <f t="shared" ca="1" si="239"/>
        <v>#NAME?</v>
      </c>
      <c r="GN38" s="37" t="e">
        <f t="shared" ca="1" si="239"/>
        <v>#NAME?</v>
      </c>
      <c r="GO38" s="37" t="e">
        <f t="shared" ca="1" si="239"/>
        <v>#NAME?</v>
      </c>
      <c r="GP38" s="37" t="e">
        <f t="shared" ca="1" si="239"/>
        <v>#NAME?</v>
      </c>
      <c r="GQ38" s="37" t="e">
        <f t="shared" ca="1" si="239"/>
        <v>#NAME?</v>
      </c>
      <c r="GR38" s="37" t="e">
        <f t="shared" ca="1" si="239"/>
        <v>#NAME?</v>
      </c>
      <c r="GS38" s="90" t="e">
        <f t="shared" ca="1" si="239"/>
        <v>#NAME?</v>
      </c>
      <c r="GT38" s="221" t="e">
        <f t="shared" ca="1" si="100"/>
        <v>#NAME?</v>
      </c>
      <c r="GV38" t="str">
        <f t="shared" si="101"/>
        <v>Caring</v>
      </c>
      <c r="GW38" s="36" t="e">
        <f t="shared" ref="GW38:HE38" ca="1" si="240">IF(GW$19&gt;0,GW25*SQRT(GW$19),0)</f>
        <v>#NAME?</v>
      </c>
      <c r="GX38" s="37" t="e">
        <f t="shared" ca="1" si="240"/>
        <v>#NAME?</v>
      </c>
      <c r="GY38" s="37" t="e">
        <f t="shared" ca="1" si="240"/>
        <v>#NAME?</v>
      </c>
      <c r="GZ38" s="37" t="e">
        <f t="shared" ca="1" si="240"/>
        <v>#NAME?</v>
      </c>
      <c r="HA38" s="37" t="e">
        <f t="shared" ca="1" si="240"/>
        <v>#NAME?</v>
      </c>
      <c r="HB38" s="37" t="e">
        <f t="shared" ca="1" si="240"/>
        <v>#NAME?</v>
      </c>
      <c r="HC38" s="37" t="e">
        <f t="shared" ca="1" si="240"/>
        <v>#NAME?</v>
      </c>
      <c r="HD38" s="37" t="e">
        <f t="shared" ca="1" si="240"/>
        <v>#NAME?</v>
      </c>
      <c r="HE38" s="90" t="e">
        <f t="shared" ca="1" si="240"/>
        <v>#NAME?</v>
      </c>
      <c r="HF38" s="221" t="e">
        <f t="shared" ca="1" si="103"/>
        <v>#NAME?</v>
      </c>
      <c r="HH38" t="str">
        <f t="shared" si="104"/>
        <v>Caring</v>
      </c>
      <c r="HI38" s="36" t="e">
        <f t="shared" ref="HI38:HQ38" ca="1" si="241">IF(HI$19&gt;0,HI25*SQRT(HI$19),0)</f>
        <v>#NAME?</v>
      </c>
      <c r="HJ38" s="37" t="e">
        <f t="shared" ca="1" si="241"/>
        <v>#NAME?</v>
      </c>
      <c r="HK38" s="37" t="e">
        <f t="shared" ca="1" si="241"/>
        <v>#NAME?</v>
      </c>
      <c r="HL38" s="37" t="e">
        <f t="shared" ca="1" si="241"/>
        <v>#NAME?</v>
      </c>
      <c r="HM38" s="37" t="e">
        <f t="shared" ca="1" si="241"/>
        <v>#NAME?</v>
      </c>
      <c r="HN38" s="37" t="e">
        <f t="shared" ca="1" si="241"/>
        <v>#NAME?</v>
      </c>
      <c r="HO38" s="37" t="e">
        <f t="shared" ca="1" si="241"/>
        <v>#NAME?</v>
      </c>
      <c r="HP38" s="37" t="e">
        <f t="shared" ca="1" si="241"/>
        <v>#NAME?</v>
      </c>
      <c r="HQ38" s="90" t="e">
        <f t="shared" ca="1" si="241"/>
        <v>#NAME?</v>
      </c>
      <c r="HR38" s="221" t="e">
        <f t="shared" ca="1" si="106"/>
        <v>#NAME?</v>
      </c>
      <c r="HT38" t="str">
        <f t="shared" si="107"/>
        <v>Caring</v>
      </c>
      <c r="HU38" s="36" t="e">
        <f t="shared" ref="HU38:IC38" ca="1" si="242">IF(HU$19&gt;0,HU25*SQRT(HU$19),0)</f>
        <v>#NAME?</v>
      </c>
      <c r="HV38" s="37" t="e">
        <f t="shared" ca="1" si="242"/>
        <v>#NAME?</v>
      </c>
      <c r="HW38" s="37" t="e">
        <f t="shared" ca="1" si="242"/>
        <v>#NAME?</v>
      </c>
      <c r="HX38" s="37" t="e">
        <f t="shared" ca="1" si="242"/>
        <v>#NAME?</v>
      </c>
      <c r="HY38" s="37" t="e">
        <f t="shared" ca="1" si="242"/>
        <v>#NAME?</v>
      </c>
      <c r="HZ38" s="37" t="e">
        <f t="shared" ca="1" si="242"/>
        <v>#NAME?</v>
      </c>
      <c r="IA38" s="37" t="e">
        <f t="shared" ca="1" si="242"/>
        <v>#NAME?</v>
      </c>
      <c r="IB38" s="37" t="e">
        <f t="shared" ca="1" si="242"/>
        <v>#NAME?</v>
      </c>
      <c r="IC38" s="90" t="e">
        <f t="shared" ca="1" si="242"/>
        <v>#NAME?</v>
      </c>
      <c r="ID38" s="221" t="e">
        <f t="shared" ca="1" si="109"/>
        <v>#NAME?</v>
      </c>
      <c r="IF38" t="str">
        <f t="shared" si="110"/>
        <v>Caring</v>
      </c>
      <c r="IG38" s="36" t="e">
        <f t="shared" ref="IG38:IO38" ca="1" si="243">IF(IG$19&gt;0,IG25*SQRT(IG$19),0)</f>
        <v>#NAME?</v>
      </c>
      <c r="IH38" s="37" t="e">
        <f t="shared" ca="1" si="243"/>
        <v>#NAME?</v>
      </c>
      <c r="II38" s="37" t="e">
        <f t="shared" ca="1" si="243"/>
        <v>#NAME?</v>
      </c>
      <c r="IJ38" s="37" t="e">
        <f t="shared" ca="1" si="243"/>
        <v>#NAME?</v>
      </c>
      <c r="IK38" s="37" t="e">
        <f t="shared" ca="1" si="243"/>
        <v>#NAME?</v>
      </c>
      <c r="IL38" s="37" t="e">
        <f t="shared" ca="1" si="243"/>
        <v>#NAME?</v>
      </c>
      <c r="IM38" s="37" t="e">
        <f t="shared" ca="1" si="243"/>
        <v>#NAME?</v>
      </c>
      <c r="IN38" s="37" t="e">
        <f t="shared" ca="1" si="243"/>
        <v>#NAME?</v>
      </c>
      <c r="IO38" s="90" t="e">
        <f t="shared" ca="1" si="243"/>
        <v>#NAME?</v>
      </c>
      <c r="IP38" s="221" t="e">
        <f t="shared" ca="1" si="112"/>
        <v>#NAME?</v>
      </c>
      <c r="IR38" t="str">
        <f t="shared" si="113"/>
        <v>Caring</v>
      </c>
      <c r="IS38" s="36" t="e">
        <f t="shared" ref="IS38:JA38" ca="1" si="244">IF(IS$19&gt;0,IS25*SQRT(IS$19),0)</f>
        <v>#NAME?</v>
      </c>
      <c r="IT38" s="37" t="e">
        <f t="shared" ca="1" si="244"/>
        <v>#NAME?</v>
      </c>
      <c r="IU38" s="37" t="e">
        <f t="shared" ca="1" si="244"/>
        <v>#NAME?</v>
      </c>
      <c r="IV38" s="37" t="e">
        <f t="shared" ca="1" si="244"/>
        <v>#NAME?</v>
      </c>
      <c r="IW38" s="37" t="e">
        <f t="shared" ca="1" si="244"/>
        <v>#NAME?</v>
      </c>
      <c r="IX38" s="37" t="e">
        <f t="shared" ca="1" si="244"/>
        <v>#NAME?</v>
      </c>
      <c r="IY38" s="37" t="e">
        <f t="shared" ca="1" si="244"/>
        <v>#NAME?</v>
      </c>
      <c r="IZ38" s="37" t="e">
        <f t="shared" ca="1" si="244"/>
        <v>#NAME?</v>
      </c>
      <c r="JA38" s="90" t="e">
        <f t="shared" ca="1" si="244"/>
        <v>#NAME?</v>
      </c>
      <c r="JB38" s="221" t="e">
        <f t="shared" ca="1" si="115"/>
        <v>#NAME?</v>
      </c>
      <c r="JD38" t="str">
        <f t="shared" si="116"/>
        <v>Caring</v>
      </c>
      <c r="JE38" s="36" t="e">
        <f t="shared" ref="JE38:JM38" ca="1" si="245">IF(JE$19&gt;0,JE25*SQRT(JE$19),0)</f>
        <v>#NAME?</v>
      </c>
      <c r="JF38" s="37" t="e">
        <f t="shared" ca="1" si="245"/>
        <v>#NAME?</v>
      </c>
      <c r="JG38" s="37" t="e">
        <f t="shared" ca="1" si="245"/>
        <v>#NAME?</v>
      </c>
      <c r="JH38" s="37" t="e">
        <f t="shared" ca="1" si="245"/>
        <v>#NAME?</v>
      </c>
      <c r="JI38" s="37" t="e">
        <f t="shared" ca="1" si="245"/>
        <v>#NAME?</v>
      </c>
      <c r="JJ38" s="37" t="e">
        <f t="shared" ca="1" si="245"/>
        <v>#NAME?</v>
      </c>
      <c r="JK38" s="37" t="e">
        <f t="shared" ca="1" si="245"/>
        <v>#NAME?</v>
      </c>
      <c r="JL38" s="37" t="e">
        <f t="shared" ca="1" si="245"/>
        <v>#NAME?</v>
      </c>
      <c r="JM38" s="90" t="e">
        <f t="shared" ca="1" si="245"/>
        <v>#NAME?</v>
      </c>
      <c r="JN38" s="221" t="e">
        <f t="shared" ca="1" si="118"/>
        <v>#NAME?</v>
      </c>
      <c r="JP38" t="str">
        <f t="shared" si="119"/>
        <v>Caring</v>
      </c>
      <c r="JQ38" s="36" t="e">
        <f t="shared" ref="JQ38:JY38" ca="1" si="246">IF(JQ$19&gt;0,JQ25*SQRT(JQ$19),0)</f>
        <v>#NAME?</v>
      </c>
      <c r="JR38" s="37" t="e">
        <f t="shared" ca="1" si="246"/>
        <v>#NAME?</v>
      </c>
      <c r="JS38" s="37" t="e">
        <f t="shared" ca="1" si="246"/>
        <v>#NAME?</v>
      </c>
      <c r="JT38" s="37" t="e">
        <f t="shared" ca="1" si="246"/>
        <v>#NAME?</v>
      </c>
      <c r="JU38" s="37" t="e">
        <f t="shared" ca="1" si="246"/>
        <v>#NAME?</v>
      </c>
      <c r="JV38" s="37" t="e">
        <f t="shared" ca="1" si="246"/>
        <v>#NAME?</v>
      </c>
      <c r="JW38" s="37" t="e">
        <f t="shared" ca="1" si="246"/>
        <v>#NAME?</v>
      </c>
      <c r="JX38" s="37" t="e">
        <f t="shared" ca="1" si="246"/>
        <v>#NAME?</v>
      </c>
      <c r="JY38" s="90" t="e">
        <f t="shared" ca="1" si="246"/>
        <v>#NAME?</v>
      </c>
      <c r="JZ38" s="221" t="e">
        <f t="shared" ca="1" si="121"/>
        <v>#NAME?</v>
      </c>
      <c r="KB38" t="str">
        <f t="shared" si="122"/>
        <v>Caring</v>
      </c>
      <c r="KC38" s="36" t="e">
        <f t="shared" ref="KC38:KK38" ca="1" si="247">IF(KC$19&gt;0,KC25*SQRT(KC$19),0)</f>
        <v>#NAME?</v>
      </c>
      <c r="KD38" s="37" t="e">
        <f t="shared" ca="1" si="247"/>
        <v>#NAME?</v>
      </c>
      <c r="KE38" s="37" t="e">
        <f t="shared" ca="1" si="247"/>
        <v>#NAME?</v>
      </c>
      <c r="KF38" s="37" t="e">
        <f t="shared" ca="1" si="247"/>
        <v>#NAME?</v>
      </c>
      <c r="KG38" s="37" t="e">
        <f t="shared" ca="1" si="247"/>
        <v>#NAME?</v>
      </c>
      <c r="KH38" s="37" t="e">
        <f t="shared" ca="1" si="247"/>
        <v>#NAME?</v>
      </c>
      <c r="KI38" s="37" t="e">
        <f t="shared" ca="1" si="247"/>
        <v>#NAME?</v>
      </c>
      <c r="KJ38" s="37" t="e">
        <f t="shared" ca="1" si="247"/>
        <v>#NAME?</v>
      </c>
      <c r="KK38" s="90" t="e">
        <f t="shared" ca="1" si="247"/>
        <v>#NAME?</v>
      </c>
      <c r="KL38" s="221" t="e">
        <f t="shared" ca="1" si="124"/>
        <v>#NAME?</v>
      </c>
      <c r="KN38" t="str">
        <f t="shared" si="125"/>
        <v>Caring</v>
      </c>
      <c r="KO38" s="36" t="e">
        <f t="shared" ref="KO38:KW38" ca="1" si="248">IF(KO$19&gt;0,KO25*SQRT(KO$19),0)</f>
        <v>#NAME?</v>
      </c>
      <c r="KP38" s="37" t="e">
        <f t="shared" ca="1" si="248"/>
        <v>#NAME?</v>
      </c>
      <c r="KQ38" s="37" t="e">
        <f t="shared" ca="1" si="248"/>
        <v>#NAME?</v>
      </c>
      <c r="KR38" s="37" t="e">
        <f t="shared" ca="1" si="248"/>
        <v>#NAME?</v>
      </c>
      <c r="KS38" s="37" t="e">
        <f t="shared" ca="1" si="248"/>
        <v>#NAME?</v>
      </c>
      <c r="KT38" s="37" t="e">
        <f t="shared" ca="1" si="248"/>
        <v>#NAME?</v>
      </c>
      <c r="KU38" s="37" t="e">
        <f t="shared" ca="1" si="248"/>
        <v>#NAME?</v>
      </c>
      <c r="KV38" s="37" t="e">
        <f t="shared" ca="1" si="248"/>
        <v>#NAME?</v>
      </c>
      <c r="KW38" s="90" t="e">
        <f t="shared" ca="1" si="248"/>
        <v>#NAME?</v>
      </c>
      <c r="KX38" s="221" t="e">
        <f t="shared" ca="1" si="127"/>
        <v>#NAME?</v>
      </c>
      <c r="KZ38" t="str">
        <f t="shared" si="128"/>
        <v>Caring</v>
      </c>
      <c r="LA38" s="36" t="e">
        <f t="shared" ref="LA38:LI38" ca="1" si="249">IF(LA$19&gt;0,LA25*SQRT(LA$19),0)</f>
        <v>#NAME?</v>
      </c>
      <c r="LB38" s="37" t="e">
        <f t="shared" ca="1" si="249"/>
        <v>#NAME?</v>
      </c>
      <c r="LC38" s="37" t="e">
        <f t="shared" ca="1" si="249"/>
        <v>#NAME?</v>
      </c>
      <c r="LD38" s="37" t="e">
        <f t="shared" ca="1" si="249"/>
        <v>#NAME?</v>
      </c>
      <c r="LE38" s="37" t="e">
        <f t="shared" ca="1" si="249"/>
        <v>#NAME?</v>
      </c>
      <c r="LF38" s="37" t="e">
        <f t="shared" ca="1" si="249"/>
        <v>#NAME?</v>
      </c>
      <c r="LG38" s="37" t="e">
        <f t="shared" ca="1" si="249"/>
        <v>#NAME?</v>
      </c>
      <c r="LH38" s="37" t="e">
        <f t="shared" ca="1" si="249"/>
        <v>#NAME?</v>
      </c>
      <c r="LI38" s="90" t="e">
        <f t="shared" ca="1" si="249"/>
        <v>#NAME?</v>
      </c>
      <c r="LJ38" s="221" t="e">
        <f t="shared" ca="1" si="130"/>
        <v>#NAME?</v>
      </c>
      <c r="LL38" t="str">
        <f t="shared" si="131"/>
        <v>Caring</v>
      </c>
      <c r="LM38" s="36" t="e">
        <f t="shared" ref="LM38:LU38" ca="1" si="250">IF(LM$19&gt;0,LM25*SQRT(LM$19),0)</f>
        <v>#NAME?</v>
      </c>
      <c r="LN38" s="37" t="e">
        <f t="shared" ca="1" si="250"/>
        <v>#NAME?</v>
      </c>
      <c r="LO38" s="37" t="e">
        <f t="shared" ca="1" si="250"/>
        <v>#NAME?</v>
      </c>
      <c r="LP38" s="37" t="e">
        <f t="shared" ca="1" si="250"/>
        <v>#NAME?</v>
      </c>
      <c r="LQ38" s="37" t="e">
        <f t="shared" ca="1" si="250"/>
        <v>#NAME?</v>
      </c>
      <c r="LR38" s="37" t="e">
        <f t="shared" ca="1" si="250"/>
        <v>#NAME?</v>
      </c>
      <c r="LS38" s="37" t="e">
        <f t="shared" ca="1" si="250"/>
        <v>#NAME?</v>
      </c>
      <c r="LT38" s="37" t="e">
        <f t="shared" ca="1" si="250"/>
        <v>#NAME?</v>
      </c>
      <c r="LU38" s="90" t="e">
        <f t="shared" ca="1" si="250"/>
        <v>#NAME?</v>
      </c>
      <c r="LV38" s="221" t="e">
        <f t="shared" ca="1" si="133"/>
        <v>#NAME?</v>
      </c>
      <c r="LX38" t="str">
        <f t="shared" si="134"/>
        <v>Caring</v>
      </c>
      <c r="LY38" s="36" t="e">
        <f t="shared" ref="LY38:MG38" ca="1" si="251">IF(LY$19&gt;0,LY25*SQRT(LY$19),0)</f>
        <v>#NAME?</v>
      </c>
      <c r="LZ38" s="37" t="e">
        <f t="shared" ca="1" si="251"/>
        <v>#NAME?</v>
      </c>
      <c r="MA38" s="37" t="e">
        <f t="shared" ca="1" si="251"/>
        <v>#NAME?</v>
      </c>
      <c r="MB38" s="37" t="e">
        <f t="shared" ca="1" si="251"/>
        <v>#NAME?</v>
      </c>
      <c r="MC38" s="37" t="e">
        <f t="shared" ca="1" si="251"/>
        <v>#NAME?</v>
      </c>
      <c r="MD38" s="37" t="e">
        <f t="shared" ca="1" si="251"/>
        <v>#NAME?</v>
      </c>
      <c r="ME38" s="37" t="e">
        <f t="shared" ca="1" si="251"/>
        <v>#NAME?</v>
      </c>
      <c r="MF38" s="37" t="e">
        <f t="shared" ca="1" si="251"/>
        <v>#NAME?</v>
      </c>
      <c r="MG38" s="90" t="e">
        <f t="shared" ca="1" si="251"/>
        <v>#NAME?</v>
      </c>
      <c r="MH38" s="221" t="e">
        <f t="shared" ca="1" si="136"/>
        <v>#NAME?</v>
      </c>
      <c r="MJ38" t="str">
        <f t="shared" si="137"/>
        <v>Caring</v>
      </c>
      <c r="MK38" s="36" t="e">
        <f t="shared" ref="MK38:MS38" ca="1" si="252">IF(MK$19&gt;0,MK25*SQRT(MK$19),0)</f>
        <v>#NAME?</v>
      </c>
      <c r="ML38" s="37" t="e">
        <f t="shared" ca="1" si="252"/>
        <v>#NAME?</v>
      </c>
      <c r="MM38" s="37" t="e">
        <f t="shared" ca="1" si="252"/>
        <v>#NAME?</v>
      </c>
      <c r="MN38" s="37" t="e">
        <f t="shared" ca="1" si="252"/>
        <v>#NAME?</v>
      </c>
      <c r="MO38" s="37" t="e">
        <f t="shared" ca="1" si="252"/>
        <v>#NAME?</v>
      </c>
      <c r="MP38" s="37" t="e">
        <f t="shared" ca="1" si="252"/>
        <v>#NAME?</v>
      </c>
      <c r="MQ38" s="37" t="e">
        <f t="shared" ca="1" si="252"/>
        <v>#NAME?</v>
      </c>
      <c r="MR38" s="37" t="e">
        <f t="shared" ca="1" si="252"/>
        <v>#NAME?</v>
      </c>
      <c r="MS38" s="90" t="e">
        <f t="shared" ca="1" si="252"/>
        <v>#NAME?</v>
      </c>
      <c r="MT38" s="221" t="e">
        <f t="shared" ca="1" si="139"/>
        <v>#NAME?</v>
      </c>
    </row>
    <row r="39" spans="1:358" x14ac:dyDescent="0.25">
      <c r="A39">
        <v>36</v>
      </c>
      <c r="B39" s="123">
        <v>2</v>
      </c>
      <c r="C39" s="37">
        <v>8</v>
      </c>
      <c r="D39" s="37">
        <v>2</v>
      </c>
      <c r="E39" s="37">
        <v>3</v>
      </c>
      <c r="F39" s="37">
        <v>6</v>
      </c>
      <c r="G39" s="37">
        <v>5</v>
      </c>
      <c r="H39" s="37">
        <v>3</v>
      </c>
      <c r="I39" s="37">
        <v>5</v>
      </c>
      <c r="J39" s="90">
        <v>7</v>
      </c>
      <c r="S39">
        <f t="shared" si="140"/>
        <v>7</v>
      </c>
      <c r="T39" s="49" t="e">
        <f ca="1">RSquare($B$4:$J$123,S39)</f>
        <v>#NAME?</v>
      </c>
      <c r="V39" s="221" t="e">
        <f ca="1"/>
        <v>#NAME?</v>
      </c>
      <c r="X39" t="str">
        <f t="shared" si="56"/>
        <v>Charisma</v>
      </c>
      <c r="Y39" s="36" t="e">
        <f t="shared" ref="Y39:AG39" ca="1" si="253">IF(Y$19&gt;0,Y26*SQRT(Y$19),0)</f>
        <v>#NAME?</v>
      </c>
      <c r="Z39" s="37" t="e">
        <f t="shared" ca="1" si="253"/>
        <v>#NAME?</v>
      </c>
      <c r="AA39" s="37" t="e">
        <f t="shared" ca="1" si="253"/>
        <v>#NAME?</v>
      </c>
      <c r="AB39" s="37" t="e">
        <f t="shared" ca="1" si="253"/>
        <v>#NAME?</v>
      </c>
      <c r="AC39" s="37" t="e">
        <f t="shared" ca="1" si="253"/>
        <v>#NAME?</v>
      </c>
      <c r="AD39" s="37" t="e">
        <f t="shared" ca="1" si="253"/>
        <v>#NAME?</v>
      </c>
      <c r="AE39" s="37" t="e">
        <f t="shared" ca="1" si="253"/>
        <v>#NAME?</v>
      </c>
      <c r="AF39" s="37" t="e">
        <f t="shared" ca="1" si="253"/>
        <v>#NAME?</v>
      </c>
      <c r="AG39" s="90" t="e">
        <f t="shared" ca="1" si="253"/>
        <v>#NAME?</v>
      </c>
      <c r="AH39" s="221" t="e">
        <f t="shared" ca="1" si="58"/>
        <v>#NAME?</v>
      </c>
      <c r="AJ39" t="str">
        <f t="shared" si="59"/>
        <v>Charisma</v>
      </c>
      <c r="AK39" s="36" t="e">
        <f t="shared" ref="AK39:AS39" ca="1" si="254">IF(AK$19&gt;0,AK26*SQRT(AK$19),0)</f>
        <v>#NAME?</v>
      </c>
      <c r="AL39" s="37" t="e">
        <f t="shared" ca="1" si="254"/>
        <v>#NAME?</v>
      </c>
      <c r="AM39" s="37" t="e">
        <f t="shared" ca="1" si="254"/>
        <v>#NAME?</v>
      </c>
      <c r="AN39" s="37" t="e">
        <f t="shared" ca="1" si="254"/>
        <v>#NAME?</v>
      </c>
      <c r="AO39" s="37" t="e">
        <f t="shared" ca="1" si="254"/>
        <v>#NAME?</v>
      </c>
      <c r="AP39" s="37" t="e">
        <f t="shared" ca="1" si="254"/>
        <v>#NAME?</v>
      </c>
      <c r="AQ39" s="37" t="e">
        <f t="shared" ca="1" si="254"/>
        <v>#NAME?</v>
      </c>
      <c r="AR39" s="37" t="e">
        <f t="shared" ca="1" si="254"/>
        <v>#NAME?</v>
      </c>
      <c r="AS39" s="90" t="e">
        <f t="shared" ca="1" si="254"/>
        <v>#NAME?</v>
      </c>
      <c r="AT39" s="221" t="e">
        <f t="shared" ca="1" si="61"/>
        <v>#NAME?</v>
      </c>
      <c r="AV39" t="str">
        <f t="shared" si="62"/>
        <v>Charisma</v>
      </c>
      <c r="AW39" s="36" t="e">
        <f t="shared" ref="AW39:BE39" ca="1" si="255">IF(AW$19&gt;0,AW26*SQRT(AW$19),0)</f>
        <v>#NAME?</v>
      </c>
      <c r="AX39" s="37" t="e">
        <f t="shared" ca="1" si="255"/>
        <v>#NAME?</v>
      </c>
      <c r="AY39" s="37" t="e">
        <f t="shared" ca="1" si="255"/>
        <v>#NAME?</v>
      </c>
      <c r="AZ39" s="37" t="e">
        <f t="shared" ca="1" si="255"/>
        <v>#NAME?</v>
      </c>
      <c r="BA39" s="37" t="e">
        <f t="shared" ca="1" si="255"/>
        <v>#NAME?</v>
      </c>
      <c r="BB39" s="37" t="e">
        <f t="shared" ca="1" si="255"/>
        <v>#NAME?</v>
      </c>
      <c r="BC39" s="37" t="e">
        <f t="shared" ca="1" si="255"/>
        <v>#NAME?</v>
      </c>
      <c r="BD39" s="37" t="e">
        <f t="shared" ca="1" si="255"/>
        <v>#NAME?</v>
      </c>
      <c r="BE39" s="90" t="e">
        <f t="shared" ca="1" si="255"/>
        <v>#NAME?</v>
      </c>
      <c r="BF39" s="221" t="e">
        <f t="shared" ca="1" si="64"/>
        <v>#NAME?</v>
      </c>
      <c r="BH39" t="str">
        <f t="shared" si="65"/>
        <v>Charisma</v>
      </c>
      <c r="BI39" s="36" t="e">
        <f t="shared" ref="BI39:BQ39" ca="1" si="256">IF(BI$19&gt;0,BI26*SQRT(BI$19),0)</f>
        <v>#NAME?</v>
      </c>
      <c r="BJ39" s="37" t="e">
        <f t="shared" ca="1" si="256"/>
        <v>#NAME?</v>
      </c>
      <c r="BK39" s="37" t="e">
        <f t="shared" ca="1" si="256"/>
        <v>#NAME?</v>
      </c>
      <c r="BL39" s="37" t="e">
        <f t="shared" ca="1" si="256"/>
        <v>#NAME?</v>
      </c>
      <c r="BM39" s="37" t="e">
        <f t="shared" ca="1" si="256"/>
        <v>#NAME?</v>
      </c>
      <c r="BN39" s="37" t="e">
        <f t="shared" ca="1" si="256"/>
        <v>#NAME?</v>
      </c>
      <c r="BO39" s="37" t="e">
        <f t="shared" ca="1" si="256"/>
        <v>#NAME?</v>
      </c>
      <c r="BP39" s="37" t="e">
        <f t="shared" ca="1" si="256"/>
        <v>#NAME?</v>
      </c>
      <c r="BQ39" s="90" t="e">
        <f t="shared" ca="1" si="256"/>
        <v>#NAME?</v>
      </c>
      <c r="BR39" s="221" t="e">
        <f t="shared" ca="1" si="67"/>
        <v>#NAME?</v>
      </c>
      <c r="BT39" t="str">
        <f t="shared" si="68"/>
        <v>Charisma</v>
      </c>
      <c r="BU39" s="36" t="e">
        <f t="shared" ref="BU39:CC39" ca="1" si="257">IF(BU$19&gt;0,BU26*SQRT(BU$19),0)</f>
        <v>#NAME?</v>
      </c>
      <c r="BV39" s="37" t="e">
        <f t="shared" ca="1" si="257"/>
        <v>#NAME?</v>
      </c>
      <c r="BW39" s="37" t="e">
        <f t="shared" ca="1" si="257"/>
        <v>#NAME?</v>
      </c>
      <c r="BX39" s="37" t="e">
        <f t="shared" ca="1" si="257"/>
        <v>#NAME?</v>
      </c>
      <c r="BY39" s="37" t="e">
        <f t="shared" ca="1" si="257"/>
        <v>#NAME?</v>
      </c>
      <c r="BZ39" s="37" t="e">
        <f t="shared" ca="1" si="257"/>
        <v>#NAME?</v>
      </c>
      <c r="CA39" s="37" t="e">
        <f t="shared" ca="1" si="257"/>
        <v>#NAME?</v>
      </c>
      <c r="CB39" s="37" t="e">
        <f t="shared" ca="1" si="257"/>
        <v>#NAME?</v>
      </c>
      <c r="CC39" s="90" t="e">
        <f t="shared" ca="1" si="257"/>
        <v>#NAME?</v>
      </c>
      <c r="CD39" s="221" t="e">
        <f t="shared" ca="1" si="70"/>
        <v>#NAME?</v>
      </c>
      <c r="CF39" t="str">
        <f t="shared" si="71"/>
        <v>Charisma</v>
      </c>
      <c r="CG39" s="36" t="e">
        <f t="shared" ref="CG39:CO39" ca="1" si="258">IF(CG$19&gt;0,CG26*SQRT(CG$19),0)</f>
        <v>#NAME?</v>
      </c>
      <c r="CH39" s="37" t="e">
        <f t="shared" ca="1" si="258"/>
        <v>#NAME?</v>
      </c>
      <c r="CI39" s="37" t="e">
        <f t="shared" ca="1" si="258"/>
        <v>#NAME?</v>
      </c>
      <c r="CJ39" s="37" t="e">
        <f t="shared" ca="1" si="258"/>
        <v>#NAME?</v>
      </c>
      <c r="CK39" s="37" t="e">
        <f t="shared" ca="1" si="258"/>
        <v>#NAME?</v>
      </c>
      <c r="CL39" s="37" t="e">
        <f t="shared" ca="1" si="258"/>
        <v>#NAME?</v>
      </c>
      <c r="CM39" s="37" t="e">
        <f t="shared" ca="1" si="258"/>
        <v>#NAME?</v>
      </c>
      <c r="CN39" s="37" t="e">
        <f t="shared" ca="1" si="258"/>
        <v>#NAME?</v>
      </c>
      <c r="CO39" s="90" t="e">
        <f t="shared" ca="1" si="258"/>
        <v>#NAME?</v>
      </c>
      <c r="CP39" s="221" t="e">
        <f t="shared" ca="1" si="73"/>
        <v>#NAME?</v>
      </c>
      <c r="CR39" t="str">
        <f t="shared" si="74"/>
        <v>Charisma</v>
      </c>
      <c r="CS39" s="36" t="e">
        <f t="shared" ref="CS39:DA39" ca="1" si="259">IF(CS$19&gt;0,CS26*SQRT(CS$19),0)</f>
        <v>#NAME?</v>
      </c>
      <c r="CT39" s="37" t="e">
        <f t="shared" ca="1" si="259"/>
        <v>#NAME?</v>
      </c>
      <c r="CU39" s="37" t="e">
        <f t="shared" ca="1" si="259"/>
        <v>#NAME?</v>
      </c>
      <c r="CV39" s="37" t="e">
        <f t="shared" ca="1" si="259"/>
        <v>#NAME?</v>
      </c>
      <c r="CW39" s="37" t="e">
        <f t="shared" ca="1" si="259"/>
        <v>#NAME?</v>
      </c>
      <c r="CX39" s="37" t="e">
        <f t="shared" ca="1" si="259"/>
        <v>#NAME?</v>
      </c>
      <c r="CY39" s="37" t="e">
        <f t="shared" ca="1" si="259"/>
        <v>#NAME?</v>
      </c>
      <c r="CZ39" s="37" t="e">
        <f t="shared" ca="1" si="259"/>
        <v>#NAME?</v>
      </c>
      <c r="DA39" s="90" t="e">
        <f t="shared" ca="1" si="259"/>
        <v>#NAME?</v>
      </c>
      <c r="DB39" s="221" t="e">
        <f t="shared" ca="1" si="76"/>
        <v>#NAME?</v>
      </c>
      <c r="DD39" t="str">
        <f t="shared" si="77"/>
        <v>Charisma</v>
      </c>
      <c r="DE39" s="36" t="e">
        <f t="shared" ref="DE39:DM39" ca="1" si="260">IF(DE$19&gt;0,DE26*SQRT(DE$19),0)</f>
        <v>#NAME?</v>
      </c>
      <c r="DF39" s="37" t="e">
        <f t="shared" ca="1" si="260"/>
        <v>#NAME?</v>
      </c>
      <c r="DG39" s="37" t="e">
        <f t="shared" ca="1" si="260"/>
        <v>#NAME?</v>
      </c>
      <c r="DH39" s="37" t="e">
        <f t="shared" ca="1" si="260"/>
        <v>#NAME?</v>
      </c>
      <c r="DI39" s="37" t="e">
        <f t="shared" ca="1" si="260"/>
        <v>#NAME?</v>
      </c>
      <c r="DJ39" s="37" t="e">
        <f t="shared" ca="1" si="260"/>
        <v>#NAME?</v>
      </c>
      <c r="DK39" s="37" t="e">
        <f t="shared" ca="1" si="260"/>
        <v>#NAME?</v>
      </c>
      <c r="DL39" s="37" t="e">
        <f t="shared" ca="1" si="260"/>
        <v>#NAME?</v>
      </c>
      <c r="DM39" s="90" t="e">
        <f t="shared" ca="1" si="260"/>
        <v>#NAME?</v>
      </c>
      <c r="DN39" s="221" t="e">
        <f t="shared" ca="1" si="79"/>
        <v>#NAME?</v>
      </c>
      <c r="DP39" t="str">
        <f t="shared" si="80"/>
        <v>Charisma</v>
      </c>
      <c r="DQ39" s="36" t="e">
        <f t="shared" ref="DQ39:DY39" ca="1" si="261">IF(DQ$19&gt;0,DQ26*SQRT(DQ$19),0)</f>
        <v>#NAME?</v>
      </c>
      <c r="DR39" s="37" t="e">
        <f t="shared" ca="1" si="261"/>
        <v>#NAME?</v>
      </c>
      <c r="DS39" s="37" t="e">
        <f t="shared" ca="1" si="261"/>
        <v>#NAME?</v>
      </c>
      <c r="DT39" s="37" t="e">
        <f t="shared" ca="1" si="261"/>
        <v>#NAME?</v>
      </c>
      <c r="DU39" s="37" t="e">
        <f t="shared" ca="1" si="261"/>
        <v>#NAME?</v>
      </c>
      <c r="DV39" s="37" t="e">
        <f t="shared" ca="1" si="261"/>
        <v>#NAME?</v>
      </c>
      <c r="DW39" s="37" t="e">
        <f t="shared" ca="1" si="261"/>
        <v>#NAME?</v>
      </c>
      <c r="DX39" s="37" t="e">
        <f t="shared" ca="1" si="261"/>
        <v>#NAME?</v>
      </c>
      <c r="DY39" s="90" t="e">
        <f t="shared" ca="1" si="261"/>
        <v>#NAME?</v>
      </c>
      <c r="DZ39" s="221" t="e">
        <f t="shared" ca="1" si="82"/>
        <v>#NAME?</v>
      </c>
      <c r="EB39" t="str">
        <f t="shared" si="83"/>
        <v>Charisma</v>
      </c>
      <c r="EC39" s="36" t="e">
        <f t="shared" ref="EC39:EK39" ca="1" si="262">IF(EC$19&gt;0,EC26*SQRT(EC$19),0)</f>
        <v>#NAME?</v>
      </c>
      <c r="ED39" s="37" t="e">
        <f t="shared" ca="1" si="262"/>
        <v>#NAME?</v>
      </c>
      <c r="EE39" s="37" t="e">
        <f t="shared" ca="1" si="262"/>
        <v>#NAME?</v>
      </c>
      <c r="EF39" s="37" t="e">
        <f t="shared" ca="1" si="262"/>
        <v>#NAME?</v>
      </c>
      <c r="EG39" s="37" t="e">
        <f t="shared" ca="1" si="262"/>
        <v>#NAME?</v>
      </c>
      <c r="EH39" s="37" t="e">
        <f t="shared" ca="1" si="262"/>
        <v>#NAME?</v>
      </c>
      <c r="EI39" s="37" t="e">
        <f t="shared" ca="1" si="262"/>
        <v>#NAME?</v>
      </c>
      <c r="EJ39" s="37" t="e">
        <f t="shared" ca="1" si="262"/>
        <v>#NAME?</v>
      </c>
      <c r="EK39" s="90" t="e">
        <f t="shared" ca="1" si="262"/>
        <v>#NAME?</v>
      </c>
      <c r="EL39" s="221" t="e">
        <f t="shared" ca="1" si="85"/>
        <v>#NAME?</v>
      </c>
      <c r="EN39" t="str">
        <f t="shared" si="86"/>
        <v>Charisma</v>
      </c>
      <c r="EO39" s="36" t="e">
        <f t="shared" ref="EO39:EW39" ca="1" si="263">IF(EO$19&gt;0,EO26*SQRT(EO$19),0)</f>
        <v>#NAME?</v>
      </c>
      <c r="EP39" s="37" t="e">
        <f t="shared" ca="1" si="263"/>
        <v>#NAME?</v>
      </c>
      <c r="EQ39" s="37" t="e">
        <f t="shared" ca="1" si="263"/>
        <v>#NAME?</v>
      </c>
      <c r="ER39" s="37" t="e">
        <f t="shared" ca="1" si="263"/>
        <v>#NAME?</v>
      </c>
      <c r="ES39" s="37" t="e">
        <f t="shared" ca="1" si="263"/>
        <v>#NAME?</v>
      </c>
      <c r="ET39" s="37" t="e">
        <f t="shared" ca="1" si="263"/>
        <v>#NAME?</v>
      </c>
      <c r="EU39" s="37" t="e">
        <f t="shared" ca="1" si="263"/>
        <v>#NAME?</v>
      </c>
      <c r="EV39" s="37" t="e">
        <f t="shared" ca="1" si="263"/>
        <v>#NAME?</v>
      </c>
      <c r="EW39" s="90" t="e">
        <f t="shared" ca="1" si="263"/>
        <v>#NAME?</v>
      </c>
      <c r="EX39" s="221" t="e">
        <f t="shared" ca="1" si="88"/>
        <v>#NAME?</v>
      </c>
      <c r="EZ39" t="str">
        <f t="shared" si="89"/>
        <v>Charisma</v>
      </c>
      <c r="FA39" s="36" t="e">
        <f t="shared" ref="FA39:FI39" ca="1" si="264">IF(FA$19&gt;0,FA26*SQRT(FA$19),0)</f>
        <v>#NAME?</v>
      </c>
      <c r="FB39" s="37" t="e">
        <f t="shared" ca="1" si="264"/>
        <v>#NAME?</v>
      </c>
      <c r="FC39" s="37" t="e">
        <f t="shared" ca="1" si="264"/>
        <v>#NAME?</v>
      </c>
      <c r="FD39" s="37" t="e">
        <f t="shared" ca="1" si="264"/>
        <v>#NAME?</v>
      </c>
      <c r="FE39" s="37" t="e">
        <f t="shared" ca="1" si="264"/>
        <v>#NAME?</v>
      </c>
      <c r="FF39" s="37" t="e">
        <f t="shared" ca="1" si="264"/>
        <v>#NAME?</v>
      </c>
      <c r="FG39" s="37" t="e">
        <f t="shared" ca="1" si="264"/>
        <v>#NAME?</v>
      </c>
      <c r="FH39" s="37" t="e">
        <f t="shared" ca="1" si="264"/>
        <v>#NAME?</v>
      </c>
      <c r="FI39" s="90" t="e">
        <f t="shared" ca="1" si="264"/>
        <v>#NAME?</v>
      </c>
      <c r="FJ39" s="221" t="e">
        <f t="shared" ca="1" si="91"/>
        <v>#NAME?</v>
      </c>
      <c r="FL39" t="str">
        <f t="shared" si="92"/>
        <v>Charisma</v>
      </c>
      <c r="FM39" s="36" t="e">
        <f t="shared" ref="FM39:FU39" ca="1" si="265">IF(FM$19&gt;0,FM26*SQRT(FM$19),0)</f>
        <v>#NAME?</v>
      </c>
      <c r="FN39" s="37" t="e">
        <f t="shared" ca="1" si="265"/>
        <v>#NAME?</v>
      </c>
      <c r="FO39" s="37" t="e">
        <f t="shared" ca="1" si="265"/>
        <v>#NAME?</v>
      </c>
      <c r="FP39" s="37" t="e">
        <f t="shared" ca="1" si="265"/>
        <v>#NAME?</v>
      </c>
      <c r="FQ39" s="37" t="e">
        <f t="shared" ca="1" si="265"/>
        <v>#NAME?</v>
      </c>
      <c r="FR39" s="37" t="e">
        <f t="shared" ca="1" si="265"/>
        <v>#NAME?</v>
      </c>
      <c r="FS39" s="37" t="e">
        <f t="shared" ca="1" si="265"/>
        <v>#NAME?</v>
      </c>
      <c r="FT39" s="37" t="e">
        <f t="shared" ca="1" si="265"/>
        <v>#NAME?</v>
      </c>
      <c r="FU39" s="90" t="e">
        <f t="shared" ca="1" si="265"/>
        <v>#NAME?</v>
      </c>
      <c r="FV39" s="221" t="e">
        <f t="shared" ca="1" si="94"/>
        <v>#NAME?</v>
      </c>
      <c r="FX39" t="str">
        <f t="shared" si="95"/>
        <v>Charisma</v>
      </c>
      <c r="FY39" s="36" t="e">
        <f t="shared" ref="FY39:GG39" ca="1" si="266">IF(FY$19&gt;0,FY26*SQRT(FY$19),0)</f>
        <v>#NAME?</v>
      </c>
      <c r="FZ39" s="37" t="e">
        <f t="shared" ca="1" si="266"/>
        <v>#NAME?</v>
      </c>
      <c r="GA39" s="37" t="e">
        <f t="shared" ca="1" si="266"/>
        <v>#NAME?</v>
      </c>
      <c r="GB39" s="37" t="e">
        <f t="shared" ca="1" si="266"/>
        <v>#NAME?</v>
      </c>
      <c r="GC39" s="37" t="e">
        <f t="shared" ca="1" si="266"/>
        <v>#NAME?</v>
      </c>
      <c r="GD39" s="37" t="e">
        <f t="shared" ca="1" si="266"/>
        <v>#NAME?</v>
      </c>
      <c r="GE39" s="37" t="e">
        <f t="shared" ca="1" si="266"/>
        <v>#NAME?</v>
      </c>
      <c r="GF39" s="37" t="e">
        <f t="shared" ca="1" si="266"/>
        <v>#NAME?</v>
      </c>
      <c r="GG39" s="90" t="e">
        <f t="shared" ca="1" si="266"/>
        <v>#NAME?</v>
      </c>
      <c r="GH39" s="221" t="e">
        <f t="shared" ca="1" si="97"/>
        <v>#NAME?</v>
      </c>
      <c r="GJ39" t="str">
        <f t="shared" si="98"/>
        <v>Charisma</v>
      </c>
      <c r="GK39" s="36" t="e">
        <f t="shared" ref="GK39:GS39" ca="1" si="267">IF(GK$19&gt;0,GK26*SQRT(GK$19),0)</f>
        <v>#NAME?</v>
      </c>
      <c r="GL39" s="37" t="e">
        <f t="shared" ca="1" si="267"/>
        <v>#NAME?</v>
      </c>
      <c r="GM39" s="37" t="e">
        <f t="shared" ca="1" si="267"/>
        <v>#NAME?</v>
      </c>
      <c r="GN39" s="37" t="e">
        <f t="shared" ca="1" si="267"/>
        <v>#NAME?</v>
      </c>
      <c r="GO39" s="37" t="e">
        <f t="shared" ca="1" si="267"/>
        <v>#NAME?</v>
      </c>
      <c r="GP39" s="37" t="e">
        <f t="shared" ca="1" si="267"/>
        <v>#NAME?</v>
      </c>
      <c r="GQ39" s="37" t="e">
        <f t="shared" ca="1" si="267"/>
        <v>#NAME?</v>
      </c>
      <c r="GR39" s="37" t="e">
        <f t="shared" ca="1" si="267"/>
        <v>#NAME?</v>
      </c>
      <c r="GS39" s="90" t="e">
        <f t="shared" ca="1" si="267"/>
        <v>#NAME?</v>
      </c>
      <c r="GT39" s="221" t="e">
        <f t="shared" ca="1" si="100"/>
        <v>#NAME?</v>
      </c>
      <c r="GV39" t="str">
        <f t="shared" si="101"/>
        <v>Charisma</v>
      </c>
      <c r="GW39" s="36" t="e">
        <f t="shared" ref="GW39:HE39" ca="1" si="268">IF(GW$19&gt;0,GW26*SQRT(GW$19),0)</f>
        <v>#NAME?</v>
      </c>
      <c r="GX39" s="37" t="e">
        <f t="shared" ca="1" si="268"/>
        <v>#NAME?</v>
      </c>
      <c r="GY39" s="37" t="e">
        <f t="shared" ca="1" si="268"/>
        <v>#NAME?</v>
      </c>
      <c r="GZ39" s="37" t="e">
        <f t="shared" ca="1" si="268"/>
        <v>#NAME?</v>
      </c>
      <c r="HA39" s="37" t="e">
        <f t="shared" ca="1" si="268"/>
        <v>#NAME?</v>
      </c>
      <c r="HB39" s="37" t="e">
        <f t="shared" ca="1" si="268"/>
        <v>#NAME?</v>
      </c>
      <c r="HC39" s="37" t="e">
        <f t="shared" ca="1" si="268"/>
        <v>#NAME?</v>
      </c>
      <c r="HD39" s="37" t="e">
        <f t="shared" ca="1" si="268"/>
        <v>#NAME?</v>
      </c>
      <c r="HE39" s="90" t="e">
        <f t="shared" ca="1" si="268"/>
        <v>#NAME?</v>
      </c>
      <c r="HF39" s="221" t="e">
        <f t="shared" ca="1" si="103"/>
        <v>#NAME?</v>
      </c>
      <c r="HH39" t="str">
        <f t="shared" si="104"/>
        <v>Charisma</v>
      </c>
      <c r="HI39" s="36" t="e">
        <f t="shared" ref="HI39:HQ39" ca="1" si="269">IF(HI$19&gt;0,HI26*SQRT(HI$19),0)</f>
        <v>#NAME?</v>
      </c>
      <c r="HJ39" s="37" t="e">
        <f t="shared" ca="1" si="269"/>
        <v>#NAME?</v>
      </c>
      <c r="HK39" s="37" t="e">
        <f t="shared" ca="1" si="269"/>
        <v>#NAME?</v>
      </c>
      <c r="HL39" s="37" t="e">
        <f t="shared" ca="1" si="269"/>
        <v>#NAME?</v>
      </c>
      <c r="HM39" s="37" t="e">
        <f t="shared" ca="1" si="269"/>
        <v>#NAME?</v>
      </c>
      <c r="HN39" s="37" t="e">
        <f t="shared" ca="1" si="269"/>
        <v>#NAME?</v>
      </c>
      <c r="HO39" s="37" t="e">
        <f t="shared" ca="1" si="269"/>
        <v>#NAME?</v>
      </c>
      <c r="HP39" s="37" t="e">
        <f t="shared" ca="1" si="269"/>
        <v>#NAME?</v>
      </c>
      <c r="HQ39" s="90" t="e">
        <f t="shared" ca="1" si="269"/>
        <v>#NAME?</v>
      </c>
      <c r="HR39" s="221" t="e">
        <f t="shared" ca="1" si="106"/>
        <v>#NAME?</v>
      </c>
      <c r="HT39" t="str">
        <f t="shared" si="107"/>
        <v>Charisma</v>
      </c>
      <c r="HU39" s="36" t="e">
        <f t="shared" ref="HU39:IC39" ca="1" si="270">IF(HU$19&gt;0,HU26*SQRT(HU$19),0)</f>
        <v>#NAME?</v>
      </c>
      <c r="HV39" s="37" t="e">
        <f t="shared" ca="1" si="270"/>
        <v>#NAME?</v>
      </c>
      <c r="HW39" s="37" t="e">
        <f t="shared" ca="1" si="270"/>
        <v>#NAME?</v>
      </c>
      <c r="HX39" s="37" t="e">
        <f t="shared" ca="1" si="270"/>
        <v>#NAME?</v>
      </c>
      <c r="HY39" s="37" t="e">
        <f t="shared" ca="1" si="270"/>
        <v>#NAME?</v>
      </c>
      <c r="HZ39" s="37" t="e">
        <f t="shared" ca="1" si="270"/>
        <v>#NAME?</v>
      </c>
      <c r="IA39" s="37" t="e">
        <f t="shared" ca="1" si="270"/>
        <v>#NAME?</v>
      </c>
      <c r="IB39" s="37" t="e">
        <f t="shared" ca="1" si="270"/>
        <v>#NAME?</v>
      </c>
      <c r="IC39" s="90" t="e">
        <f t="shared" ca="1" si="270"/>
        <v>#NAME?</v>
      </c>
      <c r="ID39" s="221" t="e">
        <f t="shared" ca="1" si="109"/>
        <v>#NAME?</v>
      </c>
      <c r="IF39" t="str">
        <f t="shared" si="110"/>
        <v>Charisma</v>
      </c>
      <c r="IG39" s="36" t="e">
        <f t="shared" ref="IG39:IO39" ca="1" si="271">IF(IG$19&gt;0,IG26*SQRT(IG$19),0)</f>
        <v>#NAME?</v>
      </c>
      <c r="IH39" s="37" t="e">
        <f t="shared" ca="1" si="271"/>
        <v>#NAME?</v>
      </c>
      <c r="II39" s="37" t="e">
        <f t="shared" ca="1" si="271"/>
        <v>#NAME?</v>
      </c>
      <c r="IJ39" s="37" t="e">
        <f t="shared" ca="1" si="271"/>
        <v>#NAME?</v>
      </c>
      <c r="IK39" s="37" t="e">
        <f t="shared" ca="1" si="271"/>
        <v>#NAME?</v>
      </c>
      <c r="IL39" s="37" t="e">
        <f t="shared" ca="1" si="271"/>
        <v>#NAME?</v>
      </c>
      <c r="IM39" s="37" t="e">
        <f t="shared" ca="1" si="271"/>
        <v>#NAME?</v>
      </c>
      <c r="IN39" s="37" t="e">
        <f t="shared" ca="1" si="271"/>
        <v>#NAME?</v>
      </c>
      <c r="IO39" s="90" t="e">
        <f t="shared" ca="1" si="271"/>
        <v>#NAME?</v>
      </c>
      <c r="IP39" s="221" t="e">
        <f t="shared" ca="1" si="112"/>
        <v>#NAME?</v>
      </c>
      <c r="IR39" t="str">
        <f t="shared" si="113"/>
        <v>Charisma</v>
      </c>
      <c r="IS39" s="36" t="e">
        <f t="shared" ref="IS39:JA39" ca="1" si="272">IF(IS$19&gt;0,IS26*SQRT(IS$19),0)</f>
        <v>#NAME?</v>
      </c>
      <c r="IT39" s="37" t="e">
        <f t="shared" ca="1" si="272"/>
        <v>#NAME?</v>
      </c>
      <c r="IU39" s="37" t="e">
        <f t="shared" ca="1" si="272"/>
        <v>#NAME?</v>
      </c>
      <c r="IV39" s="37" t="e">
        <f t="shared" ca="1" si="272"/>
        <v>#NAME?</v>
      </c>
      <c r="IW39" s="37" t="e">
        <f t="shared" ca="1" si="272"/>
        <v>#NAME?</v>
      </c>
      <c r="IX39" s="37" t="e">
        <f t="shared" ca="1" si="272"/>
        <v>#NAME?</v>
      </c>
      <c r="IY39" s="37" t="e">
        <f t="shared" ca="1" si="272"/>
        <v>#NAME?</v>
      </c>
      <c r="IZ39" s="37" t="e">
        <f t="shared" ca="1" si="272"/>
        <v>#NAME?</v>
      </c>
      <c r="JA39" s="90" t="e">
        <f t="shared" ca="1" si="272"/>
        <v>#NAME?</v>
      </c>
      <c r="JB39" s="221" t="e">
        <f t="shared" ca="1" si="115"/>
        <v>#NAME?</v>
      </c>
      <c r="JD39" t="str">
        <f t="shared" si="116"/>
        <v>Charisma</v>
      </c>
      <c r="JE39" s="36" t="e">
        <f t="shared" ref="JE39:JM39" ca="1" si="273">IF(JE$19&gt;0,JE26*SQRT(JE$19),0)</f>
        <v>#NAME?</v>
      </c>
      <c r="JF39" s="37" t="e">
        <f t="shared" ca="1" si="273"/>
        <v>#NAME?</v>
      </c>
      <c r="JG39" s="37" t="e">
        <f t="shared" ca="1" si="273"/>
        <v>#NAME?</v>
      </c>
      <c r="JH39" s="37" t="e">
        <f t="shared" ca="1" si="273"/>
        <v>#NAME?</v>
      </c>
      <c r="JI39" s="37" t="e">
        <f t="shared" ca="1" si="273"/>
        <v>#NAME?</v>
      </c>
      <c r="JJ39" s="37" t="e">
        <f t="shared" ca="1" si="273"/>
        <v>#NAME?</v>
      </c>
      <c r="JK39" s="37" t="e">
        <f t="shared" ca="1" si="273"/>
        <v>#NAME?</v>
      </c>
      <c r="JL39" s="37" t="e">
        <f t="shared" ca="1" si="273"/>
        <v>#NAME?</v>
      </c>
      <c r="JM39" s="90" t="e">
        <f t="shared" ca="1" si="273"/>
        <v>#NAME?</v>
      </c>
      <c r="JN39" s="221" t="e">
        <f t="shared" ca="1" si="118"/>
        <v>#NAME?</v>
      </c>
      <c r="JP39" t="str">
        <f t="shared" si="119"/>
        <v>Charisma</v>
      </c>
      <c r="JQ39" s="36" t="e">
        <f t="shared" ref="JQ39:JY39" ca="1" si="274">IF(JQ$19&gt;0,JQ26*SQRT(JQ$19),0)</f>
        <v>#NAME?</v>
      </c>
      <c r="JR39" s="37" t="e">
        <f t="shared" ca="1" si="274"/>
        <v>#NAME?</v>
      </c>
      <c r="JS39" s="37" t="e">
        <f t="shared" ca="1" si="274"/>
        <v>#NAME?</v>
      </c>
      <c r="JT39" s="37" t="e">
        <f t="shared" ca="1" si="274"/>
        <v>#NAME?</v>
      </c>
      <c r="JU39" s="37" t="e">
        <f t="shared" ca="1" si="274"/>
        <v>#NAME?</v>
      </c>
      <c r="JV39" s="37" t="e">
        <f t="shared" ca="1" si="274"/>
        <v>#NAME?</v>
      </c>
      <c r="JW39" s="37" t="e">
        <f t="shared" ca="1" si="274"/>
        <v>#NAME?</v>
      </c>
      <c r="JX39" s="37" t="e">
        <f t="shared" ca="1" si="274"/>
        <v>#NAME?</v>
      </c>
      <c r="JY39" s="90" t="e">
        <f t="shared" ca="1" si="274"/>
        <v>#NAME?</v>
      </c>
      <c r="JZ39" s="221" t="e">
        <f t="shared" ca="1" si="121"/>
        <v>#NAME?</v>
      </c>
      <c r="KB39" t="str">
        <f t="shared" si="122"/>
        <v>Charisma</v>
      </c>
      <c r="KC39" s="36" t="e">
        <f t="shared" ref="KC39:KK39" ca="1" si="275">IF(KC$19&gt;0,KC26*SQRT(KC$19),0)</f>
        <v>#NAME?</v>
      </c>
      <c r="KD39" s="37" t="e">
        <f t="shared" ca="1" si="275"/>
        <v>#NAME?</v>
      </c>
      <c r="KE39" s="37" t="e">
        <f t="shared" ca="1" si="275"/>
        <v>#NAME?</v>
      </c>
      <c r="KF39" s="37" t="e">
        <f t="shared" ca="1" si="275"/>
        <v>#NAME?</v>
      </c>
      <c r="KG39" s="37" t="e">
        <f t="shared" ca="1" si="275"/>
        <v>#NAME?</v>
      </c>
      <c r="KH39" s="37" t="e">
        <f t="shared" ca="1" si="275"/>
        <v>#NAME?</v>
      </c>
      <c r="KI39" s="37" t="e">
        <f t="shared" ca="1" si="275"/>
        <v>#NAME?</v>
      </c>
      <c r="KJ39" s="37" t="e">
        <f t="shared" ca="1" si="275"/>
        <v>#NAME?</v>
      </c>
      <c r="KK39" s="90" t="e">
        <f t="shared" ca="1" si="275"/>
        <v>#NAME?</v>
      </c>
      <c r="KL39" s="221" t="e">
        <f t="shared" ca="1" si="124"/>
        <v>#NAME?</v>
      </c>
      <c r="KN39" t="str">
        <f t="shared" si="125"/>
        <v>Charisma</v>
      </c>
      <c r="KO39" s="36" t="e">
        <f t="shared" ref="KO39:KW39" ca="1" si="276">IF(KO$19&gt;0,KO26*SQRT(KO$19),0)</f>
        <v>#NAME?</v>
      </c>
      <c r="KP39" s="37" t="e">
        <f t="shared" ca="1" si="276"/>
        <v>#NAME?</v>
      </c>
      <c r="KQ39" s="37" t="e">
        <f t="shared" ca="1" si="276"/>
        <v>#NAME?</v>
      </c>
      <c r="KR39" s="37" t="e">
        <f t="shared" ca="1" si="276"/>
        <v>#NAME?</v>
      </c>
      <c r="KS39" s="37" t="e">
        <f t="shared" ca="1" si="276"/>
        <v>#NAME?</v>
      </c>
      <c r="KT39" s="37" t="e">
        <f t="shared" ca="1" si="276"/>
        <v>#NAME?</v>
      </c>
      <c r="KU39" s="37" t="e">
        <f t="shared" ca="1" si="276"/>
        <v>#NAME?</v>
      </c>
      <c r="KV39" s="37" t="e">
        <f t="shared" ca="1" si="276"/>
        <v>#NAME?</v>
      </c>
      <c r="KW39" s="90" t="e">
        <f t="shared" ca="1" si="276"/>
        <v>#NAME?</v>
      </c>
      <c r="KX39" s="221" t="e">
        <f t="shared" ca="1" si="127"/>
        <v>#NAME?</v>
      </c>
      <c r="KZ39" t="str">
        <f t="shared" si="128"/>
        <v>Charisma</v>
      </c>
      <c r="LA39" s="36" t="e">
        <f t="shared" ref="LA39:LI39" ca="1" si="277">IF(LA$19&gt;0,LA26*SQRT(LA$19),0)</f>
        <v>#NAME?</v>
      </c>
      <c r="LB39" s="37" t="e">
        <f t="shared" ca="1" si="277"/>
        <v>#NAME?</v>
      </c>
      <c r="LC39" s="37" t="e">
        <f t="shared" ca="1" si="277"/>
        <v>#NAME?</v>
      </c>
      <c r="LD39" s="37" t="e">
        <f t="shared" ca="1" si="277"/>
        <v>#NAME?</v>
      </c>
      <c r="LE39" s="37" t="e">
        <f t="shared" ca="1" si="277"/>
        <v>#NAME?</v>
      </c>
      <c r="LF39" s="37" t="e">
        <f t="shared" ca="1" si="277"/>
        <v>#NAME?</v>
      </c>
      <c r="LG39" s="37" t="e">
        <f t="shared" ca="1" si="277"/>
        <v>#NAME?</v>
      </c>
      <c r="LH39" s="37" t="e">
        <f t="shared" ca="1" si="277"/>
        <v>#NAME?</v>
      </c>
      <c r="LI39" s="90" t="e">
        <f t="shared" ca="1" si="277"/>
        <v>#NAME?</v>
      </c>
      <c r="LJ39" s="221" t="e">
        <f t="shared" ca="1" si="130"/>
        <v>#NAME?</v>
      </c>
      <c r="LL39" t="str">
        <f t="shared" si="131"/>
        <v>Charisma</v>
      </c>
      <c r="LM39" s="36" t="e">
        <f t="shared" ref="LM39:LU39" ca="1" si="278">IF(LM$19&gt;0,LM26*SQRT(LM$19),0)</f>
        <v>#NAME?</v>
      </c>
      <c r="LN39" s="37" t="e">
        <f t="shared" ca="1" si="278"/>
        <v>#NAME?</v>
      </c>
      <c r="LO39" s="37" t="e">
        <f t="shared" ca="1" si="278"/>
        <v>#NAME?</v>
      </c>
      <c r="LP39" s="37" t="e">
        <f t="shared" ca="1" si="278"/>
        <v>#NAME?</v>
      </c>
      <c r="LQ39" s="37" t="e">
        <f t="shared" ca="1" si="278"/>
        <v>#NAME?</v>
      </c>
      <c r="LR39" s="37" t="e">
        <f t="shared" ca="1" si="278"/>
        <v>#NAME?</v>
      </c>
      <c r="LS39" s="37" t="e">
        <f t="shared" ca="1" si="278"/>
        <v>#NAME?</v>
      </c>
      <c r="LT39" s="37" t="e">
        <f t="shared" ca="1" si="278"/>
        <v>#NAME?</v>
      </c>
      <c r="LU39" s="90" t="e">
        <f t="shared" ca="1" si="278"/>
        <v>#NAME?</v>
      </c>
      <c r="LV39" s="221" t="e">
        <f t="shared" ca="1" si="133"/>
        <v>#NAME?</v>
      </c>
      <c r="LX39" t="str">
        <f t="shared" si="134"/>
        <v>Charisma</v>
      </c>
      <c r="LY39" s="36" t="e">
        <f t="shared" ref="LY39:MG39" ca="1" si="279">IF(LY$19&gt;0,LY26*SQRT(LY$19),0)</f>
        <v>#NAME?</v>
      </c>
      <c r="LZ39" s="37" t="e">
        <f t="shared" ca="1" si="279"/>
        <v>#NAME?</v>
      </c>
      <c r="MA39" s="37" t="e">
        <f t="shared" ca="1" si="279"/>
        <v>#NAME?</v>
      </c>
      <c r="MB39" s="37" t="e">
        <f t="shared" ca="1" si="279"/>
        <v>#NAME?</v>
      </c>
      <c r="MC39" s="37" t="e">
        <f t="shared" ca="1" si="279"/>
        <v>#NAME?</v>
      </c>
      <c r="MD39" s="37" t="e">
        <f t="shared" ca="1" si="279"/>
        <v>#NAME?</v>
      </c>
      <c r="ME39" s="37" t="e">
        <f t="shared" ca="1" si="279"/>
        <v>#NAME?</v>
      </c>
      <c r="MF39" s="37" t="e">
        <f t="shared" ca="1" si="279"/>
        <v>#NAME?</v>
      </c>
      <c r="MG39" s="90" t="e">
        <f t="shared" ca="1" si="279"/>
        <v>#NAME?</v>
      </c>
      <c r="MH39" s="221" t="e">
        <f t="shared" ca="1" si="136"/>
        <v>#NAME?</v>
      </c>
      <c r="MJ39" t="str">
        <f t="shared" si="137"/>
        <v>Charisma</v>
      </c>
      <c r="MK39" s="36" t="e">
        <f t="shared" ref="MK39:MS39" ca="1" si="280">IF(MK$19&gt;0,MK26*SQRT(MK$19),0)</f>
        <v>#NAME?</v>
      </c>
      <c r="ML39" s="37" t="e">
        <f t="shared" ca="1" si="280"/>
        <v>#NAME?</v>
      </c>
      <c r="MM39" s="37" t="e">
        <f t="shared" ca="1" si="280"/>
        <v>#NAME?</v>
      </c>
      <c r="MN39" s="37" t="e">
        <f t="shared" ca="1" si="280"/>
        <v>#NAME?</v>
      </c>
      <c r="MO39" s="37" t="e">
        <f t="shared" ca="1" si="280"/>
        <v>#NAME?</v>
      </c>
      <c r="MP39" s="37" t="e">
        <f t="shared" ca="1" si="280"/>
        <v>#NAME?</v>
      </c>
      <c r="MQ39" s="37" t="e">
        <f t="shared" ca="1" si="280"/>
        <v>#NAME?</v>
      </c>
      <c r="MR39" s="37" t="e">
        <f t="shared" ca="1" si="280"/>
        <v>#NAME?</v>
      </c>
      <c r="MS39" s="90" t="e">
        <f t="shared" ca="1" si="280"/>
        <v>#NAME?</v>
      </c>
      <c r="MT39" s="221" t="e">
        <f t="shared" ca="1" si="139"/>
        <v>#NAME?</v>
      </c>
    </row>
    <row r="40" spans="1:358" x14ac:dyDescent="0.25">
      <c r="A40">
        <v>37</v>
      </c>
      <c r="B40" s="123">
        <v>2</v>
      </c>
      <c r="C40" s="37">
        <v>8</v>
      </c>
      <c r="D40" s="37">
        <v>4</v>
      </c>
      <c r="E40" s="37">
        <v>2</v>
      </c>
      <c r="F40" s="37">
        <v>7</v>
      </c>
      <c r="G40" s="37">
        <v>7</v>
      </c>
      <c r="H40" s="37">
        <v>5</v>
      </c>
      <c r="I40" s="37">
        <v>5</v>
      </c>
      <c r="J40" s="90">
        <v>7</v>
      </c>
      <c r="S40">
        <f t="shared" si="140"/>
        <v>8</v>
      </c>
      <c r="T40" s="49" t="e">
        <f ca="1">RSquare($B$4:$J$123,S40)</f>
        <v>#NAME?</v>
      </c>
      <c r="V40" s="221" t="e">
        <f ca="1"/>
        <v>#NAME?</v>
      </c>
      <c r="X40" t="str">
        <f t="shared" si="56"/>
        <v>Passion</v>
      </c>
      <c r="Y40" s="36" t="e">
        <f t="shared" ref="Y40:AG40" ca="1" si="281">IF(Y$19&gt;0,Y27*SQRT(Y$19),0)</f>
        <v>#NAME?</v>
      </c>
      <c r="Z40" s="37" t="e">
        <f t="shared" ca="1" si="281"/>
        <v>#NAME?</v>
      </c>
      <c r="AA40" s="37" t="e">
        <f t="shared" ca="1" si="281"/>
        <v>#NAME?</v>
      </c>
      <c r="AB40" s="37" t="e">
        <f t="shared" ca="1" si="281"/>
        <v>#NAME?</v>
      </c>
      <c r="AC40" s="37" t="e">
        <f t="shared" ca="1" si="281"/>
        <v>#NAME?</v>
      </c>
      <c r="AD40" s="37" t="e">
        <f t="shared" ca="1" si="281"/>
        <v>#NAME?</v>
      </c>
      <c r="AE40" s="37" t="e">
        <f t="shared" ca="1" si="281"/>
        <v>#NAME?</v>
      </c>
      <c r="AF40" s="37" t="e">
        <f t="shared" ca="1" si="281"/>
        <v>#NAME?</v>
      </c>
      <c r="AG40" s="90" t="e">
        <f t="shared" ca="1" si="281"/>
        <v>#NAME?</v>
      </c>
      <c r="AH40" s="221" t="e">
        <f t="shared" ca="1" si="58"/>
        <v>#NAME?</v>
      </c>
      <c r="AJ40" t="str">
        <f t="shared" si="59"/>
        <v>Passion</v>
      </c>
      <c r="AK40" s="36" t="e">
        <f t="shared" ref="AK40:AS40" ca="1" si="282">IF(AK$19&gt;0,AK27*SQRT(AK$19),0)</f>
        <v>#NAME?</v>
      </c>
      <c r="AL40" s="37" t="e">
        <f t="shared" ca="1" si="282"/>
        <v>#NAME?</v>
      </c>
      <c r="AM40" s="37" t="e">
        <f t="shared" ca="1" si="282"/>
        <v>#NAME?</v>
      </c>
      <c r="AN40" s="37" t="e">
        <f t="shared" ca="1" si="282"/>
        <v>#NAME?</v>
      </c>
      <c r="AO40" s="37" t="e">
        <f t="shared" ca="1" si="282"/>
        <v>#NAME?</v>
      </c>
      <c r="AP40" s="37" t="e">
        <f t="shared" ca="1" si="282"/>
        <v>#NAME?</v>
      </c>
      <c r="AQ40" s="37" t="e">
        <f t="shared" ca="1" si="282"/>
        <v>#NAME?</v>
      </c>
      <c r="AR40" s="37" t="e">
        <f t="shared" ca="1" si="282"/>
        <v>#NAME?</v>
      </c>
      <c r="AS40" s="90" t="e">
        <f t="shared" ca="1" si="282"/>
        <v>#NAME?</v>
      </c>
      <c r="AT40" s="221" t="e">
        <f t="shared" ca="1" si="61"/>
        <v>#NAME?</v>
      </c>
      <c r="AV40" t="str">
        <f t="shared" si="62"/>
        <v>Passion</v>
      </c>
      <c r="AW40" s="36" t="e">
        <f t="shared" ref="AW40:BE40" ca="1" si="283">IF(AW$19&gt;0,AW27*SQRT(AW$19),0)</f>
        <v>#NAME?</v>
      </c>
      <c r="AX40" s="37" t="e">
        <f t="shared" ca="1" si="283"/>
        <v>#NAME?</v>
      </c>
      <c r="AY40" s="37" t="e">
        <f t="shared" ca="1" si="283"/>
        <v>#NAME?</v>
      </c>
      <c r="AZ40" s="37" t="e">
        <f t="shared" ca="1" si="283"/>
        <v>#NAME?</v>
      </c>
      <c r="BA40" s="37" t="e">
        <f t="shared" ca="1" si="283"/>
        <v>#NAME?</v>
      </c>
      <c r="BB40" s="37" t="e">
        <f t="shared" ca="1" si="283"/>
        <v>#NAME?</v>
      </c>
      <c r="BC40" s="37" t="e">
        <f t="shared" ca="1" si="283"/>
        <v>#NAME?</v>
      </c>
      <c r="BD40" s="37" t="e">
        <f t="shared" ca="1" si="283"/>
        <v>#NAME?</v>
      </c>
      <c r="BE40" s="90" t="e">
        <f t="shared" ca="1" si="283"/>
        <v>#NAME?</v>
      </c>
      <c r="BF40" s="221" t="e">
        <f t="shared" ca="1" si="64"/>
        <v>#NAME?</v>
      </c>
      <c r="BH40" t="str">
        <f t="shared" si="65"/>
        <v>Passion</v>
      </c>
      <c r="BI40" s="36" t="e">
        <f t="shared" ref="BI40:BQ40" ca="1" si="284">IF(BI$19&gt;0,BI27*SQRT(BI$19),0)</f>
        <v>#NAME?</v>
      </c>
      <c r="BJ40" s="37" t="e">
        <f t="shared" ca="1" si="284"/>
        <v>#NAME?</v>
      </c>
      <c r="BK40" s="37" t="e">
        <f t="shared" ca="1" si="284"/>
        <v>#NAME?</v>
      </c>
      <c r="BL40" s="37" t="e">
        <f t="shared" ca="1" si="284"/>
        <v>#NAME?</v>
      </c>
      <c r="BM40" s="37" t="e">
        <f t="shared" ca="1" si="284"/>
        <v>#NAME?</v>
      </c>
      <c r="BN40" s="37" t="e">
        <f t="shared" ca="1" si="284"/>
        <v>#NAME?</v>
      </c>
      <c r="BO40" s="37" t="e">
        <f t="shared" ca="1" si="284"/>
        <v>#NAME?</v>
      </c>
      <c r="BP40" s="37" t="e">
        <f t="shared" ca="1" si="284"/>
        <v>#NAME?</v>
      </c>
      <c r="BQ40" s="90" t="e">
        <f t="shared" ca="1" si="284"/>
        <v>#NAME?</v>
      </c>
      <c r="BR40" s="221" t="e">
        <f t="shared" ca="1" si="67"/>
        <v>#NAME?</v>
      </c>
      <c r="BT40" t="str">
        <f t="shared" si="68"/>
        <v>Passion</v>
      </c>
      <c r="BU40" s="36" t="e">
        <f t="shared" ref="BU40:CC40" ca="1" si="285">IF(BU$19&gt;0,BU27*SQRT(BU$19),0)</f>
        <v>#NAME?</v>
      </c>
      <c r="BV40" s="37" t="e">
        <f t="shared" ca="1" si="285"/>
        <v>#NAME?</v>
      </c>
      <c r="BW40" s="37" t="e">
        <f t="shared" ca="1" si="285"/>
        <v>#NAME?</v>
      </c>
      <c r="BX40" s="37" t="e">
        <f t="shared" ca="1" si="285"/>
        <v>#NAME?</v>
      </c>
      <c r="BY40" s="37" t="e">
        <f t="shared" ca="1" si="285"/>
        <v>#NAME?</v>
      </c>
      <c r="BZ40" s="37" t="e">
        <f t="shared" ca="1" si="285"/>
        <v>#NAME?</v>
      </c>
      <c r="CA40" s="37" t="e">
        <f t="shared" ca="1" si="285"/>
        <v>#NAME?</v>
      </c>
      <c r="CB40" s="37" t="e">
        <f t="shared" ca="1" si="285"/>
        <v>#NAME?</v>
      </c>
      <c r="CC40" s="90" t="e">
        <f t="shared" ca="1" si="285"/>
        <v>#NAME?</v>
      </c>
      <c r="CD40" s="221" t="e">
        <f t="shared" ca="1" si="70"/>
        <v>#NAME?</v>
      </c>
      <c r="CF40" t="str">
        <f t="shared" si="71"/>
        <v>Passion</v>
      </c>
      <c r="CG40" s="36" t="e">
        <f t="shared" ref="CG40:CO40" ca="1" si="286">IF(CG$19&gt;0,CG27*SQRT(CG$19),0)</f>
        <v>#NAME?</v>
      </c>
      <c r="CH40" s="37" t="e">
        <f t="shared" ca="1" si="286"/>
        <v>#NAME?</v>
      </c>
      <c r="CI40" s="37" t="e">
        <f t="shared" ca="1" si="286"/>
        <v>#NAME?</v>
      </c>
      <c r="CJ40" s="37" t="e">
        <f t="shared" ca="1" si="286"/>
        <v>#NAME?</v>
      </c>
      <c r="CK40" s="37" t="e">
        <f t="shared" ca="1" si="286"/>
        <v>#NAME?</v>
      </c>
      <c r="CL40" s="37" t="e">
        <f t="shared" ca="1" si="286"/>
        <v>#NAME?</v>
      </c>
      <c r="CM40" s="37" t="e">
        <f t="shared" ca="1" si="286"/>
        <v>#NAME?</v>
      </c>
      <c r="CN40" s="37" t="e">
        <f t="shared" ca="1" si="286"/>
        <v>#NAME?</v>
      </c>
      <c r="CO40" s="90" t="e">
        <f t="shared" ca="1" si="286"/>
        <v>#NAME?</v>
      </c>
      <c r="CP40" s="221" t="e">
        <f t="shared" ca="1" si="73"/>
        <v>#NAME?</v>
      </c>
      <c r="CR40" t="str">
        <f t="shared" si="74"/>
        <v>Passion</v>
      </c>
      <c r="CS40" s="36" t="e">
        <f t="shared" ref="CS40:DA40" ca="1" si="287">IF(CS$19&gt;0,CS27*SQRT(CS$19),0)</f>
        <v>#NAME?</v>
      </c>
      <c r="CT40" s="37" t="e">
        <f t="shared" ca="1" si="287"/>
        <v>#NAME?</v>
      </c>
      <c r="CU40" s="37" t="e">
        <f t="shared" ca="1" si="287"/>
        <v>#NAME?</v>
      </c>
      <c r="CV40" s="37" t="e">
        <f t="shared" ca="1" si="287"/>
        <v>#NAME?</v>
      </c>
      <c r="CW40" s="37" t="e">
        <f t="shared" ca="1" si="287"/>
        <v>#NAME?</v>
      </c>
      <c r="CX40" s="37" t="e">
        <f t="shared" ca="1" si="287"/>
        <v>#NAME?</v>
      </c>
      <c r="CY40" s="37" t="e">
        <f t="shared" ca="1" si="287"/>
        <v>#NAME?</v>
      </c>
      <c r="CZ40" s="37" t="e">
        <f t="shared" ca="1" si="287"/>
        <v>#NAME?</v>
      </c>
      <c r="DA40" s="90" t="e">
        <f t="shared" ca="1" si="287"/>
        <v>#NAME?</v>
      </c>
      <c r="DB40" s="221" t="e">
        <f t="shared" ca="1" si="76"/>
        <v>#NAME?</v>
      </c>
      <c r="DD40" t="str">
        <f t="shared" si="77"/>
        <v>Passion</v>
      </c>
      <c r="DE40" s="36" t="e">
        <f t="shared" ref="DE40:DM40" ca="1" si="288">IF(DE$19&gt;0,DE27*SQRT(DE$19),0)</f>
        <v>#NAME?</v>
      </c>
      <c r="DF40" s="37" t="e">
        <f t="shared" ca="1" si="288"/>
        <v>#NAME?</v>
      </c>
      <c r="DG40" s="37" t="e">
        <f t="shared" ca="1" si="288"/>
        <v>#NAME?</v>
      </c>
      <c r="DH40" s="37" t="e">
        <f t="shared" ca="1" si="288"/>
        <v>#NAME?</v>
      </c>
      <c r="DI40" s="37" t="e">
        <f t="shared" ca="1" si="288"/>
        <v>#NAME?</v>
      </c>
      <c r="DJ40" s="37" t="e">
        <f t="shared" ca="1" si="288"/>
        <v>#NAME?</v>
      </c>
      <c r="DK40" s="37" t="e">
        <f t="shared" ca="1" si="288"/>
        <v>#NAME?</v>
      </c>
      <c r="DL40" s="37" t="e">
        <f t="shared" ca="1" si="288"/>
        <v>#NAME?</v>
      </c>
      <c r="DM40" s="90" t="e">
        <f t="shared" ca="1" si="288"/>
        <v>#NAME?</v>
      </c>
      <c r="DN40" s="221" t="e">
        <f t="shared" ca="1" si="79"/>
        <v>#NAME?</v>
      </c>
      <c r="DP40" t="str">
        <f t="shared" si="80"/>
        <v>Passion</v>
      </c>
      <c r="DQ40" s="36" t="e">
        <f t="shared" ref="DQ40:DY40" ca="1" si="289">IF(DQ$19&gt;0,DQ27*SQRT(DQ$19),0)</f>
        <v>#NAME?</v>
      </c>
      <c r="DR40" s="37" t="e">
        <f t="shared" ca="1" si="289"/>
        <v>#NAME?</v>
      </c>
      <c r="DS40" s="37" t="e">
        <f t="shared" ca="1" si="289"/>
        <v>#NAME?</v>
      </c>
      <c r="DT40" s="37" t="e">
        <f t="shared" ca="1" si="289"/>
        <v>#NAME?</v>
      </c>
      <c r="DU40" s="37" t="e">
        <f t="shared" ca="1" si="289"/>
        <v>#NAME?</v>
      </c>
      <c r="DV40" s="37" t="e">
        <f t="shared" ca="1" si="289"/>
        <v>#NAME?</v>
      </c>
      <c r="DW40" s="37" t="e">
        <f t="shared" ca="1" si="289"/>
        <v>#NAME?</v>
      </c>
      <c r="DX40" s="37" t="e">
        <f t="shared" ca="1" si="289"/>
        <v>#NAME?</v>
      </c>
      <c r="DY40" s="90" t="e">
        <f t="shared" ca="1" si="289"/>
        <v>#NAME?</v>
      </c>
      <c r="DZ40" s="221" t="e">
        <f t="shared" ca="1" si="82"/>
        <v>#NAME?</v>
      </c>
      <c r="EB40" t="str">
        <f t="shared" si="83"/>
        <v>Passion</v>
      </c>
      <c r="EC40" s="36" t="e">
        <f t="shared" ref="EC40:EK40" ca="1" si="290">IF(EC$19&gt;0,EC27*SQRT(EC$19),0)</f>
        <v>#NAME?</v>
      </c>
      <c r="ED40" s="37" t="e">
        <f t="shared" ca="1" si="290"/>
        <v>#NAME?</v>
      </c>
      <c r="EE40" s="37" t="e">
        <f t="shared" ca="1" si="290"/>
        <v>#NAME?</v>
      </c>
      <c r="EF40" s="37" t="e">
        <f t="shared" ca="1" si="290"/>
        <v>#NAME?</v>
      </c>
      <c r="EG40" s="37" t="e">
        <f t="shared" ca="1" si="290"/>
        <v>#NAME?</v>
      </c>
      <c r="EH40" s="37" t="e">
        <f t="shared" ca="1" si="290"/>
        <v>#NAME?</v>
      </c>
      <c r="EI40" s="37" t="e">
        <f t="shared" ca="1" si="290"/>
        <v>#NAME?</v>
      </c>
      <c r="EJ40" s="37" t="e">
        <f t="shared" ca="1" si="290"/>
        <v>#NAME?</v>
      </c>
      <c r="EK40" s="90" t="e">
        <f t="shared" ca="1" si="290"/>
        <v>#NAME?</v>
      </c>
      <c r="EL40" s="221" t="e">
        <f t="shared" ca="1" si="85"/>
        <v>#NAME?</v>
      </c>
      <c r="EN40" t="str">
        <f t="shared" si="86"/>
        <v>Passion</v>
      </c>
      <c r="EO40" s="36" t="e">
        <f t="shared" ref="EO40:EW40" ca="1" si="291">IF(EO$19&gt;0,EO27*SQRT(EO$19),0)</f>
        <v>#NAME?</v>
      </c>
      <c r="EP40" s="37" t="e">
        <f t="shared" ca="1" si="291"/>
        <v>#NAME?</v>
      </c>
      <c r="EQ40" s="37" t="e">
        <f t="shared" ca="1" si="291"/>
        <v>#NAME?</v>
      </c>
      <c r="ER40" s="37" t="e">
        <f t="shared" ca="1" si="291"/>
        <v>#NAME?</v>
      </c>
      <c r="ES40" s="37" t="e">
        <f t="shared" ca="1" si="291"/>
        <v>#NAME?</v>
      </c>
      <c r="ET40" s="37" t="e">
        <f t="shared" ca="1" si="291"/>
        <v>#NAME?</v>
      </c>
      <c r="EU40" s="37" t="e">
        <f t="shared" ca="1" si="291"/>
        <v>#NAME?</v>
      </c>
      <c r="EV40" s="37" t="e">
        <f t="shared" ca="1" si="291"/>
        <v>#NAME?</v>
      </c>
      <c r="EW40" s="90" t="e">
        <f t="shared" ca="1" si="291"/>
        <v>#NAME?</v>
      </c>
      <c r="EX40" s="221" t="e">
        <f t="shared" ca="1" si="88"/>
        <v>#NAME?</v>
      </c>
      <c r="EZ40" t="str">
        <f t="shared" si="89"/>
        <v>Passion</v>
      </c>
      <c r="FA40" s="36" t="e">
        <f t="shared" ref="FA40:FI40" ca="1" si="292">IF(FA$19&gt;0,FA27*SQRT(FA$19),0)</f>
        <v>#NAME?</v>
      </c>
      <c r="FB40" s="37" t="e">
        <f t="shared" ca="1" si="292"/>
        <v>#NAME?</v>
      </c>
      <c r="FC40" s="37" t="e">
        <f t="shared" ca="1" si="292"/>
        <v>#NAME?</v>
      </c>
      <c r="FD40" s="37" t="e">
        <f t="shared" ca="1" si="292"/>
        <v>#NAME?</v>
      </c>
      <c r="FE40" s="37" t="e">
        <f t="shared" ca="1" si="292"/>
        <v>#NAME?</v>
      </c>
      <c r="FF40" s="37" t="e">
        <f t="shared" ca="1" si="292"/>
        <v>#NAME?</v>
      </c>
      <c r="FG40" s="37" t="e">
        <f t="shared" ca="1" si="292"/>
        <v>#NAME?</v>
      </c>
      <c r="FH40" s="37" t="e">
        <f t="shared" ca="1" si="292"/>
        <v>#NAME?</v>
      </c>
      <c r="FI40" s="90" t="e">
        <f t="shared" ca="1" si="292"/>
        <v>#NAME?</v>
      </c>
      <c r="FJ40" s="221" t="e">
        <f t="shared" ca="1" si="91"/>
        <v>#NAME?</v>
      </c>
      <c r="FL40" t="str">
        <f t="shared" si="92"/>
        <v>Passion</v>
      </c>
      <c r="FM40" s="36" t="e">
        <f t="shared" ref="FM40:FU40" ca="1" si="293">IF(FM$19&gt;0,FM27*SQRT(FM$19),0)</f>
        <v>#NAME?</v>
      </c>
      <c r="FN40" s="37" t="e">
        <f t="shared" ca="1" si="293"/>
        <v>#NAME?</v>
      </c>
      <c r="FO40" s="37" t="e">
        <f t="shared" ca="1" si="293"/>
        <v>#NAME?</v>
      </c>
      <c r="FP40" s="37" t="e">
        <f t="shared" ca="1" si="293"/>
        <v>#NAME?</v>
      </c>
      <c r="FQ40" s="37" t="e">
        <f t="shared" ca="1" si="293"/>
        <v>#NAME?</v>
      </c>
      <c r="FR40" s="37" t="e">
        <f t="shared" ca="1" si="293"/>
        <v>#NAME?</v>
      </c>
      <c r="FS40" s="37" t="e">
        <f t="shared" ca="1" si="293"/>
        <v>#NAME?</v>
      </c>
      <c r="FT40" s="37" t="e">
        <f t="shared" ca="1" si="293"/>
        <v>#NAME?</v>
      </c>
      <c r="FU40" s="90" t="e">
        <f t="shared" ca="1" si="293"/>
        <v>#NAME?</v>
      </c>
      <c r="FV40" s="221" t="e">
        <f t="shared" ca="1" si="94"/>
        <v>#NAME?</v>
      </c>
      <c r="FX40" t="str">
        <f t="shared" si="95"/>
        <v>Passion</v>
      </c>
      <c r="FY40" s="36" t="e">
        <f t="shared" ref="FY40:GG40" ca="1" si="294">IF(FY$19&gt;0,FY27*SQRT(FY$19),0)</f>
        <v>#NAME?</v>
      </c>
      <c r="FZ40" s="37" t="e">
        <f t="shared" ca="1" si="294"/>
        <v>#NAME?</v>
      </c>
      <c r="GA40" s="37" t="e">
        <f t="shared" ca="1" si="294"/>
        <v>#NAME?</v>
      </c>
      <c r="GB40" s="37" t="e">
        <f t="shared" ca="1" si="294"/>
        <v>#NAME?</v>
      </c>
      <c r="GC40" s="37" t="e">
        <f t="shared" ca="1" si="294"/>
        <v>#NAME?</v>
      </c>
      <c r="GD40" s="37" t="e">
        <f t="shared" ca="1" si="294"/>
        <v>#NAME?</v>
      </c>
      <c r="GE40" s="37" t="e">
        <f t="shared" ca="1" si="294"/>
        <v>#NAME?</v>
      </c>
      <c r="GF40" s="37" t="e">
        <f t="shared" ca="1" si="294"/>
        <v>#NAME?</v>
      </c>
      <c r="GG40" s="90" t="e">
        <f t="shared" ca="1" si="294"/>
        <v>#NAME?</v>
      </c>
      <c r="GH40" s="221" t="e">
        <f t="shared" ca="1" si="97"/>
        <v>#NAME?</v>
      </c>
      <c r="GJ40" t="str">
        <f t="shared" si="98"/>
        <v>Passion</v>
      </c>
      <c r="GK40" s="36" t="e">
        <f t="shared" ref="GK40:GS40" ca="1" si="295">IF(GK$19&gt;0,GK27*SQRT(GK$19),0)</f>
        <v>#NAME?</v>
      </c>
      <c r="GL40" s="37" t="e">
        <f t="shared" ca="1" si="295"/>
        <v>#NAME?</v>
      </c>
      <c r="GM40" s="37" t="e">
        <f t="shared" ca="1" si="295"/>
        <v>#NAME?</v>
      </c>
      <c r="GN40" s="37" t="e">
        <f t="shared" ca="1" si="295"/>
        <v>#NAME?</v>
      </c>
      <c r="GO40" s="37" t="e">
        <f t="shared" ca="1" si="295"/>
        <v>#NAME?</v>
      </c>
      <c r="GP40" s="37" t="e">
        <f t="shared" ca="1" si="295"/>
        <v>#NAME?</v>
      </c>
      <c r="GQ40" s="37" t="e">
        <f t="shared" ca="1" si="295"/>
        <v>#NAME?</v>
      </c>
      <c r="GR40" s="37" t="e">
        <f t="shared" ca="1" si="295"/>
        <v>#NAME?</v>
      </c>
      <c r="GS40" s="90" t="e">
        <f t="shared" ca="1" si="295"/>
        <v>#NAME?</v>
      </c>
      <c r="GT40" s="221" t="e">
        <f t="shared" ca="1" si="100"/>
        <v>#NAME?</v>
      </c>
      <c r="GV40" t="str">
        <f t="shared" si="101"/>
        <v>Passion</v>
      </c>
      <c r="GW40" s="36" t="e">
        <f t="shared" ref="GW40:HE40" ca="1" si="296">IF(GW$19&gt;0,GW27*SQRT(GW$19),0)</f>
        <v>#NAME?</v>
      </c>
      <c r="GX40" s="37" t="e">
        <f t="shared" ca="1" si="296"/>
        <v>#NAME?</v>
      </c>
      <c r="GY40" s="37" t="e">
        <f t="shared" ca="1" si="296"/>
        <v>#NAME?</v>
      </c>
      <c r="GZ40" s="37" t="e">
        <f t="shared" ca="1" si="296"/>
        <v>#NAME?</v>
      </c>
      <c r="HA40" s="37" t="e">
        <f t="shared" ca="1" si="296"/>
        <v>#NAME?</v>
      </c>
      <c r="HB40" s="37" t="e">
        <f t="shared" ca="1" si="296"/>
        <v>#NAME?</v>
      </c>
      <c r="HC40" s="37" t="e">
        <f t="shared" ca="1" si="296"/>
        <v>#NAME?</v>
      </c>
      <c r="HD40" s="37" t="e">
        <f t="shared" ca="1" si="296"/>
        <v>#NAME?</v>
      </c>
      <c r="HE40" s="90" t="e">
        <f t="shared" ca="1" si="296"/>
        <v>#NAME?</v>
      </c>
      <c r="HF40" s="221" t="e">
        <f t="shared" ca="1" si="103"/>
        <v>#NAME?</v>
      </c>
      <c r="HH40" t="str">
        <f t="shared" si="104"/>
        <v>Passion</v>
      </c>
      <c r="HI40" s="36" t="e">
        <f t="shared" ref="HI40:HQ40" ca="1" si="297">IF(HI$19&gt;0,HI27*SQRT(HI$19),0)</f>
        <v>#NAME?</v>
      </c>
      <c r="HJ40" s="37" t="e">
        <f t="shared" ca="1" si="297"/>
        <v>#NAME?</v>
      </c>
      <c r="HK40" s="37" t="e">
        <f t="shared" ca="1" si="297"/>
        <v>#NAME?</v>
      </c>
      <c r="HL40" s="37" t="e">
        <f t="shared" ca="1" si="297"/>
        <v>#NAME?</v>
      </c>
      <c r="HM40" s="37" t="e">
        <f t="shared" ca="1" si="297"/>
        <v>#NAME?</v>
      </c>
      <c r="HN40" s="37" t="e">
        <f t="shared" ca="1" si="297"/>
        <v>#NAME?</v>
      </c>
      <c r="HO40" s="37" t="e">
        <f t="shared" ca="1" si="297"/>
        <v>#NAME?</v>
      </c>
      <c r="HP40" s="37" t="e">
        <f t="shared" ca="1" si="297"/>
        <v>#NAME?</v>
      </c>
      <c r="HQ40" s="90" t="e">
        <f t="shared" ca="1" si="297"/>
        <v>#NAME?</v>
      </c>
      <c r="HR40" s="221" t="e">
        <f t="shared" ca="1" si="106"/>
        <v>#NAME?</v>
      </c>
      <c r="HT40" t="str">
        <f t="shared" si="107"/>
        <v>Passion</v>
      </c>
      <c r="HU40" s="36" t="e">
        <f t="shared" ref="HU40:IC40" ca="1" si="298">IF(HU$19&gt;0,HU27*SQRT(HU$19),0)</f>
        <v>#NAME?</v>
      </c>
      <c r="HV40" s="37" t="e">
        <f t="shared" ca="1" si="298"/>
        <v>#NAME?</v>
      </c>
      <c r="HW40" s="37" t="e">
        <f t="shared" ca="1" si="298"/>
        <v>#NAME?</v>
      </c>
      <c r="HX40" s="37" t="e">
        <f t="shared" ca="1" si="298"/>
        <v>#NAME?</v>
      </c>
      <c r="HY40" s="37" t="e">
        <f t="shared" ca="1" si="298"/>
        <v>#NAME?</v>
      </c>
      <c r="HZ40" s="37" t="e">
        <f t="shared" ca="1" si="298"/>
        <v>#NAME?</v>
      </c>
      <c r="IA40" s="37" t="e">
        <f t="shared" ca="1" si="298"/>
        <v>#NAME?</v>
      </c>
      <c r="IB40" s="37" t="e">
        <f t="shared" ca="1" si="298"/>
        <v>#NAME?</v>
      </c>
      <c r="IC40" s="90" t="e">
        <f t="shared" ca="1" si="298"/>
        <v>#NAME?</v>
      </c>
      <c r="ID40" s="221" t="e">
        <f t="shared" ca="1" si="109"/>
        <v>#NAME?</v>
      </c>
      <c r="IF40" t="str">
        <f t="shared" si="110"/>
        <v>Passion</v>
      </c>
      <c r="IG40" s="36" t="e">
        <f t="shared" ref="IG40:IO40" ca="1" si="299">IF(IG$19&gt;0,IG27*SQRT(IG$19),0)</f>
        <v>#NAME?</v>
      </c>
      <c r="IH40" s="37" t="e">
        <f t="shared" ca="1" si="299"/>
        <v>#NAME?</v>
      </c>
      <c r="II40" s="37" t="e">
        <f t="shared" ca="1" si="299"/>
        <v>#NAME?</v>
      </c>
      <c r="IJ40" s="37" t="e">
        <f t="shared" ca="1" si="299"/>
        <v>#NAME?</v>
      </c>
      <c r="IK40" s="37" t="e">
        <f t="shared" ca="1" si="299"/>
        <v>#NAME?</v>
      </c>
      <c r="IL40" s="37" t="e">
        <f t="shared" ca="1" si="299"/>
        <v>#NAME?</v>
      </c>
      <c r="IM40" s="37" t="e">
        <f t="shared" ca="1" si="299"/>
        <v>#NAME?</v>
      </c>
      <c r="IN40" s="37" t="e">
        <f t="shared" ca="1" si="299"/>
        <v>#NAME?</v>
      </c>
      <c r="IO40" s="90" t="e">
        <f t="shared" ca="1" si="299"/>
        <v>#NAME?</v>
      </c>
      <c r="IP40" s="221" t="e">
        <f t="shared" ca="1" si="112"/>
        <v>#NAME?</v>
      </c>
      <c r="IR40" t="str">
        <f t="shared" si="113"/>
        <v>Passion</v>
      </c>
      <c r="IS40" s="36" t="e">
        <f t="shared" ref="IS40:JA40" ca="1" si="300">IF(IS$19&gt;0,IS27*SQRT(IS$19),0)</f>
        <v>#NAME?</v>
      </c>
      <c r="IT40" s="37" t="e">
        <f t="shared" ca="1" si="300"/>
        <v>#NAME?</v>
      </c>
      <c r="IU40" s="37" t="e">
        <f t="shared" ca="1" si="300"/>
        <v>#NAME?</v>
      </c>
      <c r="IV40" s="37" t="e">
        <f t="shared" ca="1" si="300"/>
        <v>#NAME?</v>
      </c>
      <c r="IW40" s="37" t="e">
        <f t="shared" ca="1" si="300"/>
        <v>#NAME?</v>
      </c>
      <c r="IX40" s="37" t="e">
        <f t="shared" ca="1" si="300"/>
        <v>#NAME?</v>
      </c>
      <c r="IY40" s="37" t="e">
        <f t="shared" ca="1" si="300"/>
        <v>#NAME?</v>
      </c>
      <c r="IZ40" s="37" t="e">
        <f t="shared" ca="1" si="300"/>
        <v>#NAME?</v>
      </c>
      <c r="JA40" s="90" t="e">
        <f t="shared" ca="1" si="300"/>
        <v>#NAME?</v>
      </c>
      <c r="JB40" s="221" t="e">
        <f t="shared" ca="1" si="115"/>
        <v>#NAME?</v>
      </c>
      <c r="JD40" t="str">
        <f t="shared" si="116"/>
        <v>Passion</v>
      </c>
      <c r="JE40" s="36" t="e">
        <f t="shared" ref="JE40:JM40" ca="1" si="301">IF(JE$19&gt;0,JE27*SQRT(JE$19),0)</f>
        <v>#NAME?</v>
      </c>
      <c r="JF40" s="37" t="e">
        <f t="shared" ca="1" si="301"/>
        <v>#NAME?</v>
      </c>
      <c r="JG40" s="37" t="e">
        <f t="shared" ca="1" si="301"/>
        <v>#NAME?</v>
      </c>
      <c r="JH40" s="37" t="e">
        <f t="shared" ca="1" si="301"/>
        <v>#NAME?</v>
      </c>
      <c r="JI40" s="37" t="e">
        <f t="shared" ca="1" si="301"/>
        <v>#NAME?</v>
      </c>
      <c r="JJ40" s="37" t="e">
        <f t="shared" ca="1" si="301"/>
        <v>#NAME?</v>
      </c>
      <c r="JK40" s="37" t="e">
        <f t="shared" ca="1" si="301"/>
        <v>#NAME?</v>
      </c>
      <c r="JL40" s="37" t="e">
        <f t="shared" ca="1" si="301"/>
        <v>#NAME?</v>
      </c>
      <c r="JM40" s="90" t="e">
        <f t="shared" ca="1" si="301"/>
        <v>#NAME?</v>
      </c>
      <c r="JN40" s="221" t="e">
        <f t="shared" ca="1" si="118"/>
        <v>#NAME?</v>
      </c>
      <c r="JP40" t="str">
        <f t="shared" si="119"/>
        <v>Passion</v>
      </c>
      <c r="JQ40" s="36" t="e">
        <f t="shared" ref="JQ40:JY40" ca="1" si="302">IF(JQ$19&gt;0,JQ27*SQRT(JQ$19),0)</f>
        <v>#NAME?</v>
      </c>
      <c r="JR40" s="37" t="e">
        <f t="shared" ca="1" si="302"/>
        <v>#NAME?</v>
      </c>
      <c r="JS40" s="37" t="e">
        <f t="shared" ca="1" si="302"/>
        <v>#NAME?</v>
      </c>
      <c r="JT40" s="37" t="e">
        <f t="shared" ca="1" si="302"/>
        <v>#NAME?</v>
      </c>
      <c r="JU40" s="37" t="e">
        <f t="shared" ca="1" si="302"/>
        <v>#NAME?</v>
      </c>
      <c r="JV40" s="37" t="e">
        <f t="shared" ca="1" si="302"/>
        <v>#NAME?</v>
      </c>
      <c r="JW40" s="37" t="e">
        <f t="shared" ca="1" si="302"/>
        <v>#NAME?</v>
      </c>
      <c r="JX40" s="37" t="e">
        <f t="shared" ca="1" si="302"/>
        <v>#NAME?</v>
      </c>
      <c r="JY40" s="90" t="e">
        <f t="shared" ca="1" si="302"/>
        <v>#NAME?</v>
      </c>
      <c r="JZ40" s="221" t="e">
        <f t="shared" ca="1" si="121"/>
        <v>#NAME?</v>
      </c>
      <c r="KB40" t="str">
        <f t="shared" si="122"/>
        <v>Passion</v>
      </c>
      <c r="KC40" s="36" t="e">
        <f t="shared" ref="KC40:KK40" ca="1" si="303">IF(KC$19&gt;0,KC27*SQRT(KC$19),0)</f>
        <v>#NAME?</v>
      </c>
      <c r="KD40" s="37" t="e">
        <f t="shared" ca="1" si="303"/>
        <v>#NAME?</v>
      </c>
      <c r="KE40" s="37" t="e">
        <f t="shared" ca="1" si="303"/>
        <v>#NAME?</v>
      </c>
      <c r="KF40" s="37" t="e">
        <f t="shared" ca="1" si="303"/>
        <v>#NAME?</v>
      </c>
      <c r="KG40" s="37" t="e">
        <f t="shared" ca="1" si="303"/>
        <v>#NAME?</v>
      </c>
      <c r="KH40" s="37" t="e">
        <f t="shared" ca="1" si="303"/>
        <v>#NAME?</v>
      </c>
      <c r="KI40" s="37" t="e">
        <f t="shared" ca="1" si="303"/>
        <v>#NAME?</v>
      </c>
      <c r="KJ40" s="37" t="e">
        <f t="shared" ca="1" si="303"/>
        <v>#NAME?</v>
      </c>
      <c r="KK40" s="90" t="e">
        <f t="shared" ca="1" si="303"/>
        <v>#NAME?</v>
      </c>
      <c r="KL40" s="221" t="e">
        <f t="shared" ca="1" si="124"/>
        <v>#NAME?</v>
      </c>
      <c r="KN40" t="str">
        <f t="shared" si="125"/>
        <v>Passion</v>
      </c>
      <c r="KO40" s="36" t="e">
        <f t="shared" ref="KO40:KW40" ca="1" si="304">IF(KO$19&gt;0,KO27*SQRT(KO$19),0)</f>
        <v>#NAME?</v>
      </c>
      <c r="KP40" s="37" t="e">
        <f t="shared" ca="1" si="304"/>
        <v>#NAME?</v>
      </c>
      <c r="KQ40" s="37" t="e">
        <f t="shared" ca="1" si="304"/>
        <v>#NAME?</v>
      </c>
      <c r="KR40" s="37" t="e">
        <f t="shared" ca="1" si="304"/>
        <v>#NAME?</v>
      </c>
      <c r="KS40" s="37" t="e">
        <f t="shared" ca="1" si="304"/>
        <v>#NAME?</v>
      </c>
      <c r="KT40" s="37" t="e">
        <f t="shared" ca="1" si="304"/>
        <v>#NAME?</v>
      </c>
      <c r="KU40" s="37" t="e">
        <f t="shared" ca="1" si="304"/>
        <v>#NAME?</v>
      </c>
      <c r="KV40" s="37" t="e">
        <f t="shared" ca="1" si="304"/>
        <v>#NAME?</v>
      </c>
      <c r="KW40" s="90" t="e">
        <f t="shared" ca="1" si="304"/>
        <v>#NAME?</v>
      </c>
      <c r="KX40" s="221" t="e">
        <f t="shared" ca="1" si="127"/>
        <v>#NAME?</v>
      </c>
      <c r="KZ40" t="str">
        <f t="shared" si="128"/>
        <v>Passion</v>
      </c>
      <c r="LA40" s="36" t="e">
        <f t="shared" ref="LA40:LI40" ca="1" si="305">IF(LA$19&gt;0,LA27*SQRT(LA$19),0)</f>
        <v>#NAME?</v>
      </c>
      <c r="LB40" s="37" t="e">
        <f t="shared" ca="1" si="305"/>
        <v>#NAME?</v>
      </c>
      <c r="LC40" s="37" t="e">
        <f t="shared" ca="1" si="305"/>
        <v>#NAME?</v>
      </c>
      <c r="LD40" s="37" t="e">
        <f t="shared" ca="1" si="305"/>
        <v>#NAME?</v>
      </c>
      <c r="LE40" s="37" t="e">
        <f t="shared" ca="1" si="305"/>
        <v>#NAME?</v>
      </c>
      <c r="LF40" s="37" t="e">
        <f t="shared" ca="1" si="305"/>
        <v>#NAME?</v>
      </c>
      <c r="LG40" s="37" t="e">
        <f t="shared" ca="1" si="305"/>
        <v>#NAME?</v>
      </c>
      <c r="LH40" s="37" t="e">
        <f t="shared" ca="1" si="305"/>
        <v>#NAME?</v>
      </c>
      <c r="LI40" s="90" t="e">
        <f t="shared" ca="1" si="305"/>
        <v>#NAME?</v>
      </c>
      <c r="LJ40" s="221" t="e">
        <f t="shared" ca="1" si="130"/>
        <v>#NAME?</v>
      </c>
      <c r="LL40" t="str">
        <f t="shared" si="131"/>
        <v>Passion</v>
      </c>
      <c r="LM40" s="36" t="e">
        <f t="shared" ref="LM40:LU40" ca="1" si="306">IF(LM$19&gt;0,LM27*SQRT(LM$19),0)</f>
        <v>#NAME?</v>
      </c>
      <c r="LN40" s="37" t="e">
        <f t="shared" ca="1" si="306"/>
        <v>#NAME?</v>
      </c>
      <c r="LO40" s="37" t="e">
        <f t="shared" ca="1" si="306"/>
        <v>#NAME?</v>
      </c>
      <c r="LP40" s="37" t="e">
        <f t="shared" ca="1" si="306"/>
        <v>#NAME?</v>
      </c>
      <c r="LQ40" s="37" t="e">
        <f t="shared" ca="1" si="306"/>
        <v>#NAME?</v>
      </c>
      <c r="LR40" s="37" t="e">
        <f t="shared" ca="1" si="306"/>
        <v>#NAME?</v>
      </c>
      <c r="LS40" s="37" t="e">
        <f t="shared" ca="1" si="306"/>
        <v>#NAME?</v>
      </c>
      <c r="LT40" s="37" t="e">
        <f t="shared" ca="1" si="306"/>
        <v>#NAME?</v>
      </c>
      <c r="LU40" s="90" t="e">
        <f t="shared" ca="1" si="306"/>
        <v>#NAME?</v>
      </c>
      <c r="LV40" s="221" t="e">
        <f t="shared" ca="1" si="133"/>
        <v>#NAME?</v>
      </c>
      <c r="LX40" t="str">
        <f t="shared" si="134"/>
        <v>Passion</v>
      </c>
      <c r="LY40" s="36" t="e">
        <f t="shared" ref="LY40:MG40" ca="1" si="307">IF(LY$19&gt;0,LY27*SQRT(LY$19),0)</f>
        <v>#NAME?</v>
      </c>
      <c r="LZ40" s="37" t="e">
        <f t="shared" ca="1" si="307"/>
        <v>#NAME?</v>
      </c>
      <c r="MA40" s="37" t="e">
        <f t="shared" ca="1" si="307"/>
        <v>#NAME?</v>
      </c>
      <c r="MB40" s="37" t="e">
        <f t="shared" ca="1" si="307"/>
        <v>#NAME?</v>
      </c>
      <c r="MC40" s="37" t="e">
        <f t="shared" ca="1" si="307"/>
        <v>#NAME?</v>
      </c>
      <c r="MD40" s="37" t="e">
        <f t="shared" ca="1" si="307"/>
        <v>#NAME?</v>
      </c>
      <c r="ME40" s="37" t="e">
        <f t="shared" ca="1" si="307"/>
        <v>#NAME?</v>
      </c>
      <c r="MF40" s="37" t="e">
        <f t="shared" ca="1" si="307"/>
        <v>#NAME?</v>
      </c>
      <c r="MG40" s="90" t="e">
        <f t="shared" ca="1" si="307"/>
        <v>#NAME?</v>
      </c>
      <c r="MH40" s="221" t="e">
        <f t="shared" ca="1" si="136"/>
        <v>#NAME?</v>
      </c>
      <c r="MJ40" t="str">
        <f t="shared" si="137"/>
        <v>Passion</v>
      </c>
      <c r="MK40" s="36" t="e">
        <f t="shared" ref="MK40:MS40" ca="1" si="308">IF(MK$19&gt;0,MK27*SQRT(MK$19),0)</f>
        <v>#NAME?</v>
      </c>
      <c r="ML40" s="37" t="e">
        <f t="shared" ca="1" si="308"/>
        <v>#NAME?</v>
      </c>
      <c r="MM40" s="37" t="e">
        <f t="shared" ca="1" si="308"/>
        <v>#NAME?</v>
      </c>
      <c r="MN40" s="37" t="e">
        <f t="shared" ca="1" si="308"/>
        <v>#NAME?</v>
      </c>
      <c r="MO40" s="37" t="e">
        <f t="shared" ca="1" si="308"/>
        <v>#NAME?</v>
      </c>
      <c r="MP40" s="37" t="e">
        <f t="shared" ca="1" si="308"/>
        <v>#NAME?</v>
      </c>
      <c r="MQ40" s="37" t="e">
        <f t="shared" ca="1" si="308"/>
        <v>#NAME?</v>
      </c>
      <c r="MR40" s="37" t="e">
        <f t="shared" ca="1" si="308"/>
        <v>#NAME?</v>
      </c>
      <c r="MS40" s="90" t="e">
        <f t="shared" ca="1" si="308"/>
        <v>#NAME?</v>
      </c>
      <c r="MT40" s="221" t="e">
        <f t="shared" ca="1" si="139"/>
        <v>#NAME?</v>
      </c>
    </row>
    <row r="41" spans="1:358" x14ac:dyDescent="0.25">
      <c r="A41">
        <v>38</v>
      </c>
      <c r="B41" s="123">
        <v>5</v>
      </c>
      <c r="C41" s="37">
        <v>8</v>
      </c>
      <c r="D41" s="37">
        <v>5</v>
      </c>
      <c r="E41" s="37">
        <v>4</v>
      </c>
      <c r="F41" s="37">
        <v>7</v>
      </c>
      <c r="G41" s="37">
        <v>7</v>
      </c>
      <c r="H41" s="37">
        <v>7</v>
      </c>
      <c r="I41" s="37">
        <v>4</v>
      </c>
      <c r="J41" s="90">
        <v>7</v>
      </c>
      <c r="S41">
        <f t="shared" si="140"/>
        <v>9</v>
      </c>
      <c r="T41" s="174" t="e">
        <f ca="1">RSquare($B$4:$J$123,S41)</f>
        <v>#NAME?</v>
      </c>
      <c r="V41" s="171" t="e">
        <f ca="1"/>
        <v>#NAME?</v>
      </c>
      <c r="X41" t="str">
        <f t="shared" si="56"/>
        <v>Friendly</v>
      </c>
      <c r="Y41" s="91" t="e">
        <f t="shared" ref="Y41:AG41" ca="1" si="309">IF(Y$19&gt;0,Y28*SQRT(Y$19),0)</f>
        <v>#NAME?</v>
      </c>
      <c r="Z41" s="92" t="e">
        <f t="shared" ca="1" si="309"/>
        <v>#NAME?</v>
      </c>
      <c r="AA41" s="92" t="e">
        <f t="shared" ca="1" si="309"/>
        <v>#NAME?</v>
      </c>
      <c r="AB41" s="92" t="e">
        <f t="shared" ca="1" si="309"/>
        <v>#NAME?</v>
      </c>
      <c r="AC41" s="92" t="e">
        <f t="shared" ca="1" si="309"/>
        <v>#NAME?</v>
      </c>
      <c r="AD41" s="92" t="e">
        <f t="shared" ca="1" si="309"/>
        <v>#NAME?</v>
      </c>
      <c r="AE41" s="92" t="e">
        <f t="shared" ca="1" si="309"/>
        <v>#NAME?</v>
      </c>
      <c r="AF41" s="92" t="e">
        <f t="shared" ca="1" si="309"/>
        <v>#NAME?</v>
      </c>
      <c r="AG41" s="93" t="e">
        <f t="shared" ca="1" si="309"/>
        <v>#NAME?</v>
      </c>
      <c r="AH41" s="171" t="e">
        <f t="shared" ca="1" si="58"/>
        <v>#NAME?</v>
      </c>
      <c r="AJ41" t="str">
        <f t="shared" si="59"/>
        <v>Friendly</v>
      </c>
      <c r="AK41" s="91" t="e">
        <f t="shared" ref="AK41:AS41" ca="1" si="310">IF(AK$19&gt;0,AK28*SQRT(AK$19),0)</f>
        <v>#NAME?</v>
      </c>
      <c r="AL41" s="92" t="e">
        <f t="shared" ca="1" si="310"/>
        <v>#NAME?</v>
      </c>
      <c r="AM41" s="92" t="e">
        <f t="shared" ca="1" si="310"/>
        <v>#NAME?</v>
      </c>
      <c r="AN41" s="92" t="e">
        <f t="shared" ca="1" si="310"/>
        <v>#NAME?</v>
      </c>
      <c r="AO41" s="92" t="e">
        <f t="shared" ca="1" si="310"/>
        <v>#NAME?</v>
      </c>
      <c r="AP41" s="92" t="e">
        <f t="shared" ca="1" si="310"/>
        <v>#NAME?</v>
      </c>
      <c r="AQ41" s="92" t="e">
        <f t="shared" ca="1" si="310"/>
        <v>#NAME?</v>
      </c>
      <c r="AR41" s="92" t="e">
        <f t="shared" ca="1" si="310"/>
        <v>#NAME?</v>
      </c>
      <c r="AS41" s="93" t="e">
        <f t="shared" ca="1" si="310"/>
        <v>#NAME?</v>
      </c>
      <c r="AT41" s="171" t="e">
        <f t="shared" ca="1" si="61"/>
        <v>#NAME?</v>
      </c>
      <c r="AV41" t="str">
        <f t="shared" si="62"/>
        <v>Friendly</v>
      </c>
      <c r="AW41" s="91" t="e">
        <f t="shared" ref="AW41:BE41" ca="1" si="311">IF(AW$19&gt;0,AW28*SQRT(AW$19),0)</f>
        <v>#NAME?</v>
      </c>
      <c r="AX41" s="92" t="e">
        <f t="shared" ca="1" si="311"/>
        <v>#NAME?</v>
      </c>
      <c r="AY41" s="92" t="e">
        <f t="shared" ca="1" si="311"/>
        <v>#NAME?</v>
      </c>
      <c r="AZ41" s="92" t="e">
        <f t="shared" ca="1" si="311"/>
        <v>#NAME?</v>
      </c>
      <c r="BA41" s="92" t="e">
        <f t="shared" ca="1" si="311"/>
        <v>#NAME?</v>
      </c>
      <c r="BB41" s="92" t="e">
        <f t="shared" ca="1" si="311"/>
        <v>#NAME?</v>
      </c>
      <c r="BC41" s="92" t="e">
        <f t="shared" ca="1" si="311"/>
        <v>#NAME?</v>
      </c>
      <c r="BD41" s="92" t="e">
        <f t="shared" ca="1" si="311"/>
        <v>#NAME?</v>
      </c>
      <c r="BE41" s="93" t="e">
        <f t="shared" ca="1" si="311"/>
        <v>#NAME?</v>
      </c>
      <c r="BF41" s="171" t="e">
        <f t="shared" ca="1" si="64"/>
        <v>#NAME?</v>
      </c>
      <c r="BH41" t="str">
        <f t="shared" si="65"/>
        <v>Friendly</v>
      </c>
      <c r="BI41" s="91" t="e">
        <f t="shared" ref="BI41:BQ41" ca="1" si="312">IF(BI$19&gt;0,BI28*SQRT(BI$19),0)</f>
        <v>#NAME?</v>
      </c>
      <c r="BJ41" s="92" t="e">
        <f t="shared" ca="1" si="312"/>
        <v>#NAME?</v>
      </c>
      <c r="BK41" s="92" t="e">
        <f t="shared" ca="1" si="312"/>
        <v>#NAME?</v>
      </c>
      <c r="BL41" s="92" t="e">
        <f t="shared" ca="1" si="312"/>
        <v>#NAME?</v>
      </c>
      <c r="BM41" s="92" t="e">
        <f t="shared" ca="1" si="312"/>
        <v>#NAME?</v>
      </c>
      <c r="BN41" s="92" t="e">
        <f t="shared" ca="1" si="312"/>
        <v>#NAME?</v>
      </c>
      <c r="BO41" s="92" t="e">
        <f t="shared" ca="1" si="312"/>
        <v>#NAME?</v>
      </c>
      <c r="BP41" s="92" t="e">
        <f t="shared" ca="1" si="312"/>
        <v>#NAME?</v>
      </c>
      <c r="BQ41" s="93" t="e">
        <f t="shared" ca="1" si="312"/>
        <v>#NAME?</v>
      </c>
      <c r="BR41" s="171" t="e">
        <f t="shared" ca="1" si="67"/>
        <v>#NAME?</v>
      </c>
      <c r="BT41" t="str">
        <f t="shared" si="68"/>
        <v>Friendly</v>
      </c>
      <c r="BU41" s="91" t="e">
        <f t="shared" ref="BU41:CC41" ca="1" si="313">IF(BU$19&gt;0,BU28*SQRT(BU$19),0)</f>
        <v>#NAME?</v>
      </c>
      <c r="BV41" s="92" t="e">
        <f t="shared" ca="1" si="313"/>
        <v>#NAME?</v>
      </c>
      <c r="BW41" s="92" t="e">
        <f t="shared" ca="1" si="313"/>
        <v>#NAME?</v>
      </c>
      <c r="BX41" s="92" t="e">
        <f t="shared" ca="1" si="313"/>
        <v>#NAME?</v>
      </c>
      <c r="BY41" s="92" t="e">
        <f t="shared" ca="1" si="313"/>
        <v>#NAME?</v>
      </c>
      <c r="BZ41" s="92" t="e">
        <f t="shared" ca="1" si="313"/>
        <v>#NAME?</v>
      </c>
      <c r="CA41" s="92" t="e">
        <f t="shared" ca="1" si="313"/>
        <v>#NAME?</v>
      </c>
      <c r="CB41" s="92" t="e">
        <f t="shared" ca="1" si="313"/>
        <v>#NAME?</v>
      </c>
      <c r="CC41" s="93" t="e">
        <f t="shared" ca="1" si="313"/>
        <v>#NAME?</v>
      </c>
      <c r="CD41" s="171" t="e">
        <f t="shared" ca="1" si="70"/>
        <v>#NAME?</v>
      </c>
      <c r="CF41" t="str">
        <f t="shared" si="71"/>
        <v>Friendly</v>
      </c>
      <c r="CG41" s="91" t="e">
        <f t="shared" ref="CG41:CO41" ca="1" si="314">IF(CG$19&gt;0,CG28*SQRT(CG$19),0)</f>
        <v>#NAME?</v>
      </c>
      <c r="CH41" s="92" t="e">
        <f t="shared" ca="1" si="314"/>
        <v>#NAME?</v>
      </c>
      <c r="CI41" s="92" t="e">
        <f t="shared" ca="1" si="314"/>
        <v>#NAME?</v>
      </c>
      <c r="CJ41" s="92" t="e">
        <f t="shared" ca="1" si="314"/>
        <v>#NAME?</v>
      </c>
      <c r="CK41" s="92" t="e">
        <f t="shared" ca="1" si="314"/>
        <v>#NAME?</v>
      </c>
      <c r="CL41" s="92" t="e">
        <f t="shared" ca="1" si="314"/>
        <v>#NAME?</v>
      </c>
      <c r="CM41" s="92" t="e">
        <f t="shared" ca="1" si="314"/>
        <v>#NAME?</v>
      </c>
      <c r="CN41" s="92" t="e">
        <f t="shared" ca="1" si="314"/>
        <v>#NAME?</v>
      </c>
      <c r="CO41" s="93" t="e">
        <f t="shared" ca="1" si="314"/>
        <v>#NAME?</v>
      </c>
      <c r="CP41" s="171" t="e">
        <f t="shared" ca="1" si="73"/>
        <v>#NAME?</v>
      </c>
      <c r="CR41" t="str">
        <f t="shared" si="74"/>
        <v>Friendly</v>
      </c>
      <c r="CS41" s="91" t="e">
        <f t="shared" ref="CS41:DA41" ca="1" si="315">IF(CS$19&gt;0,CS28*SQRT(CS$19),0)</f>
        <v>#NAME?</v>
      </c>
      <c r="CT41" s="92" t="e">
        <f t="shared" ca="1" si="315"/>
        <v>#NAME?</v>
      </c>
      <c r="CU41" s="92" t="e">
        <f t="shared" ca="1" si="315"/>
        <v>#NAME?</v>
      </c>
      <c r="CV41" s="92" t="e">
        <f t="shared" ca="1" si="315"/>
        <v>#NAME?</v>
      </c>
      <c r="CW41" s="92" t="e">
        <f t="shared" ca="1" si="315"/>
        <v>#NAME?</v>
      </c>
      <c r="CX41" s="92" t="e">
        <f t="shared" ca="1" si="315"/>
        <v>#NAME?</v>
      </c>
      <c r="CY41" s="92" t="e">
        <f t="shared" ca="1" si="315"/>
        <v>#NAME?</v>
      </c>
      <c r="CZ41" s="92" t="e">
        <f t="shared" ca="1" si="315"/>
        <v>#NAME?</v>
      </c>
      <c r="DA41" s="93" t="e">
        <f t="shared" ca="1" si="315"/>
        <v>#NAME?</v>
      </c>
      <c r="DB41" s="171" t="e">
        <f t="shared" ca="1" si="76"/>
        <v>#NAME?</v>
      </c>
      <c r="DD41" t="str">
        <f t="shared" si="77"/>
        <v>Friendly</v>
      </c>
      <c r="DE41" s="91" t="e">
        <f t="shared" ref="DE41:DM41" ca="1" si="316">IF(DE$19&gt;0,DE28*SQRT(DE$19),0)</f>
        <v>#NAME?</v>
      </c>
      <c r="DF41" s="92" t="e">
        <f t="shared" ca="1" si="316"/>
        <v>#NAME?</v>
      </c>
      <c r="DG41" s="92" t="e">
        <f t="shared" ca="1" si="316"/>
        <v>#NAME?</v>
      </c>
      <c r="DH41" s="92" t="e">
        <f t="shared" ca="1" si="316"/>
        <v>#NAME?</v>
      </c>
      <c r="DI41" s="92" t="e">
        <f t="shared" ca="1" si="316"/>
        <v>#NAME?</v>
      </c>
      <c r="DJ41" s="92" t="e">
        <f t="shared" ca="1" si="316"/>
        <v>#NAME?</v>
      </c>
      <c r="DK41" s="92" t="e">
        <f t="shared" ca="1" si="316"/>
        <v>#NAME?</v>
      </c>
      <c r="DL41" s="92" t="e">
        <f t="shared" ca="1" si="316"/>
        <v>#NAME?</v>
      </c>
      <c r="DM41" s="93" t="e">
        <f t="shared" ca="1" si="316"/>
        <v>#NAME?</v>
      </c>
      <c r="DN41" s="171" t="e">
        <f t="shared" ca="1" si="79"/>
        <v>#NAME?</v>
      </c>
      <c r="DP41" t="str">
        <f t="shared" si="80"/>
        <v>Friendly</v>
      </c>
      <c r="DQ41" s="91" t="e">
        <f t="shared" ref="DQ41:DY41" ca="1" si="317">IF(DQ$19&gt;0,DQ28*SQRT(DQ$19),0)</f>
        <v>#NAME?</v>
      </c>
      <c r="DR41" s="92" t="e">
        <f t="shared" ca="1" si="317"/>
        <v>#NAME?</v>
      </c>
      <c r="DS41" s="92" t="e">
        <f t="shared" ca="1" si="317"/>
        <v>#NAME?</v>
      </c>
      <c r="DT41" s="92" t="e">
        <f t="shared" ca="1" si="317"/>
        <v>#NAME?</v>
      </c>
      <c r="DU41" s="92" t="e">
        <f t="shared" ca="1" si="317"/>
        <v>#NAME?</v>
      </c>
      <c r="DV41" s="92" t="e">
        <f t="shared" ca="1" si="317"/>
        <v>#NAME?</v>
      </c>
      <c r="DW41" s="92" t="e">
        <f t="shared" ca="1" si="317"/>
        <v>#NAME?</v>
      </c>
      <c r="DX41" s="92" t="e">
        <f t="shared" ca="1" si="317"/>
        <v>#NAME?</v>
      </c>
      <c r="DY41" s="93" t="e">
        <f t="shared" ca="1" si="317"/>
        <v>#NAME?</v>
      </c>
      <c r="DZ41" s="171" t="e">
        <f t="shared" ca="1" si="82"/>
        <v>#NAME?</v>
      </c>
      <c r="EB41" t="str">
        <f t="shared" si="83"/>
        <v>Friendly</v>
      </c>
      <c r="EC41" s="91" t="e">
        <f t="shared" ref="EC41:EK41" ca="1" si="318">IF(EC$19&gt;0,EC28*SQRT(EC$19),0)</f>
        <v>#NAME?</v>
      </c>
      <c r="ED41" s="92" t="e">
        <f t="shared" ca="1" si="318"/>
        <v>#NAME?</v>
      </c>
      <c r="EE41" s="92" t="e">
        <f t="shared" ca="1" si="318"/>
        <v>#NAME?</v>
      </c>
      <c r="EF41" s="92" t="e">
        <f t="shared" ca="1" si="318"/>
        <v>#NAME?</v>
      </c>
      <c r="EG41" s="92" t="e">
        <f t="shared" ca="1" si="318"/>
        <v>#NAME?</v>
      </c>
      <c r="EH41" s="92" t="e">
        <f t="shared" ca="1" si="318"/>
        <v>#NAME?</v>
      </c>
      <c r="EI41" s="92" t="e">
        <f t="shared" ca="1" si="318"/>
        <v>#NAME?</v>
      </c>
      <c r="EJ41" s="92" t="e">
        <f t="shared" ca="1" si="318"/>
        <v>#NAME?</v>
      </c>
      <c r="EK41" s="93" t="e">
        <f t="shared" ca="1" si="318"/>
        <v>#NAME?</v>
      </c>
      <c r="EL41" s="171" t="e">
        <f t="shared" ca="1" si="85"/>
        <v>#NAME?</v>
      </c>
      <c r="EN41" t="str">
        <f t="shared" si="86"/>
        <v>Friendly</v>
      </c>
      <c r="EO41" s="91" t="e">
        <f t="shared" ref="EO41:EW41" ca="1" si="319">IF(EO$19&gt;0,EO28*SQRT(EO$19),0)</f>
        <v>#NAME?</v>
      </c>
      <c r="EP41" s="92" t="e">
        <f t="shared" ca="1" si="319"/>
        <v>#NAME?</v>
      </c>
      <c r="EQ41" s="92" t="e">
        <f t="shared" ca="1" si="319"/>
        <v>#NAME?</v>
      </c>
      <c r="ER41" s="92" t="e">
        <f t="shared" ca="1" si="319"/>
        <v>#NAME?</v>
      </c>
      <c r="ES41" s="92" t="e">
        <f t="shared" ca="1" si="319"/>
        <v>#NAME?</v>
      </c>
      <c r="ET41" s="92" t="e">
        <f t="shared" ca="1" si="319"/>
        <v>#NAME?</v>
      </c>
      <c r="EU41" s="92" t="e">
        <f t="shared" ca="1" si="319"/>
        <v>#NAME?</v>
      </c>
      <c r="EV41" s="92" t="e">
        <f t="shared" ca="1" si="319"/>
        <v>#NAME?</v>
      </c>
      <c r="EW41" s="93" t="e">
        <f t="shared" ca="1" si="319"/>
        <v>#NAME?</v>
      </c>
      <c r="EX41" s="171" t="e">
        <f t="shared" ca="1" si="88"/>
        <v>#NAME?</v>
      </c>
      <c r="EZ41" t="str">
        <f t="shared" si="89"/>
        <v>Friendly</v>
      </c>
      <c r="FA41" s="91" t="e">
        <f t="shared" ref="FA41:FI41" ca="1" si="320">IF(FA$19&gt;0,FA28*SQRT(FA$19),0)</f>
        <v>#NAME?</v>
      </c>
      <c r="FB41" s="92" t="e">
        <f t="shared" ca="1" si="320"/>
        <v>#NAME?</v>
      </c>
      <c r="FC41" s="92" t="e">
        <f t="shared" ca="1" si="320"/>
        <v>#NAME?</v>
      </c>
      <c r="FD41" s="92" t="e">
        <f t="shared" ca="1" si="320"/>
        <v>#NAME?</v>
      </c>
      <c r="FE41" s="92" t="e">
        <f t="shared" ca="1" si="320"/>
        <v>#NAME?</v>
      </c>
      <c r="FF41" s="92" t="e">
        <f t="shared" ca="1" si="320"/>
        <v>#NAME?</v>
      </c>
      <c r="FG41" s="92" t="e">
        <f t="shared" ca="1" si="320"/>
        <v>#NAME?</v>
      </c>
      <c r="FH41" s="92" t="e">
        <f t="shared" ca="1" si="320"/>
        <v>#NAME?</v>
      </c>
      <c r="FI41" s="93" t="e">
        <f t="shared" ca="1" si="320"/>
        <v>#NAME?</v>
      </c>
      <c r="FJ41" s="171" t="e">
        <f t="shared" ca="1" si="91"/>
        <v>#NAME?</v>
      </c>
      <c r="FL41" t="str">
        <f t="shared" si="92"/>
        <v>Friendly</v>
      </c>
      <c r="FM41" s="91" t="e">
        <f t="shared" ref="FM41:FU41" ca="1" si="321">IF(FM$19&gt;0,FM28*SQRT(FM$19),0)</f>
        <v>#NAME?</v>
      </c>
      <c r="FN41" s="92" t="e">
        <f t="shared" ca="1" si="321"/>
        <v>#NAME?</v>
      </c>
      <c r="FO41" s="92" t="e">
        <f t="shared" ca="1" si="321"/>
        <v>#NAME?</v>
      </c>
      <c r="FP41" s="92" t="e">
        <f t="shared" ca="1" si="321"/>
        <v>#NAME?</v>
      </c>
      <c r="FQ41" s="92" t="e">
        <f t="shared" ca="1" si="321"/>
        <v>#NAME?</v>
      </c>
      <c r="FR41" s="92" t="e">
        <f t="shared" ca="1" si="321"/>
        <v>#NAME?</v>
      </c>
      <c r="FS41" s="92" t="e">
        <f t="shared" ca="1" si="321"/>
        <v>#NAME?</v>
      </c>
      <c r="FT41" s="92" t="e">
        <f t="shared" ca="1" si="321"/>
        <v>#NAME?</v>
      </c>
      <c r="FU41" s="93" t="e">
        <f t="shared" ca="1" si="321"/>
        <v>#NAME?</v>
      </c>
      <c r="FV41" s="171" t="e">
        <f t="shared" ca="1" si="94"/>
        <v>#NAME?</v>
      </c>
      <c r="FX41" t="str">
        <f t="shared" si="95"/>
        <v>Friendly</v>
      </c>
      <c r="FY41" s="91" t="e">
        <f t="shared" ref="FY41:GG41" ca="1" si="322">IF(FY$19&gt;0,FY28*SQRT(FY$19),0)</f>
        <v>#NAME?</v>
      </c>
      <c r="FZ41" s="92" t="e">
        <f t="shared" ca="1" si="322"/>
        <v>#NAME?</v>
      </c>
      <c r="GA41" s="92" t="e">
        <f t="shared" ca="1" si="322"/>
        <v>#NAME?</v>
      </c>
      <c r="GB41" s="92" t="e">
        <f t="shared" ca="1" si="322"/>
        <v>#NAME?</v>
      </c>
      <c r="GC41" s="92" t="e">
        <f t="shared" ca="1" si="322"/>
        <v>#NAME?</v>
      </c>
      <c r="GD41" s="92" t="e">
        <f t="shared" ca="1" si="322"/>
        <v>#NAME?</v>
      </c>
      <c r="GE41" s="92" t="e">
        <f t="shared" ca="1" si="322"/>
        <v>#NAME?</v>
      </c>
      <c r="GF41" s="92" t="e">
        <f t="shared" ca="1" si="322"/>
        <v>#NAME?</v>
      </c>
      <c r="GG41" s="93" t="e">
        <f t="shared" ca="1" si="322"/>
        <v>#NAME?</v>
      </c>
      <c r="GH41" s="171" t="e">
        <f t="shared" ca="1" si="97"/>
        <v>#NAME?</v>
      </c>
      <c r="GJ41" t="str">
        <f t="shared" si="98"/>
        <v>Friendly</v>
      </c>
      <c r="GK41" s="91" t="e">
        <f t="shared" ref="GK41:GS41" ca="1" si="323">IF(GK$19&gt;0,GK28*SQRT(GK$19),0)</f>
        <v>#NAME?</v>
      </c>
      <c r="GL41" s="92" t="e">
        <f t="shared" ca="1" si="323"/>
        <v>#NAME?</v>
      </c>
      <c r="GM41" s="92" t="e">
        <f t="shared" ca="1" si="323"/>
        <v>#NAME?</v>
      </c>
      <c r="GN41" s="92" t="e">
        <f t="shared" ca="1" si="323"/>
        <v>#NAME?</v>
      </c>
      <c r="GO41" s="92" t="e">
        <f t="shared" ca="1" si="323"/>
        <v>#NAME?</v>
      </c>
      <c r="GP41" s="92" t="e">
        <f t="shared" ca="1" si="323"/>
        <v>#NAME?</v>
      </c>
      <c r="GQ41" s="92" t="e">
        <f t="shared" ca="1" si="323"/>
        <v>#NAME?</v>
      </c>
      <c r="GR41" s="92" t="e">
        <f t="shared" ca="1" si="323"/>
        <v>#NAME?</v>
      </c>
      <c r="GS41" s="93" t="e">
        <f t="shared" ca="1" si="323"/>
        <v>#NAME?</v>
      </c>
      <c r="GT41" s="171" t="e">
        <f t="shared" ca="1" si="100"/>
        <v>#NAME?</v>
      </c>
      <c r="GV41" t="str">
        <f t="shared" si="101"/>
        <v>Friendly</v>
      </c>
      <c r="GW41" s="91" t="e">
        <f t="shared" ref="GW41:HE41" ca="1" si="324">IF(GW$19&gt;0,GW28*SQRT(GW$19),0)</f>
        <v>#NAME?</v>
      </c>
      <c r="GX41" s="92" t="e">
        <f t="shared" ca="1" si="324"/>
        <v>#NAME?</v>
      </c>
      <c r="GY41" s="92" t="e">
        <f t="shared" ca="1" si="324"/>
        <v>#NAME?</v>
      </c>
      <c r="GZ41" s="92" t="e">
        <f t="shared" ca="1" si="324"/>
        <v>#NAME?</v>
      </c>
      <c r="HA41" s="92" t="e">
        <f t="shared" ca="1" si="324"/>
        <v>#NAME?</v>
      </c>
      <c r="HB41" s="92" t="e">
        <f t="shared" ca="1" si="324"/>
        <v>#NAME?</v>
      </c>
      <c r="HC41" s="92" t="e">
        <f t="shared" ca="1" si="324"/>
        <v>#NAME?</v>
      </c>
      <c r="HD41" s="92" t="e">
        <f t="shared" ca="1" si="324"/>
        <v>#NAME?</v>
      </c>
      <c r="HE41" s="93" t="e">
        <f t="shared" ca="1" si="324"/>
        <v>#NAME?</v>
      </c>
      <c r="HF41" s="171" t="e">
        <f t="shared" ca="1" si="103"/>
        <v>#NAME?</v>
      </c>
      <c r="HH41" t="str">
        <f t="shared" si="104"/>
        <v>Friendly</v>
      </c>
      <c r="HI41" s="91" t="e">
        <f t="shared" ref="HI41:HQ41" ca="1" si="325">IF(HI$19&gt;0,HI28*SQRT(HI$19),0)</f>
        <v>#NAME?</v>
      </c>
      <c r="HJ41" s="92" t="e">
        <f t="shared" ca="1" si="325"/>
        <v>#NAME?</v>
      </c>
      <c r="HK41" s="92" t="e">
        <f t="shared" ca="1" si="325"/>
        <v>#NAME?</v>
      </c>
      <c r="HL41" s="92" t="e">
        <f t="shared" ca="1" si="325"/>
        <v>#NAME?</v>
      </c>
      <c r="HM41" s="92" t="e">
        <f t="shared" ca="1" si="325"/>
        <v>#NAME?</v>
      </c>
      <c r="HN41" s="92" t="e">
        <f t="shared" ca="1" si="325"/>
        <v>#NAME?</v>
      </c>
      <c r="HO41" s="92" t="e">
        <f t="shared" ca="1" si="325"/>
        <v>#NAME?</v>
      </c>
      <c r="HP41" s="92" t="e">
        <f t="shared" ca="1" si="325"/>
        <v>#NAME?</v>
      </c>
      <c r="HQ41" s="93" t="e">
        <f t="shared" ca="1" si="325"/>
        <v>#NAME?</v>
      </c>
      <c r="HR41" s="171" t="e">
        <f t="shared" ca="1" si="106"/>
        <v>#NAME?</v>
      </c>
      <c r="HT41" t="str">
        <f t="shared" si="107"/>
        <v>Friendly</v>
      </c>
      <c r="HU41" s="91" t="e">
        <f t="shared" ref="HU41:IC41" ca="1" si="326">IF(HU$19&gt;0,HU28*SQRT(HU$19),0)</f>
        <v>#NAME?</v>
      </c>
      <c r="HV41" s="92" t="e">
        <f t="shared" ca="1" si="326"/>
        <v>#NAME?</v>
      </c>
      <c r="HW41" s="92" t="e">
        <f t="shared" ca="1" si="326"/>
        <v>#NAME?</v>
      </c>
      <c r="HX41" s="92" t="e">
        <f t="shared" ca="1" si="326"/>
        <v>#NAME?</v>
      </c>
      <c r="HY41" s="92" t="e">
        <f t="shared" ca="1" si="326"/>
        <v>#NAME?</v>
      </c>
      <c r="HZ41" s="92" t="e">
        <f t="shared" ca="1" si="326"/>
        <v>#NAME?</v>
      </c>
      <c r="IA41" s="92" t="e">
        <f t="shared" ca="1" si="326"/>
        <v>#NAME?</v>
      </c>
      <c r="IB41" s="92" t="e">
        <f t="shared" ca="1" si="326"/>
        <v>#NAME?</v>
      </c>
      <c r="IC41" s="93" t="e">
        <f t="shared" ca="1" si="326"/>
        <v>#NAME?</v>
      </c>
      <c r="ID41" s="171" t="e">
        <f t="shared" ca="1" si="109"/>
        <v>#NAME?</v>
      </c>
      <c r="IF41" t="str">
        <f t="shared" si="110"/>
        <v>Friendly</v>
      </c>
      <c r="IG41" s="91" t="e">
        <f t="shared" ref="IG41:IO41" ca="1" si="327">IF(IG$19&gt;0,IG28*SQRT(IG$19),0)</f>
        <v>#NAME?</v>
      </c>
      <c r="IH41" s="92" t="e">
        <f t="shared" ca="1" si="327"/>
        <v>#NAME?</v>
      </c>
      <c r="II41" s="92" t="e">
        <f t="shared" ca="1" si="327"/>
        <v>#NAME?</v>
      </c>
      <c r="IJ41" s="92" t="e">
        <f t="shared" ca="1" si="327"/>
        <v>#NAME?</v>
      </c>
      <c r="IK41" s="92" t="e">
        <f t="shared" ca="1" si="327"/>
        <v>#NAME?</v>
      </c>
      <c r="IL41" s="92" t="e">
        <f t="shared" ca="1" si="327"/>
        <v>#NAME?</v>
      </c>
      <c r="IM41" s="92" t="e">
        <f t="shared" ca="1" si="327"/>
        <v>#NAME?</v>
      </c>
      <c r="IN41" s="92" t="e">
        <f t="shared" ca="1" si="327"/>
        <v>#NAME?</v>
      </c>
      <c r="IO41" s="93" t="e">
        <f t="shared" ca="1" si="327"/>
        <v>#NAME?</v>
      </c>
      <c r="IP41" s="171" t="e">
        <f t="shared" ca="1" si="112"/>
        <v>#NAME?</v>
      </c>
      <c r="IR41" t="str">
        <f t="shared" si="113"/>
        <v>Friendly</v>
      </c>
      <c r="IS41" s="91" t="e">
        <f t="shared" ref="IS41:JA41" ca="1" si="328">IF(IS$19&gt;0,IS28*SQRT(IS$19),0)</f>
        <v>#NAME?</v>
      </c>
      <c r="IT41" s="92" t="e">
        <f t="shared" ca="1" si="328"/>
        <v>#NAME?</v>
      </c>
      <c r="IU41" s="92" t="e">
        <f t="shared" ca="1" si="328"/>
        <v>#NAME?</v>
      </c>
      <c r="IV41" s="92" t="e">
        <f t="shared" ca="1" si="328"/>
        <v>#NAME?</v>
      </c>
      <c r="IW41" s="92" t="e">
        <f t="shared" ca="1" si="328"/>
        <v>#NAME?</v>
      </c>
      <c r="IX41" s="92" t="e">
        <f t="shared" ca="1" si="328"/>
        <v>#NAME?</v>
      </c>
      <c r="IY41" s="92" t="e">
        <f t="shared" ca="1" si="328"/>
        <v>#NAME?</v>
      </c>
      <c r="IZ41" s="92" t="e">
        <f t="shared" ca="1" si="328"/>
        <v>#NAME?</v>
      </c>
      <c r="JA41" s="93" t="e">
        <f t="shared" ca="1" si="328"/>
        <v>#NAME?</v>
      </c>
      <c r="JB41" s="171" t="e">
        <f t="shared" ca="1" si="115"/>
        <v>#NAME?</v>
      </c>
      <c r="JD41" t="str">
        <f t="shared" si="116"/>
        <v>Friendly</v>
      </c>
      <c r="JE41" s="91" t="e">
        <f t="shared" ref="JE41:JM41" ca="1" si="329">IF(JE$19&gt;0,JE28*SQRT(JE$19),0)</f>
        <v>#NAME?</v>
      </c>
      <c r="JF41" s="92" t="e">
        <f t="shared" ca="1" si="329"/>
        <v>#NAME?</v>
      </c>
      <c r="JG41" s="92" t="e">
        <f t="shared" ca="1" si="329"/>
        <v>#NAME?</v>
      </c>
      <c r="JH41" s="92" t="e">
        <f t="shared" ca="1" si="329"/>
        <v>#NAME?</v>
      </c>
      <c r="JI41" s="92" t="e">
        <f t="shared" ca="1" si="329"/>
        <v>#NAME?</v>
      </c>
      <c r="JJ41" s="92" t="e">
        <f t="shared" ca="1" si="329"/>
        <v>#NAME?</v>
      </c>
      <c r="JK41" s="92" t="e">
        <f t="shared" ca="1" si="329"/>
        <v>#NAME?</v>
      </c>
      <c r="JL41" s="92" t="e">
        <f t="shared" ca="1" si="329"/>
        <v>#NAME?</v>
      </c>
      <c r="JM41" s="93" t="e">
        <f t="shared" ca="1" si="329"/>
        <v>#NAME?</v>
      </c>
      <c r="JN41" s="171" t="e">
        <f t="shared" ca="1" si="118"/>
        <v>#NAME?</v>
      </c>
      <c r="JP41" t="str">
        <f t="shared" si="119"/>
        <v>Friendly</v>
      </c>
      <c r="JQ41" s="91" t="e">
        <f t="shared" ref="JQ41:JY41" ca="1" si="330">IF(JQ$19&gt;0,JQ28*SQRT(JQ$19),0)</f>
        <v>#NAME?</v>
      </c>
      <c r="JR41" s="92" t="e">
        <f t="shared" ca="1" si="330"/>
        <v>#NAME?</v>
      </c>
      <c r="JS41" s="92" t="e">
        <f t="shared" ca="1" si="330"/>
        <v>#NAME?</v>
      </c>
      <c r="JT41" s="92" t="e">
        <f t="shared" ca="1" si="330"/>
        <v>#NAME?</v>
      </c>
      <c r="JU41" s="92" t="e">
        <f t="shared" ca="1" si="330"/>
        <v>#NAME?</v>
      </c>
      <c r="JV41" s="92" t="e">
        <f t="shared" ca="1" si="330"/>
        <v>#NAME?</v>
      </c>
      <c r="JW41" s="92" t="e">
        <f t="shared" ca="1" si="330"/>
        <v>#NAME?</v>
      </c>
      <c r="JX41" s="92" t="e">
        <f t="shared" ca="1" si="330"/>
        <v>#NAME?</v>
      </c>
      <c r="JY41" s="93" t="e">
        <f t="shared" ca="1" si="330"/>
        <v>#NAME?</v>
      </c>
      <c r="JZ41" s="171" t="e">
        <f t="shared" ca="1" si="121"/>
        <v>#NAME?</v>
      </c>
      <c r="KB41" t="str">
        <f t="shared" si="122"/>
        <v>Friendly</v>
      </c>
      <c r="KC41" s="91" t="e">
        <f t="shared" ref="KC41:KK41" ca="1" si="331">IF(KC$19&gt;0,KC28*SQRT(KC$19),0)</f>
        <v>#NAME?</v>
      </c>
      <c r="KD41" s="92" t="e">
        <f t="shared" ca="1" si="331"/>
        <v>#NAME?</v>
      </c>
      <c r="KE41" s="92" t="e">
        <f t="shared" ca="1" si="331"/>
        <v>#NAME?</v>
      </c>
      <c r="KF41" s="92" t="e">
        <f t="shared" ca="1" si="331"/>
        <v>#NAME?</v>
      </c>
      <c r="KG41" s="92" t="e">
        <f t="shared" ca="1" si="331"/>
        <v>#NAME?</v>
      </c>
      <c r="KH41" s="92" t="e">
        <f t="shared" ca="1" si="331"/>
        <v>#NAME?</v>
      </c>
      <c r="KI41" s="92" t="e">
        <f t="shared" ca="1" si="331"/>
        <v>#NAME?</v>
      </c>
      <c r="KJ41" s="92" t="e">
        <f t="shared" ca="1" si="331"/>
        <v>#NAME?</v>
      </c>
      <c r="KK41" s="93" t="e">
        <f t="shared" ca="1" si="331"/>
        <v>#NAME?</v>
      </c>
      <c r="KL41" s="171" t="e">
        <f t="shared" ca="1" si="124"/>
        <v>#NAME?</v>
      </c>
      <c r="KN41" t="str">
        <f t="shared" si="125"/>
        <v>Friendly</v>
      </c>
      <c r="KO41" s="91" t="e">
        <f t="shared" ref="KO41:KW41" ca="1" si="332">IF(KO$19&gt;0,KO28*SQRT(KO$19),0)</f>
        <v>#NAME?</v>
      </c>
      <c r="KP41" s="92" t="e">
        <f t="shared" ca="1" si="332"/>
        <v>#NAME?</v>
      </c>
      <c r="KQ41" s="92" t="e">
        <f t="shared" ca="1" si="332"/>
        <v>#NAME?</v>
      </c>
      <c r="KR41" s="92" t="e">
        <f t="shared" ca="1" si="332"/>
        <v>#NAME?</v>
      </c>
      <c r="KS41" s="92" t="e">
        <f t="shared" ca="1" si="332"/>
        <v>#NAME?</v>
      </c>
      <c r="KT41" s="92" t="e">
        <f t="shared" ca="1" si="332"/>
        <v>#NAME?</v>
      </c>
      <c r="KU41" s="92" t="e">
        <f t="shared" ca="1" si="332"/>
        <v>#NAME?</v>
      </c>
      <c r="KV41" s="92" t="e">
        <f t="shared" ca="1" si="332"/>
        <v>#NAME?</v>
      </c>
      <c r="KW41" s="93" t="e">
        <f t="shared" ca="1" si="332"/>
        <v>#NAME?</v>
      </c>
      <c r="KX41" s="171" t="e">
        <f t="shared" ca="1" si="127"/>
        <v>#NAME?</v>
      </c>
      <c r="KZ41" t="str">
        <f t="shared" si="128"/>
        <v>Friendly</v>
      </c>
      <c r="LA41" s="91" t="e">
        <f t="shared" ref="LA41:LI41" ca="1" si="333">IF(LA$19&gt;0,LA28*SQRT(LA$19),0)</f>
        <v>#NAME?</v>
      </c>
      <c r="LB41" s="92" t="e">
        <f t="shared" ca="1" si="333"/>
        <v>#NAME?</v>
      </c>
      <c r="LC41" s="92" t="e">
        <f t="shared" ca="1" si="333"/>
        <v>#NAME?</v>
      </c>
      <c r="LD41" s="92" t="e">
        <f t="shared" ca="1" si="333"/>
        <v>#NAME?</v>
      </c>
      <c r="LE41" s="92" t="e">
        <f t="shared" ca="1" si="333"/>
        <v>#NAME?</v>
      </c>
      <c r="LF41" s="92" t="e">
        <f t="shared" ca="1" si="333"/>
        <v>#NAME?</v>
      </c>
      <c r="LG41" s="92" t="e">
        <f t="shared" ca="1" si="333"/>
        <v>#NAME?</v>
      </c>
      <c r="LH41" s="92" t="e">
        <f t="shared" ca="1" si="333"/>
        <v>#NAME?</v>
      </c>
      <c r="LI41" s="93" t="e">
        <f t="shared" ca="1" si="333"/>
        <v>#NAME?</v>
      </c>
      <c r="LJ41" s="171" t="e">
        <f t="shared" ca="1" si="130"/>
        <v>#NAME?</v>
      </c>
      <c r="LL41" t="str">
        <f t="shared" si="131"/>
        <v>Friendly</v>
      </c>
      <c r="LM41" s="91" t="e">
        <f t="shared" ref="LM41:LU41" ca="1" si="334">IF(LM$19&gt;0,LM28*SQRT(LM$19),0)</f>
        <v>#NAME?</v>
      </c>
      <c r="LN41" s="92" t="e">
        <f t="shared" ca="1" si="334"/>
        <v>#NAME?</v>
      </c>
      <c r="LO41" s="92" t="e">
        <f t="shared" ca="1" si="334"/>
        <v>#NAME?</v>
      </c>
      <c r="LP41" s="92" t="e">
        <f t="shared" ca="1" si="334"/>
        <v>#NAME?</v>
      </c>
      <c r="LQ41" s="92" t="e">
        <f t="shared" ca="1" si="334"/>
        <v>#NAME?</v>
      </c>
      <c r="LR41" s="92" t="e">
        <f t="shared" ca="1" si="334"/>
        <v>#NAME?</v>
      </c>
      <c r="LS41" s="92" t="e">
        <f t="shared" ca="1" si="334"/>
        <v>#NAME?</v>
      </c>
      <c r="LT41" s="92" t="e">
        <f t="shared" ca="1" si="334"/>
        <v>#NAME?</v>
      </c>
      <c r="LU41" s="93" t="e">
        <f t="shared" ca="1" si="334"/>
        <v>#NAME?</v>
      </c>
      <c r="LV41" s="171" t="e">
        <f t="shared" ca="1" si="133"/>
        <v>#NAME?</v>
      </c>
      <c r="LX41" t="str">
        <f t="shared" si="134"/>
        <v>Friendly</v>
      </c>
      <c r="LY41" s="91" t="e">
        <f t="shared" ref="LY41:MG41" ca="1" si="335">IF(LY$19&gt;0,LY28*SQRT(LY$19),0)</f>
        <v>#NAME?</v>
      </c>
      <c r="LZ41" s="92" t="e">
        <f t="shared" ca="1" si="335"/>
        <v>#NAME?</v>
      </c>
      <c r="MA41" s="92" t="e">
        <f t="shared" ca="1" si="335"/>
        <v>#NAME?</v>
      </c>
      <c r="MB41" s="92" t="e">
        <f t="shared" ca="1" si="335"/>
        <v>#NAME?</v>
      </c>
      <c r="MC41" s="92" t="e">
        <f t="shared" ca="1" si="335"/>
        <v>#NAME?</v>
      </c>
      <c r="MD41" s="92" t="e">
        <f t="shared" ca="1" si="335"/>
        <v>#NAME?</v>
      </c>
      <c r="ME41" s="92" t="e">
        <f t="shared" ca="1" si="335"/>
        <v>#NAME?</v>
      </c>
      <c r="MF41" s="92" t="e">
        <f t="shared" ca="1" si="335"/>
        <v>#NAME?</v>
      </c>
      <c r="MG41" s="93" t="e">
        <f t="shared" ca="1" si="335"/>
        <v>#NAME?</v>
      </c>
      <c r="MH41" s="171" t="e">
        <f t="shared" ca="1" si="136"/>
        <v>#NAME?</v>
      </c>
      <c r="MJ41" t="str">
        <f t="shared" si="137"/>
        <v>Friendly</v>
      </c>
      <c r="MK41" s="91" t="e">
        <f t="shared" ref="MK41:MS41" ca="1" si="336">IF(MK$19&gt;0,MK28*SQRT(MK$19),0)</f>
        <v>#NAME?</v>
      </c>
      <c r="ML41" s="92" t="e">
        <f t="shared" ca="1" si="336"/>
        <v>#NAME?</v>
      </c>
      <c r="MM41" s="92" t="e">
        <f t="shared" ca="1" si="336"/>
        <v>#NAME?</v>
      </c>
      <c r="MN41" s="92" t="e">
        <f t="shared" ca="1" si="336"/>
        <v>#NAME?</v>
      </c>
      <c r="MO41" s="92" t="e">
        <f t="shared" ca="1" si="336"/>
        <v>#NAME?</v>
      </c>
      <c r="MP41" s="92" t="e">
        <f t="shared" ca="1" si="336"/>
        <v>#NAME?</v>
      </c>
      <c r="MQ41" s="92" t="e">
        <f t="shared" ca="1" si="336"/>
        <v>#NAME?</v>
      </c>
      <c r="MR41" s="92" t="e">
        <f t="shared" ca="1" si="336"/>
        <v>#NAME?</v>
      </c>
      <c r="MS41" s="93" t="e">
        <f t="shared" ca="1" si="336"/>
        <v>#NAME?</v>
      </c>
      <c r="MT41" s="171" t="e">
        <f t="shared" ca="1" si="139"/>
        <v>#NAME?</v>
      </c>
    </row>
    <row r="42" spans="1:358" x14ac:dyDescent="0.25">
      <c r="A42">
        <v>39</v>
      </c>
      <c r="B42" s="123">
        <v>1</v>
      </c>
      <c r="C42" s="37">
        <v>8</v>
      </c>
      <c r="D42" s="37">
        <v>3</v>
      </c>
      <c r="E42" s="37">
        <v>2</v>
      </c>
      <c r="F42" s="37">
        <v>7</v>
      </c>
      <c r="G42" s="37">
        <v>8</v>
      </c>
      <c r="H42" s="37">
        <v>4</v>
      </c>
      <c r="I42" s="37">
        <v>5</v>
      </c>
      <c r="J42" s="90">
        <v>8</v>
      </c>
    </row>
    <row r="43" spans="1:358" x14ac:dyDescent="0.25">
      <c r="A43">
        <v>40</v>
      </c>
      <c r="B43" s="123">
        <v>6</v>
      </c>
      <c r="C43" s="37">
        <v>8</v>
      </c>
      <c r="D43" s="37">
        <v>3</v>
      </c>
      <c r="E43" s="37">
        <v>3</v>
      </c>
      <c r="F43" s="37">
        <v>4</v>
      </c>
      <c r="G43" s="37">
        <v>6</v>
      </c>
      <c r="H43" s="37">
        <v>5</v>
      </c>
      <c r="I43" s="37">
        <v>5</v>
      </c>
      <c r="J43" s="90">
        <v>7</v>
      </c>
      <c r="AG43" t="s">
        <v>548</v>
      </c>
      <c r="AH43" s="222" t="e">
        <f ca="1">SUMXMY2(AH33:AH41,V33:V41)</f>
        <v>#NAME?</v>
      </c>
      <c r="AS43" t="s">
        <v>548</v>
      </c>
      <c r="AT43" s="222" t="e">
        <f ca="1">SUMXMY2(AT33:AT41,AH33:AH41)</f>
        <v>#NAME?</v>
      </c>
      <c r="BE43" t="s">
        <v>548</v>
      </c>
      <c r="BF43" s="222" t="e">
        <f ca="1">SUMXMY2(BF33:BF41,AT33:AT41)</f>
        <v>#NAME?</v>
      </c>
      <c r="BQ43" t="s">
        <v>548</v>
      </c>
      <c r="BR43" s="222" t="e">
        <f ca="1">SUMXMY2(BR33:BR41,BF33:BF41)</f>
        <v>#NAME?</v>
      </c>
      <c r="CC43" t="s">
        <v>548</v>
      </c>
      <c r="CD43" s="222" t="e">
        <f ca="1">SUMXMY2(CD33:CD41,BR33:BR41)</f>
        <v>#NAME?</v>
      </c>
      <c r="CO43" t="s">
        <v>548</v>
      </c>
      <c r="CP43" s="222" t="e">
        <f ca="1">SUMXMY2(CP33:CP41,CD33:CD41)</f>
        <v>#NAME?</v>
      </c>
      <c r="DA43" t="s">
        <v>548</v>
      </c>
      <c r="DB43" s="222" t="e">
        <f ca="1">SUMXMY2(DB33:DB41,CP33:CP41)</f>
        <v>#NAME?</v>
      </c>
      <c r="DM43" t="s">
        <v>548</v>
      </c>
      <c r="DN43" s="222" t="e">
        <f ca="1">SUMXMY2(DN33:DN41,DB33:DB41)</f>
        <v>#NAME?</v>
      </c>
      <c r="DY43" t="s">
        <v>548</v>
      </c>
      <c r="DZ43" s="222" t="e">
        <f ca="1">SUMXMY2(DZ33:DZ41,DN33:DN41)</f>
        <v>#NAME?</v>
      </c>
      <c r="EK43" t="s">
        <v>548</v>
      </c>
      <c r="EL43" s="222" t="e">
        <f ca="1">SUMXMY2(EL33:EL41,DZ33:DZ41)</f>
        <v>#NAME?</v>
      </c>
      <c r="EW43" t="s">
        <v>548</v>
      </c>
      <c r="EX43" s="222" t="e">
        <f ca="1">SUMXMY2(EX33:EX41,EL33:EL41)</f>
        <v>#NAME?</v>
      </c>
      <c r="FI43" t="s">
        <v>548</v>
      </c>
      <c r="FJ43" s="222" t="e">
        <f ca="1">SUMXMY2(FJ33:FJ41,EX33:EX41)</f>
        <v>#NAME?</v>
      </c>
      <c r="FU43" t="s">
        <v>548</v>
      </c>
      <c r="FV43" s="222" t="e">
        <f ca="1">SUMXMY2(FV33:FV41,FJ33:FJ41)</f>
        <v>#NAME?</v>
      </c>
      <c r="GG43" t="s">
        <v>548</v>
      </c>
      <c r="GH43" s="222" t="e">
        <f ca="1">SUMXMY2(GH33:GH41,FV33:FV41)</f>
        <v>#NAME?</v>
      </c>
      <c r="GS43" t="s">
        <v>548</v>
      </c>
      <c r="GT43" s="222" t="e">
        <f ca="1">SUMXMY2(GT33:GT41,GH33:GH41)</f>
        <v>#NAME?</v>
      </c>
      <c r="HE43" t="s">
        <v>548</v>
      </c>
      <c r="HF43" s="222" t="e">
        <f ca="1">SUMXMY2(HF33:HF41,GT33:GT41)</f>
        <v>#NAME?</v>
      </c>
      <c r="HQ43" t="s">
        <v>548</v>
      </c>
      <c r="HR43" s="222" t="e">
        <f ca="1">SUMXMY2(HR33:HR41,HF33:HF41)</f>
        <v>#NAME?</v>
      </c>
      <c r="IC43" t="s">
        <v>548</v>
      </c>
      <c r="ID43" s="222" t="e">
        <f ca="1">SUMXMY2(ID33:ID41,HR33:HR41)</f>
        <v>#NAME?</v>
      </c>
      <c r="IO43" t="s">
        <v>548</v>
      </c>
      <c r="IP43" s="222" t="e">
        <f ca="1">SUMXMY2(IP33:IP41,ID33:ID41)</f>
        <v>#NAME?</v>
      </c>
      <c r="JA43" t="s">
        <v>548</v>
      </c>
      <c r="JB43" s="222" t="e">
        <f ca="1">SUMXMY2(JB33:JB41,IP33:IP41)</f>
        <v>#NAME?</v>
      </c>
      <c r="JM43" t="s">
        <v>548</v>
      </c>
      <c r="JN43" s="222" t="e">
        <f ca="1">SUMXMY2(JN33:JN41,JB33:JB41)</f>
        <v>#NAME?</v>
      </c>
      <c r="JY43" t="s">
        <v>548</v>
      </c>
      <c r="JZ43" s="222" t="e">
        <f ca="1">SUMXMY2(JZ33:JZ41,JN33:JN41)</f>
        <v>#NAME?</v>
      </c>
      <c r="KK43" t="s">
        <v>548</v>
      </c>
      <c r="KL43" s="222" t="e">
        <f ca="1">SUMXMY2(KL33:KL41,JZ33:JZ41)</f>
        <v>#NAME?</v>
      </c>
      <c r="KW43" t="s">
        <v>548</v>
      </c>
      <c r="KX43" s="222" t="e">
        <f ca="1">SUMXMY2(KX33:KX41,KL33:KL41)</f>
        <v>#NAME?</v>
      </c>
      <c r="LI43" t="s">
        <v>548</v>
      </c>
      <c r="LJ43" s="222" t="e">
        <f ca="1">SUMXMY2(LJ33:LJ41,KX33:KX41)</f>
        <v>#NAME?</v>
      </c>
      <c r="LU43" t="s">
        <v>548</v>
      </c>
      <c r="LV43" s="222" t="e">
        <f ca="1">SUMXMY2(LV33:LV41,LJ33:LJ41)</f>
        <v>#NAME?</v>
      </c>
      <c r="MG43" t="s">
        <v>548</v>
      </c>
      <c r="MH43" s="222" t="e">
        <f ca="1">SUMXMY2(MH33:MH41,LV33:LV41)</f>
        <v>#NAME?</v>
      </c>
      <c r="MS43" t="s">
        <v>548</v>
      </c>
      <c r="MT43" s="222" t="e">
        <f ca="1">SUMXMY2(MT33:MT41,MH33:MH41)</f>
        <v>#NAME?</v>
      </c>
    </row>
    <row r="44" spans="1:358" x14ac:dyDescent="0.25">
      <c r="A44">
        <v>41</v>
      </c>
      <c r="B44" s="123">
        <v>4</v>
      </c>
      <c r="C44" s="37">
        <v>8</v>
      </c>
      <c r="D44" s="37">
        <v>3</v>
      </c>
      <c r="E44" s="37">
        <v>3</v>
      </c>
      <c r="F44" s="37">
        <v>9</v>
      </c>
      <c r="G44" s="37">
        <v>6</v>
      </c>
      <c r="H44" s="37">
        <v>4</v>
      </c>
      <c r="I44" s="37">
        <v>4</v>
      </c>
      <c r="J44" s="90">
        <v>7</v>
      </c>
    </row>
    <row r="45" spans="1:358" x14ac:dyDescent="0.25">
      <c r="A45">
        <v>42</v>
      </c>
      <c r="B45" s="123">
        <v>4</v>
      </c>
      <c r="C45" s="37">
        <v>8</v>
      </c>
      <c r="D45" s="37">
        <v>2</v>
      </c>
      <c r="E45" s="37">
        <v>3</v>
      </c>
      <c r="F45" s="37">
        <v>8</v>
      </c>
      <c r="G45" s="37">
        <v>5</v>
      </c>
      <c r="H45" s="37">
        <v>5</v>
      </c>
      <c r="I45" s="37">
        <v>5</v>
      </c>
      <c r="J45" s="90">
        <v>7</v>
      </c>
    </row>
    <row r="46" spans="1:358" x14ac:dyDescent="0.25">
      <c r="A46">
        <v>43</v>
      </c>
      <c r="B46" s="123">
        <v>3</v>
      </c>
      <c r="C46" s="37">
        <v>9</v>
      </c>
      <c r="D46" s="37">
        <v>7</v>
      </c>
      <c r="E46" s="37">
        <v>4</v>
      </c>
      <c r="F46" s="37">
        <v>8</v>
      </c>
      <c r="G46" s="37">
        <v>6</v>
      </c>
      <c r="H46" s="37">
        <v>10</v>
      </c>
      <c r="I46" s="37">
        <v>6</v>
      </c>
      <c r="J46" s="90">
        <v>8</v>
      </c>
    </row>
    <row r="47" spans="1:358" x14ac:dyDescent="0.25">
      <c r="A47">
        <v>44</v>
      </c>
      <c r="B47" s="123">
        <v>2</v>
      </c>
      <c r="C47" s="37">
        <v>9</v>
      </c>
      <c r="D47" s="37">
        <v>3</v>
      </c>
      <c r="E47" s="37">
        <v>4</v>
      </c>
      <c r="F47" s="37">
        <v>8</v>
      </c>
      <c r="G47" s="37">
        <v>8</v>
      </c>
      <c r="H47" s="37">
        <v>6</v>
      </c>
      <c r="I47" s="37">
        <v>7</v>
      </c>
      <c r="J47" s="90">
        <v>8</v>
      </c>
    </row>
    <row r="48" spans="1:358" x14ac:dyDescent="0.25">
      <c r="A48">
        <v>45</v>
      </c>
      <c r="B48" s="123">
        <v>5</v>
      </c>
      <c r="C48" s="37">
        <v>8</v>
      </c>
      <c r="D48" s="37">
        <v>1</v>
      </c>
      <c r="E48" s="37">
        <v>4</v>
      </c>
      <c r="F48" s="37">
        <v>7</v>
      </c>
      <c r="G48" s="37">
        <v>7</v>
      </c>
      <c r="H48" s="37">
        <v>1</v>
      </c>
      <c r="I48" s="37">
        <v>4</v>
      </c>
      <c r="J48" s="90">
        <v>8</v>
      </c>
    </row>
    <row r="49" spans="1:10" x14ac:dyDescent="0.25">
      <c r="A49">
        <v>46</v>
      </c>
      <c r="B49" s="123">
        <v>5</v>
      </c>
      <c r="C49" s="37">
        <v>8</v>
      </c>
      <c r="D49" s="37">
        <v>2</v>
      </c>
      <c r="E49" s="37">
        <v>3</v>
      </c>
      <c r="F49" s="37">
        <v>6</v>
      </c>
      <c r="G49" s="37">
        <v>7</v>
      </c>
      <c r="H49" s="37">
        <v>4</v>
      </c>
      <c r="I49" s="37">
        <v>4</v>
      </c>
      <c r="J49" s="90">
        <v>8</v>
      </c>
    </row>
    <row r="50" spans="1:10" x14ac:dyDescent="0.25">
      <c r="A50">
        <v>47</v>
      </c>
      <c r="B50" s="123">
        <v>3</v>
      </c>
      <c r="C50" s="37">
        <v>8</v>
      </c>
      <c r="D50" s="37">
        <v>1</v>
      </c>
      <c r="E50" s="37">
        <v>3</v>
      </c>
      <c r="F50" s="37">
        <v>5</v>
      </c>
      <c r="G50" s="37">
        <v>5</v>
      </c>
      <c r="H50" s="37">
        <v>1</v>
      </c>
      <c r="I50" s="37">
        <v>5</v>
      </c>
      <c r="J50" s="90">
        <v>7</v>
      </c>
    </row>
    <row r="51" spans="1:10" x14ac:dyDescent="0.25">
      <c r="A51">
        <v>48</v>
      </c>
      <c r="B51" s="123">
        <v>4</v>
      </c>
      <c r="C51" s="37">
        <v>9</v>
      </c>
      <c r="D51" s="37">
        <v>6</v>
      </c>
      <c r="E51" s="37">
        <v>3</v>
      </c>
      <c r="F51" s="37">
        <v>6</v>
      </c>
      <c r="G51" s="37">
        <v>4</v>
      </c>
      <c r="H51" s="37">
        <v>8</v>
      </c>
      <c r="I51" s="37">
        <v>5</v>
      </c>
      <c r="J51" s="90">
        <v>8</v>
      </c>
    </row>
    <row r="52" spans="1:10" x14ac:dyDescent="0.25">
      <c r="A52">
        <v>49</v>
      </c>
      <c r="B52" s="123">
        <v>3</v>
      </c>
      <c r="C52" s="37">
        <v>9</v>
      </c>
      <c r="D52" s="37">
        <v>4</v>
      </c>
      <c r="E52" s="37">
        <v>2</v>
      </c>
      <c r="F52" s="37">
        <v>7</v>
      </c>
      <c r="G52" s="37">
        <v>7</v>
      </c>
      <c r="H52" s="37">
        <v>2</v>
      </c>
      <c r="I52" s="37">
        <v>3</v>
      </c>
      <c r="J52" s="90">
        <v>8</v>
      </c>
    </row>
    <row r="53" spans="1:10" x14ac:dyDescent="0.25">
      <c r="A53">
        <v>50</v>
      </c>
      <c r="B53" s="123">
        <v>3</v>
      </c>
      <c r="C53" s="37">
        <v>8</v>
      </c>
      <c r="D53" s="37">
        <v>3</v>
      </c>
      <c r="E53" s="37">
        <v>4</v>
      </c>
      <c r="F53" s="37">
        <v>7</v>
      </c>
      <c r="G53" s="37">
        <v>7</v>
      </c>
      <c r="H53" s="37">
        <v>5</v>
      </c>
      <c r="I53" s="37">
        <v>4</v>
      </c>
      <c r="J53" s="90">
        <v>8</v>
      </c>
    </row>
    <row r="54" spans="1:10" x14ac:dyDescent="0.25">
      <c r="A54">
        <v>51</v>
      </c>
      <c r="B54" s="123">
        <v>3</v>
      </c>
      <c r="C54" s="37">
        <v>7</v>
      </c>
      <c r="D54" s="37">
        <v>1</v>
      </c>
      <c r="E54" s="37">
        <v>4</v>
      </c>
      <c r="F54" s="37">
        <v>6</v>
      </c>
      <c r="G54" s="37">
        <v>4</v>
      </c>
      <c r="H54" s="37">
        <v>1</v>
      </c>
      <c r="I54" s="37">
        <v>6</v>
      </c>
      <c r="J54" s="90">
        <v>7</v>
      </c>
    </row>
    <row r="55" spans="1:10" x14ac:dyDescent="0.25">
      <c r="A55">
        <v>52</v>
      </c>
      <c r="B55" s="123">
        <v>1</v>
      </c>
      <c r="C55" s="37">
        <v>8</v>
      </c>
      <c r="D55" s="37">
        <v>3</v>
      </c>
      <c r="E55" s="37">
        <v>4</v>
      </c>
      <c r="F55" s="37">
        <v>6</v>
      </c>
      <c r="G55" s="37">
        <v>3</v>
      </c>
      <c r="H55" s="37">
        <v>5</v>
      </c>
      <c r="I55" s="37">
        <v>4</v>
      </c>
      <c r="J55" s="90">
        <v>8</v>
      </c>
    </row>
    <row r="56" spans="1:10" x14ac:dyDescent="0.25">
      <c r="A56">
        <v>53</v>
      </c>
      <c r="B56" s="123">
        <v>4</v>
      </c>
      <c r="C56" s="37">
        <v>8</v>
      </c>
      <c r="D56" s="37">
        <v>6</v>
      </c>
      <c r="E56" s="37">
        <v>3</v>
      </c>
      <c r="F56" s="37">
        <v>7</v>
      </c>
      <c r="G56" s="37">
        <v>7</v>
      </c>
      <c r="H56" s="37">
        <v>8</v>
      </c>
      <c r="I56" s="37">
        <v>6</v>
      </c>
      <c r="J56" s="90">
        <v>7</v>
      </c>
    </row>
    <row r="57" spans="1:10" x14ac:dyDescent="0.25">
      <c r="A57">
        <v>54</v>
      </c>
      <c r="B57" s="123">
        <v>3</v>
      </c>
      <c r="C57" s="37">
        <v>8</v>
      </c>
      <c r="D57" s="37">
        <v>4</v>
      </c>
      <c r="E57" s="37">
        <v>3</v>
      </c>
      <c r="F57" s="37">
        <v>5</v>
      </c>
      <c r="G57" s="37">
        <v>8</v>
      </c>
      <c r="H57" s="37">
        <v>1</v>
      </c>
      <c r="I57" s="37">
        <v>3</v>
      </c>
      <c r="J57" s="90">
        <v>7</v>
      </c>
    </row>
    <row r="58" spans="1:10" x14ac:dyDescent="0.25">
      <c r="A58">
        <v>55</v>
      </c>
      <c r="B58" s="123">
        <v>2</v>
      </c>
      <c r="C58" s="37">
        <v>9</v>
      </c>
      <c r="D58" s="37">
        <v>5</v>
      </c>
      <c r="E58" s="37">
        <v>2</v>
      </c>
      <c r="F58" s="37">
        <v>8</v>
      </c>
      <c r="G58" s="37">
        <v>4</v>
      </c>
      <c r="H58" s="37">
        <v>5</v>
      </c>
      <c r="I58" s="37">
        <v>6</v>
      </c>
      <c r="J58" s="90">
        <v>8</v>
      </c>
    </row>
    <row r="59" spans="1:10" x14ac:dyDescent="0.25">
      <c r="A59">
        <v>56</v>
      </c>
      <c r="B59" s="123">
        <v>4</v>
      </c>
      <c r="C59" s="37">
        <v>8</v>
      </c>
      <c r="D59" s="37">
        <v>2</v>
      </c>
      <c r="E59" s="37">
        <v>3</v>
      </c>
      <c r="F59" s="37">
        <v>7</v>
      </c>
      <c r="G59" s="37">
        <v>4</v>
      </c>
      <c r="H59" s="37">
        <v>4</v>
      </c>
      <c r="I59" s="37">
        <v>4</v>
      </c>
      <c r="J59" s="90">
        <v>7</v>
      </c>
    </row>
    <row r="60" spans="1:10" x14ac:dyDescent="0.25">
      <c r="A60">
        <v>57</v>
      </c>
      <c r="B60" s="123">
        <v>4</v>
      </c>
      <c r="C60" s="37">
        <v>9</v>
      </c>
      <c r="D60" s="37">
        <v>1</v>
      </c>
      <c r="E60" s="37">
        <v>4</v>
      </c>
      <c r="F60" s="37">
        <v>7</v>
      </c>
      <c r="G60" s="37">
        <v>7</v>
      </c>
      <c r="H60" s="37">
        <v>1</v>
      </c>
      <c r="I60" s="37">
        <v>4</v>
      </c>
      <c r="J60" s="90">
        <v>8</v>
      </c>
    </row>
    <row r="61" spans="1:10" x14ac:dyDescent="0.25">
      <c r="A61">
        <v>58</v>
      </c>
      <c r="B61" s="123">
        <v>4</v>
      </c>
      <c r="C61" s="37">
        <v>8</v>
      </c>
      <c r="D61" s="37">
        <v>3</v>
      </c>
      <c r="E61" s="37">
        <v>3</v>
      </c>
      <c r="F61" s="37">
        <v>7</v>
      </c>
      <c r="G61" s="37">
        <v>6</v>
      </c>
      <c r="H61" s="37">
        <v>3</v>
      </c>
      <c r="I61" s="37">
        <v>4</v>
      </c>
      <c r="J61" s="90">
        <v>7</v>
      </c>
    </row>
    <row r="62" spans="1:10" x14ac:dyDescent="0.25">
      <c r="A62">
        <v>59</v>
      </c>
      <c r="B62" s="123">
        <v>5</v>
      </c>
      <c r="C62" s="37">
        <v>8</v>
      </c>
      <c r="D62" s="37">
        <v>3</v>
      </c>
      <c r="E62" s="37">
        <v>4</v>
      </c>
      <c r="F62" s="37">
        <v>8</v>
      </c>
      <c r="G62" s="37">
        <v>6</v>
      </c>
      <c r="H62" s="37">
        <v>5</v>
      </c>
      <c r="I62" s="37">
        <v>5</v>
      </c>
      <c r="J62" s="90">
        <v>7</v>
      </c>
    </row>
    <row r="63" spans="1:10" x14ac:dyDescent="0.25">
      <c r="A63">
        <v>60</v>
      </c>
      <c r="B63" s="123">
        <v>7</v>
      </c>
      <c r="C63" s="37">
        <v>8</v>
      </c>
      <c r="D63" s="37">
        <v>4</v>
      </c>
      <c r="E63" s="37">
        <v>4</v>
      </c>
      <c r="F63" s="37">
        <v>7</v>
      </c>
      <c r="G63" s="37">
        <v>7</v>
      </c>
      <c r="H63" s="37">
        <v>6</v>
      </c>
      <c r="I63" s="37">
        <v>6</v>
      </c>
      <c r="J63" s="90">
        <v>7</v>
      </c>
    </row>
    <row r="64" spans="1:10" x14ac:dyDescent="0.25">
      <c r="A64">
        <v>61</v>
      </c>
      <c r="B64" s="123">
        <v>4</v>
      </c>
      <c r="C64" s="37">
        <v>8</v>
      </c>
      <c r="D64" s="37">
        <v>3</v>
      </c>
      <c r="E64" s="37">
        <v>3</v>
      </c>
      <c r="F64" s="37">
        <v>7</v>
      </c>
      <c r="G64" s="37">
        <v>5</v>
      </c>
      <c r="H64" s="37">
        <v>6</v>
      </c>
      <c r="I64" s="37">
        <v>3</v>
      </c>
      <c r="J64" s="90">
        <v>7</v>
      </c>
    </row>
    <row r="65" spans="1:10" x14ac:dyDescent="0.25">
      <c r="A65">
        <v>62</v>
      </c>
      <c r="B65" s="123">
        <v>4</v>
      </c>
      <c r="C65" s="37">
        <v>8</v>
      </c>
      <c r="D65" s="37">
        <v>4</v>
      </c>
      <c r="E65" s="37">
        <v>4</v>
      </c>
      <c r="F65" s="37">
        <v>8</v>
      </c>
      <c r="G65" s="37">
        <v>5</v>
      </c>
      <c r="H65" s="37">
        <v>7</v>
      </c>
      <c r="I65" s="37">
        <v>4</v>
      </c>
      <c r="J65" s="90">
        <v>7</v>
      </c>
    </row>
    <row r="66" spans="1:10" x14ac:dyDescent="0.25">
      <c r="A66">
        <v>63</v>
      </c>
      <c r="B66" s="123">
        <v>3</v>
      </c>
      <c r="C66" s="37">
        <v>9</v>
      </c>
      <c r="D66" s="37">
        <v>4</v>
      </c>
      <c r="E66" s="37">
        <v>3</v>
      </c>
      <c r="F66" s="37">
        <v>8</v>
      </c>
      <c r="G66" s="37">
        <v>6</v>
      </c>
      <c r="H66" s="37">
        <v>4</v>
      </c>
      <c r="I66" s="37">
        <v>5</v>
      </c>
      <c r="J66" s="90">
        <v>8</v>
      </c>
    </row>
    <row r="67" spans="1:10" x14ac:dyDescent="0.25">
      <c r="A67">
        <v>64</v>
      </c>
      <c r="B67" s="123">
        <v>5</v>
      </c>
      <c r="C67" s="37">
        <v>8</v>
      </c>
      <c r="D67" s="37">
        <v>2</v>
      </c>
      <c r="E67" s="37">
        <v>3</v>
      </c>
      <c r="F67" s="37">
        <v>6</v>
      </c>
      <c r="G67" s="37">
        <v>4</v>
      </c>
      <c r="H67" s="37">
        <v>6</v>
      </c>
      <c r="I67" s="37">
        <v>4</v>
      </c>
      <c r="J67" s="90">
        <v>7</v>
      </c>
    </row>
    <row r="68" spans="1:10" x14ac:dyDescent="0.25">
      <c r="A68">
        <v>65</v>
      </c>
      <c r="B68" s="123">
        <v>7</v>
      </c>
      <c r="C68" s="37">
        <v>9</v>
      </c>
      <c r="D68" s="37">
        <v>7</v>
      </c>
      <c r="E68" s="37">
        <v>4</v>
      </c>
      <c r="F68" s="37">
        <v>8</v>
      </c>
      <c r="G68" s="37">
        <v>6</v>
      </c>
      <c r="H68" s="37">
        <v>10</v>
      </c>
      <c r="I68" s="37">
        <v>6</v>
      </c>
      <c r="J68" s="90">
        <v>7</v>
      </c>
    </row>
    <row r="69" spans="1:10" x14ac:dyDescent="0.25">
      <c r="A69">
        <v>66</v>
      </c>
      <c r="B69" s="123">
        <v>3</v>
      </c>
      <c r="C69" s="37">
        <v>8</v>
      </c>
      <c r="D69" s="37">
        <v>1</v>
      </c>
      <c r="E69" s="37">
        <v>3</v>
      </c>
      <c r="F69" s="37">
        <v>7</v>
      </c>
      <c r="G69" s="37">
        <v>6</v>
      </c>
      <c r="H69" s="37">
        <v>5</v>
      </c>
      <c r="I69" s="37">
        <v>5</v>
      </c>
      <c r="J69" s="90">
        <v>7</v>
      </c>
    </row>
    <row r="70" spans="1:10" x14ac:dyDescent="0.25">
      <c r="A70">
        <v>67</v>
      </c>
      <c r="B70" s="123">
        <v>4</v>
      </c>
      <c r="C70" s="37">
        <v>8</v>
      </c>
      <c r="D70" s="37">
        <v>5</v>
      </c>
      <c r="E70" s="37">
        <v>4</v>
      </c>
      <c r="F70" s="37">
        <v>7</v>
      </c>
      <c r="G70" s="37">
        <v>6</v>
      </c>
      <c r="H70" s="37">
        <v>9</v>
      </c>
      <c r="I70" s="37">
        <v>6</v>
      </c>
      <c r="J70" s="90">
        <v>7</v>
      </c>
    </row>
    <row r="71" spans="1:10" x14ac:dyDescent="0.25">
      <c r="A71">
        <v>68</v>
      </c>
      <c r="B71" s="123">
        <v>5</v>
      </c>
      <c r="C71" s="37">
        <v>8</v>
      </c>
      <c r="D71" s="37">
        <v>2</v>
      </c>
      <c r="E71" s="37">
        <v>3</v>
      </c>
      <c r="F71" s="37">
        <v>5</v>
      </c>
      <c r="G71" s="37">
        <v>7</v>
      </c>
      <c r="H71" s="37">
        <v>1</v>
      </c>
      <c r="I71" s="37">
        <v>5</v>
      </c>
      <c r="J71" s="90">
        <v>7</v>
      </c>
    </row>
    <row r="72" spans="1:10" x14ac:dyDescent="0.25">
      <c r="A72">
        <v>69</v>
      </c>
      <c r="B72" s="123">
        <v>4</v>
      </c>
      <c r="C72" s="37">
        <v>8</v>
      </c>
      <c r="D72" s="37">
        <v>6</v>
      </c>
      <c r="E72" s="37">
        <v>4</v>
      </c>
      <c r="F72" s="37">
        <v>8</v>
      </c>
      <c r="G72" s="37">
        <v>8</v>
      </c>
      <c r="H72" s="37">
        <v>9</v>
      </c>
      <c r="I72" s="37">
        <v>6</v>
      </c>
      <c r="J72" s="90">
        <v>7</v>
      </c>
    </row>
    <row r="73" spans="1:10" x14ac:dyDescent="0.25">
      <c r="A73">
        <v>70</v>
      </c>
      <c r="B73" s="123">
        <v>3</v>
      </c>
      <c r="C73" s="37">
        <v>8</v>
      </c>
      <c r="D73" s="37">
        <v>3</v>
      </c>
      <c r="E73" s="37">
        <v>4</v>
      </c>
      <c r="F73" s="37">
        <v>6</v>
      </c>
      <c r="G73" s="37">
        <v>4</v>
      </c>
      <c r="H73" s="37">
        <v>5</v>
      </c>
      <c r="I73" s="37">
        <v>5</v>
      </c>
      <c r="J73" s="90">
        <v>8</v>
      </c>
    </row>
    <row r="74" spans="1:10" x14ac:dyDescent="0.25">
      <c r="A74">
        <v>71</v>
      </c>
      <c r="B74" s="123">
        <v>6</v>
      </c>
      <c r="C74" s="37">
        <v>8</v>
      </c>
      <c r="D74" s="37">
        <v>5</v>
      </c>
      <c r="E74" s="37">
        <v>4</v>
      </c>
      <c r="F74" s="37">
        <v>7</v>
      </c>
      <c r="G74" s="37">
        <v>5</v>
      </c>
      <c r="H74" s="37">
        <v>6</v>
      </c>
      <c r="I74" s="37">
        <v>4</v>
      </c>
      <c r="J74" s="90">
        <v>7</v>
      </c>
    </row>
    <row r="75" spans="1:10" x14ac:dyDescent="0.25">
      <c r="A75">
        <v>72</v>
      </c>
      <c r="B75" s="123">
        <v>4</v>
      </c>
      <c r="C75" s="37">
        <v>8</v>
      </c>
      <c r="D75" s="37">
        <v>4</v>
      </c>
      <c r="E75" s="37">
        <v>4</v>
      </c>
      <c r="F75" s="37">
        <v>7</v>
      </c>
      <c r="G75" s="37">
        <v>7</v>
      </c>
      <c r="H75" s="37">
        <v>6</v>
      </c>
      <c r="I75" s="37">
        <v>4</v>
      </c>
      <c r="J75" s="90">
        <v>7</v>
      </c>
    </row>
    <row r="76" spans="1:10" x14ac:dyDescent="0.25">
      <c r="A76">
        <v>73</v>
      </c>
      <c r="B76" s="123">
        <v>4</v>
      </c>
      <c r="C76" s="37">
        <v>7</v>
      </c>
      <c r="D76" s="37">
        <v>3</v>
      </c>
      <c r="E76" s="37">
        <v>3</v>
      </c>
      <c r="F76" s="37">
        <v>6</v>
      </c>
      <c r="G76" s="37">
        <v>5</v>
      </c>
      <c r="H76" s="37">
        <v>5</v>
      </c>
      <c r="I76" s="37">
        <v>4</v>
      </c>
      <c r="J76" s="90">
        <v>7</v>
      </c>
    </row>
    <row r="77" spans="1:10" x14ac:dyDescent="0.25">
      <c r="A77">
        <v>74</v>
      </c>
      <c r="B77" s="123">
        <v>4</v>
      </c>
      <c r="C77" s="37">
        <v>8</v>
      </c>
      <c r="D77" s="37">
        <v>5</v>
      </c>
      <c r="E77" s="37">
        <v>4</v>
      </c>
      <c r="F77" s="37">
        <v>7</v>
      </c>
      <c r="G77" s="37">
        <v>8</v>
      </c>
      <c r="H77" s="37">
        <v>8</v>
      </c>
      <c r="I77" s="37">
        <v>5</v>
      </c>
      <c r="J77" s="90">
        <v>7</v>
      </c>
    </row>
    <row r="78" spans="1:10" x14ac:dyDescent="0.25">
      <c r="A78">
        <v>75</v>
      </c>
      <c r="B78" s="123">
        <v>3</v>
      </c>
      <c r="C78" s="37">
        <v>8</v>
      </c>
      <c r="D78" s="37">
        <v>2</v>
      </c>
      <c r="E78" s="37">
        <v>4</v>
      </c>
      <c r="F78" s="37">
        <v>6</v>
      </c>
      <c r="G78" s="37">
        <v>5</v>
      </c>
      <c r="H78" s="37">
        <v>5</v>
      </c>
      <c r="I78" s="37">
        <v>5</v>
      </c>
      <c r="J78" s="90">
        <v>8</v>
      </c>
    </row>
    <row r="79" spans="1:10" x14ac:dyDescent="0.25">
      <c r="A79">
        <v>76</v>
      </c>
      <c r="B79" s="123">
        <v>4</v>
      </c>
      <c r="C79" s="37">
        <v>8</v>
      </c>
      <c r="D79" s="37">
        <v>3</v>
      </c>
      <c r="E79" s="37">
        <v>1</v>
      </c>
      <c r="F79" s="37">
        <v>6</v>
      </c>
      <c r="G79" s="37">
        <v>4</v>
      </c>
      <c r="H79" s="37">
        <v>1</v>
      </c>
      <c r="I79" s="37">
        <v>4</v>
      </c>
      <c r="J79" s="90">
        <v>7</v>
      </c>
    </row>
    <row r="80" spans="1:10" x14ac:dyDescent="0.25">
      <c r="A80">
        <v>77</v>
      </c>
      <c r="B80" s="123">
        <v>4</v>
      </c>
      <c r="C80" s="37">
        <v>9</v>
      </c>
      <c r="D80" s="37">
        <v>6</v>
      </c>
      <c r="E80" s="37">
        <v>5</v>
      </c>
      <c r="F80" s="37">
        <v>8</v>
      </c>
      <c r="G80" s="37">
        <v>5</v>
      </c>
      <c r="H80" s="37">
        <v>9</v>
      </c>
      <c r="I80" s="37">
        <v>5</v>
      </c>
      <c r="J80" s="90">
        <v>8</v>
      </c>
    </row>
    <row r="81" spans="1:10" x14ac:dyDescent="0.25">
      <c r="A81">
        <v>78</v>
      </c>
      <c r="B81" s="123">
        <v>2</v>
      </c>
      <c r="C81" s="37">
        <v>9</v>
      </c>
      <c r="D81" s="37">
        <v>5</v>
      </c>
      <c r="E81" s="37">
        <v>2</v>
      </c>
      <c r="F81" s="37">
        <v>6</v>
      </c>
      <c r="G81" s="37">
        <v>7</v>
      </c>
      <c r="H81" s="37">
        <v>8</v>
      </c>
      <c r="I81" s="37">
        <v>5</v>
      </c>
      <c r="J81" s="90">
        <v>8</v>
      </c>
    </row>
    <row r="82" spans="1:10" x14ac:dyDescent="0.25">
      <c r="A82">
        <v>79</v>
      </c>
      <c r="B82" s="123">
        <v>4</v>
      </c>
      <c r="C82" s="37">
        <v>7</v>
      </c>
      <c r="D82" s="37">
        <v>2</v>
      </c>
      <c r="E82" s="37">
        <v>1</v>
      </c>
      <c r="F82" s="37">
        <v>6</v>
      </c>
      <c r="G82" s="37">
        <v>3</v>
      </c>
      <c r="H82" s="37">
        <v>1</v>
      </c>
      <c r="I82" s="37">
        <v>2</v>
      </c>
      <c r="J82" s="90">
        <v>7</v>
      </c>
    </row>
    <row r="83" spans="1:10" x14ac:dyDescent="0.25">
      <c r="A83">
        <v>80</v>
      </c>
      <c r="B83" s="123">
        <v>5</v>
      </c>
      <c r="C83" s="37">
        <v>8</v>
      </c>
      <c r="D83" s="37">
        <v>4</v>
      </c>
      <c r="E83" s="37">
        <v>3</v>
      </c>
      <c r="F83" s="37">
        <v>7</v>
      </c>
      <c r="G83" s="37">
        <v>5</v>
      </c>
      <c r="H83" s="37">
        <v>4</v>
      </c>
      <c r="I83" s="37">
        <v>5</v>
      </c>
      <c r="J83" s="90">
        <v>7</v>
      </c>
    </row>
    <row r="84" spans="1:10" x14ac:dyDescent="0.25">
      <c r="A84">
        <v>81</v>
      </c>
      <c r="B84" s="123">
        <v>4</v>
      </c>
      <c r="C84" s="37">
        <v>8</v>
      </c>
      <c r="D84" s="37">
        <v>5</v>
      </c>
      <c r="E84" s="37">
        <v>4</v>
      </c>
      <c r="F84" s="37">
        <v>7</v>
      </c>
      <c r="G84" s="37">
        <v>6</v>
      </c>
      <c r="H84" s="37">
        <v>8</v>
      </c>
      <c r="I84" s="37">
        <v>4</v>
      </c>
      <c r="J84" s="90">
        <v>7</v>
      </c>
    </row>
    <row r="85" spans="1:10" x14ac:dyDescent="0.25">
      <c r="A85">
        <v>82</v>
      </c>
      <c r="B85" s="123">
        <v>4</v>
      </c>
      <c r="C85" s="37">
        <v>8</v>
      </c>
      <c r="D85" s="37">
        <v>3</v>
      </c>
      <c r="E85" s="37">
        <v>4</v>
      </c>
      <c r="F85" s="37">
        <v>7</v>
      </c>
      <c r="G85" s="37">
        <v>6</v>
      </c>
      <c r="H85" s="37">
        <v>3</v>
      </c>
      <c r="I85" s="37">
        <v>7</v>
      </c>
      <c r="J85" s="90">
        <v>8</v>
      </c>
    </row>
    <row r="86" spans="1:10" x14ac:dyDescent="0.25">
      <c r="A86">
        <v>83</v>
      </c>
      <c r="B86" s="123">
        <v>5</v>
      </c>
      <c r="C86" s="37">
        <v>8</v>
      </c>
      <c r="D86" s="37">
        <v>3</v>
      </c>
      <c r="E86" s="37">
        <v>3</v>
      </c>
      <c r="F86" s="37">
        <v>7</v>
      </c>
      <c r="G86" s="37">
        <v>6</v>
      </c>
      <c r="H86" s="37">
        <v>1</v>
      </c>
      <c r="I86" s="37">
        <v>4</v>
      </c>
      <c r="J86" s="90">
        <v>7</v>
      </c>
    </row>
    <row r="87" spans="1:10" x14ac:dyDescent="0.25">
      <c r="A87">
        <v>84</v>
      </c>
      <c r="B87" s="123">
        <v>2</v>
      </c>
      <c r="C87" s="37">
        <v>9</v>
      </c>
      <c r="D87" s="37">
        <v>6</v>
      </c>
      <c r="E87" s="37">
        <v>4</v>
      </c>
      <c r="F87" s="37">
        <v>8</v>
      </c>
      <c r="G87" s="37">
        <v>6</v>
      </c>
      <c r="H87" s="37">
        <v>8</v>
      </c>
      <c r="I87" s="37">
        <v>5</v>
      </c>
      <c r="J87" s="90">
        <v>8</v>
      </c>
    </row>
    <row r="88" spans="1:10" x14ac:dyDescent="0.25">
      <c r="A88">
        <v>85</v>
      </c>
      <c r="B88" s="123">
        <v>5</v>
      </c>
      <c r="C88" s="37">
        <v>8</v>
      </c>
      <c r="D88" s="37">
        <v>4</v>
      </c>
      <c r="E88" s="37">
        <v>4</v>
      </c>
      <c r="F88" s="37">
        <v>7</v>
      </c>
      <c r="G88" s="37">
        <v>6</v>
      </c>
      <c r="H88" s="37">
        <v>5</v>
      </c>
      <c r="I88" s="37">
        <v>5</v>
      </c>
      <c r="J88" s="90">
        <v>7</v>
      </c>
    </row>
    <row r="89" spans="1:10" x14ac:dyDescent="0.25">
      <c r="A89">
        <v>86</v>
      </c>
      <c r="B89" s="123">
        <v>4</v>
      </c>
      <c r="C89" s="37">
        <v>8</v>
      </c>
      <c r="D89" s="37">
        <v>7</v>
      </c>
      <c r="E89" s="37">
        <v>5</v>
      </c>
      <c r="F89" s="37">
        <v>7</v>
      </c>
      <c r="G89" s="37">
        <v>6</v>
      </c>
      <c r="H89" s="37">
        <v>9</v>
      </c>
      <c r="I89" s="37">
        <v>6</v>
      </c>
      <c r="J89" s="90">
        <v>7</v>
      </c>
    </row>
    <row r="90" spans="1:10" x14ac:dyDescent="0.25">
      <c r="A90">
        <v>87</v>
      </c>
      <c r="B90" s="123">
        <v>5</v>
      </c>
      <c r="C90" s="37">
        <v>7</v>
      </c>
      <c r="D90" s="37">
        <v>2</v>
      </c>
      <c r="E90" s="37">
        <v>3</v>
      </c>
      <c r="F90" s="37">
        <v>5</v>
      </c>
      <c r="G90" s="37">
        <v>5</v>
      </c>
      <c r="H90" s="37">
        <v>1</v>
      </c>
      <c r="I90" s="37">
        <v>3</v>
      </c>
      <c r="J90" s="90">
        <v>7</v>
      </c>
    </row>
    <row r="91" spans="1:10" x14ac:dyDescent="0.25">
      <c r="A91">
        <v>88</v>
      </c>
      <c r="B91" s="123">
        <v>3</v>
      </c>
      <c r="C91" s="37">
        <v>8</v>
      </c>
      <c r="D91" s="37">
        <v>3</v>
      </c>
      <c r="E91" s="37">
        <v>2</v>
      </c>
      <c r="F91" s="37">
        <v>6</v>
      </c>
      <c r="G91" s="37">
        <v>6</v>
      </c>
      <c r="H91" s="37">
        <v>1</v>
      </c>
      <c r="I91" s="37">
        <v>5</v>
      </c>
      <c r="J91" s="90">
        <v>7</v>
      </c>
    </row>
    <row r="92" spans="1:10" x14ac:dyDescent="0.25">
      <c r="A92">
        <v>89</v>
      </c>
      <c r="B92" s="123">
        <v>2</v>
      </c>
      <c r="C92" s="37">
        <v>8</v>
      </c>
      <c r="D92" s="37">
        <v>4</v>
      </c>
      <c r="E92" s="37">
        <v>2</v>
      </c>
      <c r="F92" s="37">
        <v>7</v>
      </c>
      <c r="G92" s="37">
        <v>6</v>
      </c>
      <c r="H92" s="37">
        <v>5</v>
      </c>
      <c r="I92" s="37">
        <v>6</v>
      </c>
      <c r="J92" s="90">
        <v>7</v>
      </c>
    </row>
    <row r="93" spans="1:10" x14ac:dyDescent="0.25">
      <c r="A93">
        <v>90</v>
      </c>
      <c r="B93" s="123">
        <v>3</v>
      </c>
      <c r="C93" s="37">
        <v>8</v>
      </c>
      <c r="D93" s="37">
        <v>2</v>
      </c>
      <c r="E93" s="37">
        <v>4</v>
      </c>
      <c r="F93" s="37">
        <v>8</v>
      </c>
      <c r="G93" s="37">
        <v>7</v>
      </c>
      <c r="H93" s="37">
        <v>3</v>
      </c>
      <c r="I93" s="37">
        <v>5</v>
      </c>
      <c r="J93" s="90">
        <v>8</v>
      </c>
    </row>
    <row r="94" spans="1:10" x14ac:dyDescent="0.25">
      <c r="A94">
        <v>91</v>
      </c>
      <c r="B94" s="123">
        <v>5</v>
      </c>
      <c r="C94" s="37">
        <v>8</v>
      </c>
      <c r="D94" s="37">
        <v>3</v>
      </c>
      <c r="E94" s="37">
        <v>2</v>
      </c>
      <c r="F94" s="37">
        <v>5</v>
      </c>
      <c r="G94" s="37">
        <v>5</v>
      </c>
      <c r="H94" s="37">
        <v>5</v>
      </c>
      <c r="I94" s="37">
        <v>4</v>
      </c>
      <c r="J94" s="90">
        <v>7</v>
      </c>
    </row>
    <row r="95" spans="1:10" x14ac:dyDescent="0.25">
      <c r="A95">
        <v>92</v>
      </c>
      <c r="B95" s="123">
        <v>3</v>
      </c>
      <c r="C95" s="37">
        <v>8</v>
      </c>
      <c r="D95" s="37">
        <v>2</v>
      </c>
      <c r="E95" s="37">
        <v>4</v>
      </c>
      <c r="F95" s="37">
        <v>6</v>
      </c>
      <c r="G95" s="37">
        <v>6</v>
      </c>
      <c r="H95" s="37">
        <v>7</v>
      </c>
      <c r="I95" s="37">
        <v>4</v>
      </c>
      <c r="J95" s="90">
        <v>7</v>
      </c>
    </row>
    <row r="96" spans="1:10" x14ac:dyDescent="0.25">
      <c r="A96">
        <v>93</v>
      </c>
      <c r="B96" s="123">
        <v>3</v>
      </c>
      <c r="C96" s="37">
        <v>8</v>
      </c>
      <c r="D96" s="37">
        <v>2</v>
      </c>
      <c r="E96" s="37">
        <v>2</v>
      </c>
      <c r="F96" s="37">
        <v>7</v>
      </c>
      <c r="G96" s="37">
        <v>8</v>
      </c>
      <c r="H96" s="37">
        <v>1</v>
      </c>
      <c r="I96" s="37">
        <v>4</v>
      </c>
      <c r="J96" s="90">
        <v>7</v>
      </c>
    </row>
    <row r="97" spans="1:10" x14ac:dyDescent="0.25">
      <c r="A97">
        <v>94</v>
      </c>
      <c r="B97" s="123">
        <v>3</v>
      </c>
      <c r="C97" s="37">
        <v>8</v>
      </c>
      <c r="D97" s="37">
        <v>2</v>
      </c>
      <c r="E97" s="37">
        <v>2</v>
      </c>
      <c r="F97" s="37">
        <v>6</v>
      </c>
      <c r="G97" s="37">
        <v>4</v>
      </c>
      <c r="H97" s="37">
        <v>4</v>
      </c>
      <c r="I97" s="37">
        <v>5</v>
      </c>
      <c r="J97" s="90">
        <v>7</v>
      </c>
    </row>
    <row r="98" spans="1:10" x14ac:dyDescent="0.25">
      <c r="A98">
        <v>95</v>
      </c>
      <c r="B98" s="123">
        <v>4</v>
      </c>
      <c r="C98" s="37">
        <v>8</v>
      </c>
      <c r="D98" s="37">
        <v>3</v>
      </c>
      <c r="E98" s="37">
        <v>3</v>
      </c>
      <c r="F98" s="37">
        <v>5</v>
      </c>
      <c r="G98" s="37">
        <v>5</v>
      </c>
      <c r="H98" s="37">
        <v>1</v>
      </c>
      <c r="I98" s="37">
        <v>4</v>
      </c>
      <c r="J98" s="90">
        <v>8</v>
      </c>
    </row>
    <row r="99" spans="1:10" x14ac:dyDescent="0.25">
      <c r="A99">
        <v>96</v>
      </c>
      <c r="B99" s="123">
        <v>5</v>
      </c>
      <c r="C99" s="37">
        <v>8</v>
      </c>
      <c r="D99" s="37">
        <v>2</v>
      </c>
      <c r="E99" s="37">
        <v>3</v>
      </c>
      <c r="F99" s="37">
        <v>7</v>
      </c>
      <c r="G99" s="37">
        <v>6</v>
      </c>
      <c r="H99" s="37">
        <v>5</v>
      </c>
      <c r="I99" s="37">
        <v>4</v>
      </c>
      <c r="J99" s="90">
        <v>7</v>
      </c>
    </row>
    <row r="100" spans="1:10" x14ac:dyDescent="0.25">
      <c r="A100">
        <v>97</v>
      </c>
      <c r="B100" s="123">
        <v>4</v>
      </c>
      <c r="C100" s="37">
        <v>9</v>
      </c>
      <c r="D100" s="37">
        <v>2</v>
      </c>
      <c r="E100" s="37">
        <v>3</v>
      </c>
      <c r="F100" s="37">
        <v>7</v>
      </c>
      <c r="G100" s="37">
        <v>7</v>
      </c>
      <c r="H100" s="37">
        <v>6</v>
      </c>
      <c r="I100" s="37">
        <v>6</v>
      </c>
      <c r="J100" s="90">
        <v>6</v>
      </c>
    </row>
    <row r="101" spans="1:10" x14ac:dyDescent="0.25">
      <c r="A101">
        <v>98</v>
      </c>
      <c r="B101" s="123">
        <v>4</v>
      </c>
      <c r="C101" s="37">
        <v>8</v>
      </c>
      <c r="D101" s="37">
        <v>3</v>
      </c>
      <c r="E101" s="37">
        <v>3</v>
      </c>
      <c r="F101" s="37">
        <v>6</v>
      </c>
      <c r="G101" s="37">
        <v>6</v>
      </c>
      <c r="H101" s="37">
        <v>5</v>
      </c>
      <c r="I101" s="37">
        <v>5</v>
      </c>
      <c r="J101" s="90">
        <v>7</v>
      </c>
    </row>
    <row r="102" spans="1:10" x14ac:dyDescent="0.25">
      <c r="A102">
        <v>99</v>
      </c>
      <c r="B102" s="123">
        <v>3</v>
      </c>
      <c r="C102" s="37">
        <v>8</v>
      </c>
      <c r="D102" s="37">
        <v>3</v>
      </c>
      <c r="E102" s="37">
        <v>3</v>
      </c>
      <c r="F102" s="37">
        <v>7</v>
      </c>
      <c r="G102" s="37">
        <v>5</v>
      </c>
      <c r="H102" s="37">
        <v>3</v>
      </c>
      <c r="I102" s="37">
        <v>5</v>
      </c>
      <c r="J102" s="90">
        <v>7</v>
      </c>
    </row>
    <row r="103" spans="1:10" x14ac:dyDescent="0.25">
      <c r="A103">
        <v>100</v>
      </c>
      <c r="B103" s="123">
        <v>2</v>
      </c>
      <c r="C103" s="37">
        <v>8</v>
      </c>
      <c r="D103" s="37">
        <v>3</v>
      </c>
      <c r="E103" s="37">
        <v>2</v>
      </c>
      <c r="F103" s="37">
        <v>8</v>
      </c>
      <c r="G103" s="37">
        <v>8</v>
      </c>
      <c r="H103" s="37">
        <v>5</v>
      </c>
      <c r="I103" s="37">
        <v>4</v>
      </c>
      <c r="J103" s="90">
        <v>7</v>
      </c>
    </row>
    <row r="104" spans="1:10" x14ac:dyDescent="0.25">
      <c r="A104">
        <f>A103+1</f>
        <v>101</v>
      </c>
      <c r="B104" s="123">
        <v>5</v>
      </c>
      <c r="C104" s="37">
        <v>8</v>
      </c>
      <c r="D104" s="37">
        <v>1</v>
      </c>
      <c r="E104" s="37">
        <v>3</v>
      </c>
      <c r="F104" s="37">
        <v>6</v>
      </c>
      <c r="G104" s="37">
        <v>6</v>
      </c>
      <c r="H104" s="37">
        <v>4</v>
      </c>
      <c r="I104" s="37">
        <v>5</v>
      </c>
      <c r="J104" s="90">
        <v>7</v>
      </c>
    </row>
    <row r="105" spans="1:10" x14ac:dyDescent="0.25">
      <c r="A105">
        <f t="shared" ref="A105:A123" si="337">A104+1</f>
        <v>102</v>
      </c>
      <c r="B105" s="123">
        <v>6</v>
      </c>
      <c r="C105" s="37">
        <v>8</v>
      </c>
      <c r="D105" s="37">
        <v>3</v>
      </c>
      <c r="E105" s="37">
        <v>3</v>
      </c>
      <c r="F105" s="37">
        <v>6</v>
      </c>
      <c r="G105" s="37">
        <v>5</v>
      </c>
      <c r="H105" s="37">
        <v>4</v>
      </c>
      <c r="I105" s="37">
        <v>4</v>
      </c>
      <c r="J105" s="90">
        <v>7</v>
      </c>
    </row>
    <row r="106" spans="1:10" x14ac:dyDescent="0.25">
      <c r="A106">
        <f t="shared" si="337"/>
        <v>103</v>
      </c>
      <c r="B106" s="123">
        <v>5</v>
      </c>
      <c r="C106" s="37">
        <v>7</v>
      </c>
      <c r="D106" s="37">
        <v>3</v>
      </c>
      <c r="E106" s="37">
        <v>3</v>
      </c>
      <c r="F106" s="37">
        <v>7</v>
      </c>
      <c r="G106" s="37">
        <v>6</v>
      </c>
      <c r="H106" s="37">
        <v>6</v>
      </c>
      <c r="I106" s="37">
        <v>4</v>
      </c>
      <c r="J106" s="90">
        <v>7</v>
      </c>
    </row>
    <row r="107" spans="1:10" x14ac:dyDescent="0.25">
      <c r="A107">
        <f t="shared" si="337"/>
        <v>104</v>
      </c>
      <c r="B107" s="123">
        <v>4</v>
      </c>
      <c r="C107" s="37">
        <v>8</v>
      </c>
      <c r="D107" s="37">
        <v>3</v>
      </c>
      <c r="E107" s="37">
        <v>5</v>
      </c>
      <c r="F107" s="37">
        <v>6</v>
      </c>
      <c r="G107" s="37">
        <v>7</v>
      </c>
      <c r="H107" s="37">
        <v>2</v>
      </c>
      <c r="I107" s="37">
        <v>6</v>
      </c>
      <c r="J107" s="90">
        <v>6</v>
      </c>
    </row>
    <row r="108" spans="1:10" x14ac:dyDescent="0.25">
      <c r="A108">
        <f t="shared" si="337"/>
        <v>105</v>
      </c>
      <c r="B108" s="123">
        <v>3</v>
      </c>
      <c r="C108" s="37">
        <v>9</v>
      </c>
      <c r="D108" s="37">
        <v>3</v>
      </c>
      <c r="E108" s="37">
        <v>2</v>
      </c>
      <c r="F108" s="37">
        <v>6</v>
      </c>
      <c r="G108" s="37">
        <v>6</v>
      </c>
      <c r="H108" s="37">
        <v>5</v>
      </c>
      <c r="I108" s="37">
        <v>4</v>
      </c>
      <c r="J108" s="90">
        <v>8</v>
      </c>
    </row>
    <row r="109" spans="1:10" x14ac:dyDescent="0.25">
      <c r="A109">
        <f t="shared" si="337"/>
        <v>106</v>
      </c>
      <c r="B109" s="123">
        <v>4</v>
      </c>
      <c r="C109" s="37">
        <v>8</v>
      </c>
      <c r="D109" s="37">
        <v>5</v>
      </c>
      <c r="E109" s="37">
        <v>4</v>
      </c>
      <c r="F109" s="37">
        <v>7</v>
      </c>
      <c r="G109" s="37">
        <v>6</v>
      </c>
      <c r="H109" s="37">
        <v>7</v>
      </c>
      <c r="I109" s="37">
        <v>5</v>
      </c>
      <c r="J109" s="90">
        <v>8</v>
      </c>
    </row>
    <row r="110" spans="1:10" x14ac:dyDescent="0.25">
      <c r="A110">
        <f t="shared" si="337"/>
        <v>107</v>
      </c>
      <c r="B110" s="123">
        <v>5</v>
      </c>
      <c r="C110" s="37">
        <v>9</v>
      </c>
      <c r="D110" s="37">
        <v>7</v>
      </c>
      <c r="E110" s="37">
        <v>2</v>
      </c>
      <c r="F110" s="37">
        <v>5</v>
      </c>
      <c r="G110" s="37">
        <v>6</v>
      </c>
      <c r="H110" s="37">
        <v>8</v>
      </c>
      <c r="I110" s="37">
        <v>6</v>
      </c>
      <c r="J110" s="90">
        <v>8</v>
      </c>
    </row>
    <row r="111" spans="1:10" x14ac:dyDescent="0.25">
      <c r="A111">
        <f t="shared" si="337"/>
        <v>108</v>
      </c>
      <c r="B111" s="123">
        <v>5</v>
      </c>
      <c r="C111" s="37">
        <v>8</v>
      </c>
      <c r="D111" s="37">
        <v>2</v>
      </c>
      <c r="E111" s="37">
        <v>4</v>
      </c>
      <c r="F111" s="37">
        <v>6</v>
      </c>
      <c r="G111" s="37">
        <v>7</v>
      </c>
      <c r="H111" s="37">
        <v>3</v>
      </c>
      <c r="I111" s="37">
        <v>4</v>
      </c>
      <c r="J111" s="90">
        <v>7</v>
      </c>
    </row>
    <row r="112" spans="1:10" x14ac:dyDescent="0.25">
      <c r="A112">
        <f t="shared" si="337"/>
        <v>109</v>
      </c>
      <c r="B112" s="123">
        <v>4</v>
      </c>
      <c r="C112" s="37">
        <v>9</v>
      </c>
      <c r="D112" s="37">
        <v>4</v>
      </c>
      <c r="E112" s="37">
        <v>3</v>
      </c>
      <c r="F112" s="37">
        <v>7</v>
      </c>
      <c r="G112" s="37">
        <v>6</v>
      </c>
      <c r="H112" s="37">
        <v>4</v>
      </c>
      <c r="I112" s="37">
        <v>4</v>
      </c>
      <c r="J112" s="90">
        <v>8</v>
      </c>
    </row>
    <row r="113" spans="1:10" x14ac:dyDescent="0.25">
      <c r="A113">
        <f t="shared" si="337"/>
        <v>110</v>
      </c>
      <c r="B113" s="123">
        <v>4</v>
      </c>
      <c r="C113" s="37">
        <v>9</v>
      </c>
      <c r="D113" s="37">
        <v>5</v>
      </c>
      <c r="E113" s="37">
        <v>3</v>
      </c>
      <c r="F113" s="37">
        <v>8</v>
      </c>
      <c r="G113" s="37">
        <v>6</v>
      </c>
      <c r="H113" s="37">
        <v>8</v>
      </c>
      <c r="I113" s="37">
        <v>5</v>
      </c>
      <c r="J113" s="90">
        <v>7</v>
      </c>
    </row>
    <row r="114" spans="1:10" x14ac:dyDescent="0.25">
      <c r="A114">
        <f t="shared" si="337"/>
        <v>111</v>
      </c>
      <c r="B114" s="123">
        <v>4</v>
      </c>
      <c r="C114" s="37">
        <v>9</v>
      </c>
      <c r="D114" s="37">
        <v>2</v>
      </c>
      <c r="E114" s="37">
        <v>3</v>
      </c>
      <c r="F114" s="37">
        <v>7</v>
      </c>
      <c r="G114" s="37">
        <v>6</v>
      </c>
      <c r="H114" s="37">
        <v>4</v>
      </c>
      <c r="I114" s="37">
        <v>5</v>
      </c>
      <c r="J114" s="90">
        <v>8</v>
      </c>
    </row>
    <row r="115" spans="1:10" x14ac:dyDescent="0.25">
      <c r="A115">
        <f t="shared" si="337"/>
        <v>112</v>
      </c>
      <c r="B115" s="123">
        <v>4</v>
      </c>
      <c r="C115" s="37">
        <v>8</v>
      </c>
      <c r="D115" s="37">
        <v>6</v>
      </c>
      <c r="E115" s="37">
        <v>5</v>
      </c>
      <c r="F115" s="37">
        <v>7</v>
      </c>
      <c r="G115" s="37">
        <v>7</v>
      </c>
      <c r="H115" s="37">
        <v>8</v>
      </c>
      <c r="I115" s="37">
        <v>6</v>
      </c>
      <c r="J115" s="90">
        <v>8</v>
      </c>
    </row>
    <row r="116" spans="1:10" x14ac:dyDescent="0.25">
      <c r="A116">
        <f t="shared" si="337"/>
        <v>113</v>
      </c>
      <c r="B116" s="123">
        <v>3</v>
      </c>
      <c r="C116" s="37">
        <v>9</v>
      </c>
      <c r="D116" s="37">
        <v>8</v>
      </c>
      <c r="E116" s="37">
        <v>6</v>
      </c>
      <c r="F116" s="37">
        <v>8</v>
      </c>
      <c r="G116" s="37">
        <v>7</v>
      </c>
      <c r="H116" s="37">
        <v>10</v>
      </c>
      <c r="I116" s="37">
        <v>6</v>
      </c>
      <c r="J116" s="90">
        <v>7</v>
      </c>
    </row>
    <row r="117" spans="1:10" x14ac:dyDescent="0.25">
      <c r="A117">
        <f t="shared" si="337"/>
        <v>114</v>
      </c>
      <c r="B117" s="123">
        <v>2</v>
      </c>
      <c r="C117" s="37">
        <v>9</v>
      </c>
      <c r="D117" s="37">
        <v>7</v>
      </c>
      <c r="E117" s="37">
        <v>4</v>
      </c>
      <c r="F117" s="37">
        <v>6</v>
      </c>
      <c r="G117" s="37">
        <v>6</v>
      </c>
      <c r="H117" s="37">
        <v>9</v>
      </c>
      <c r="I117" s="37">
        <v>5</v>
      </c>
      <c r="J117" s="90">
        <v>7</v>
      </c>
    </row>
    <row r="118" spans="1:10" x14ac:dyDescent="0.25">
      <c r="A118">
        <f t="shared" si="337"/>
        <v>115</v>
      </c>
      <c r="B118" s="123">
        <v>4</v>
      </c>
      <c r="C118" s="37">
        <v>8</v>
      </c>
      <c r="D118" s="37">
        <v>2</v>
      </c>
      <c r="E118" s="37">
        <v>3</v>
      </c>
      <c r="F118" s="37">
        <v>7</v>
      </c>
      <c r="G118" s="37">
        <v>6</v>
      </c>
      <c r="H118" s="37">
        <v>3</v>
      </c>
      <c r="I118" s="37">
        <v>5</v>
      </c>
      <c r="J118" s="90">
        <v>7</v>
      </c>
    </row>
    <row r="119" spans="1:10" x14ac:dyDescent="0.25">
      <c r="A119">
        <f t="shared" si="337"/>
        <v>116</v>
      </c>
      <c r="B119" s="123">
        <v>5</v>
      </c>
      <c r="C119" s="37">
        <v>8</v>
      </c>
      <c r="D119" s="37">
        <v>5</v>
      </c>
      <c r="E119" s="37">
        <v>4</v>
      </c>
      <c r="F119" s="37">
        <v>6</v>
      </c>
      <c r="G119" s="37">
        <v>7</v>
      </c>
      <c r="H119" s="37">
        <v>8</v>
      </c>
      <c r="I119" s="37">
        <v>6</v>
      </c>
      <c r="J119" s="90">
        <v>7</v>
      </c>
    </row>
    <row r="120" spans="1:10" x14ac:dyDescent="0.25">
      <c r="A120">
        <f t="shared" si="337"/>
        <v>117</v>
      </c>
      <c r="B120" s="123">
        <v>4</v>
      </c>
      <c r="C120" s="37">
        <v>10</v>
      </c>
      <c r="D120" s="37">
        <v>6</v>
      </c>
      <c r="E120" s="37">
        <v>3</v>
      </c>
      <c r="F120" s="37">
        <v>6</v>
      </c>
      <c r="G120" s="37">
        <v>8</v>
      </c>
      <c r="H120" s="37">
        <v>8</v>
      </c>
      <c r="I120" s="37">
        <v>5</v>
      </c>
      <c r="J120" s="90">
        <v>8</v>
      </c>
    </row>
    <row r="121" spans="1:10" x14ac:dyDescent="0.25">
      <c r="A121">
        <f t="shared" si="337"/>
        <v>118</v>
      </c>
      <c r="B121" s="123">
        <v>5</v>
      </c>
      <c r="C121" s="37">
        <v>9</v>
      </c>
      <c r="D121" s="37">
        <v>5</v>
      </c>
      <c r="E121" s="37">
        <v>5</v>
      </c>
      <c r="F121" s="37">
        <v>8</v>
      </c>
      <c r="G121" s="37">
        <v>3</v>
      </c>
      <c r="H121" s="37">
        <v>8</v>
      </c>
      <c r="I121" s="37">
        <v>5</v>
      </c>
      <c r="J121" s="90">
        <v>7</v>
      </c>
    </row>
    <row r="122" spans="1:10" x14ac:dyDescent="0.25">
      <c r="A122">
        <f t="shared" si="337"/>
        <v>119</v>
      </c>
      <c r="B122" s="123">
        <v>3</v>
      </c>
      <c r="C122" s="37">
        <v>8</v>
      </c>
      <c r="D122" s="37">
        <v>2</v>
      </c>
      <c r="E122" s="37">
        <v>4</v>
      </c>
      <c r="F122" s="37">
        <v>7</v>
      </c>
      <c r="G122" s="37">
        <v>4</v>
      </c>
      <c r="H122" s="37">
        <v>1</v>
      </c>
      <c r="I122" s="37">
        <v>6</v>
      </c>
      <c r="J122" s="90">
        <v>8</v>
      </c>
    </row>
    <row r="123" spans="1:10" x14ac:dyDescent="0.25">
      <c r="A123">
        <f t="shared" si="337"/>
        <v>120</v>
      </c>
      <c r="B123" s="91">
        <v>5</v>
      </c>
      <c r="C123" s="92">
        <v>8</v>
      </c>
      <c r="D123" s="92">
        <v>1</v>
      </c>
      <c r="E123" s="92">
        <v>5</v>
      </c>
      <c r="F123" s="92">
        <v>5</v>
      </c>
      <c r="G123" s="92">
        <v>6</v>
      </c>
      <c r="H123" s="92">
        <v>1</v>
      </c>
      <c r="I123" s="92">
        <v>3</v>
      </c>
      <c r="J123" s="93">
        <v>8</v>
      </c>
    </row>
    <row r="124" spans="1:10" x14ac:dyDescent="0.25">
      <c r="B124" s="37"/>
      <c r="C124" s="37"/>
      <c r="D124" s="37"/>
      <c r="E124" s="37"/>
      <c r="F124" s="37"/>
      <c r="G124" s="37"/>
      <c r="H124" s="37"/>
      <c r="I124" s="37"/>
      <c r="J124" s="37"/>
    </row>
    <row r="125" spans="1:10" x14ac:dyDescent="0.25">
      <c r="B125" s="47" t="str">
        <f>B3</f>
        <v>Expect</v>
      </c>
      <c r="C125" s="47" t="str">
        <f t="shared" ref="C125:J125" si="338">C3</f>
        <v>Entertain</v>
      </c>
      <c r="D125" s="47" t="str">
        <f t="shared" si="338"/>
        <v>Comm</v>
      </c>
      <c r="E125" s="47" t="str">
        <f t="shared" si="338"/>
        <v>Expert</v>
      </c>
      <c r="F125" s="47" t="str">
        <f t="shared" si="338"/>
        <v>Motivate</v>
      </c>
      <c r="G125" s="47" t="str">
        <f t="shared" si="338"/>
        <v>Caring</v>
      </c>
      <c r="H125" s="47" t="str">
        <f t="shared" si="338"/>
        <v>Charisma</v>
      </c>
      <c r="I125" s="47" t="str">
        <f t="shared" si="338"/>
        <v>Passion</v>
      </c>
      <c r="J125" s="47" t="str">
        <f t="shared" si="338"/>
        <v>Friendly</v>
      </c>
    </row>
    <row r="126" spans="1:10" x14ac:dyDescent="0.25">
      <c r="A126" t="s">
        <v>48</v>
      </c>
      <c r="B126" s="156">
        <f>AVERAGE(B4:B123)</f>
        <v>3.7083333333333335</v>
      </c>
      <c r="C126" s="157">
        <f t="shared" ref="C126:J126" si="339">AVERAGE(C4:C123)</f>
        <v>8.1666666666666661</v>
      </c>
      <c r="D126" s="157">
        <f t="shared" si="339"/>
        <v>3.45</v>
      </c>
      <c r="E126" s="157">
        <f t="shared" si="339"/>
        <v>3.3833333333333333</v>
      </c>
      <c r="F126" s="157">
        <f t="shared" si="339"/>
        <v>6.708333333333333</v>
      </c>
      <c r="G126" s="157">
        <f t="shared" si="339"/>
        <v>6.0083333333333337</v>
      </c>
      <c r="H126" s="157">
        <f t="shared" si="339"/>
        <v>4.8416666666666668</v>
      </c>
      <c r="I126" s="157">
        <f t="shared" si="339"/>
        <v>4.7249999999999996</v>
      </c>
      <c r="J126" s="158">
        <f t="shared" si="339"/>
        <v>7.3</v>
      </c>
    </row>
    <row r="127" spans="1:10" x14ac:dyDescent="0.25">
      <c r="A127" t="s">
        <v>49</v>
      </c>
      <c r="B127" s="123">
        <f>STDEV(B4:B123)</f>
        <v>1.2662114027786242</v>
      </c>
      <c r="C127" s="37">
        <f t="shared" ref="C127:J127" si="340">STDEV(C4:C123)</f>
        <v>0.57002629061192933</v>
      </c>
      <c r="D127" s="37">
        <f t="shared" si="340"/>
        <v>1.6492932023224043</v>
      </c>
      <c r="E127" s="37">
        <f t="shared" si="340"/>
        <v>1.0140469991704575</v>
      </c>
      <c r="F127" s="37">
        <f t="shared" si="340"/>
        <v>0.95614626824273719</v>
      </c>
      <c r="G127" s="37">
        <f t="shared" si="340"/>
        <v>1.3688972027952755</v>
      </c>
      <c r="H127" s="37">
        <f t="shared" si="340"/>
        <v>2.5895583262266895</v>
      </c>
      <c r="I127" s="37">
        <f t="shared" si="340"/>
        <v>0.95233018071950515</v>
      </c>
      <c r="J127" s="90">
        <f t="shared" si="340"/>
        <v>0.58840333734179207</v>
      </c>
    </row>
    <row r="128" spans="1:10" x14ac:dyDescent="0.25">
      <c r="A128" t="s">
        <v>394</v>
      </c>
      <c r="B128" s="123">
        <f>SKEW(B4:B123)</f>
        <v>0.13857831473517168</v>
      </c>
      <c r="C128" s="37">
        <f t="shared" ref="C128:J128" si="341">SKEW(C4:C123)</f>
        <v>0.55879383518869019</v>
      </c>
      <c r="D128" s="37">
        <f t="shared" si="341"/>
        <v>0.60968237468969244</v>
      </c>
      <c r="E128" s="37">
        <f t="shared" si="341"/>
        <v>0.25011903407769448</v>
      </c>
      <c r="F128" s="37">
        <f t="shared" si="341"/>
        <v>3.0992568092345463E-2</v>
      </c>
      <c r="G128" s="37">
        <f t="shared" si="341"/>
        <v>-0.23512012357640227</v>
      </c>
      <c r="H128" s="37">
        <f t="shared" si="341"/>
        <v>4.7501040439116834E-2</v>
      </c>
      <c r="I128" s="37">
        <f t="shared" si="341"/>
        <v>-7.3874092896665661E-2</v>
      </c>
      <c r="J128" s="90">
        <f t="shared" si="341"/>
        <v>0.32217223907072601</v>
      </c>
    </row>
    <row r="129" spans="1:10" x14ac:dyDescent="0.25">
      <c r="A129" s="60" t="s">
        <v>395</v>
      </c>
      <c r="B129" s="91">
        <f>KURT(B4:B123)</f>
        <v>-7.5087531931202989E-2</v>
      </c>
      <c r="C129" s="92">
        <f t="shared" ref="C129:J129" si="342">KURT(C4:C123)</f>
        <v>1.2245729768528379</v>
      </c>
      <c r="D129" s="92">
        <f t="shared" si="342"/>
        <v>-0.37097323594953835</v>
      </c>
      <c r="E129" s="92">
        <f t="shared" si="342"/>
        <v>0.79048099823017459</v>
      </c>
      <c r="F129" s="92">
        <f t="shared" si="342"/>
        <v>-9.1985537444213339E-2</v>
      </c>
      <c r="G129" s="92">
        <f t="shared" si="342"/>
        <v>-0.42617618904263521</v>
      </c>
      <c r="H129" s="92">
        <f t="shared" si="342"/>
        <v>-0.92188768731537785</v>
      </c>
      <c r="I129" s="92">
        <f t="shared" si="342"/>
        <v>-0.24984145123189316</v>
      </c>
      <c r="J129" s="93">
        <f t="shared" si="342"/>
        <v>0.13488543363239947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W242"/>
  <sheetViews>
    <sheetView zoomScaleNormal="100" workbookViewId="0"/>
  </sheetViews>
  <sheetFormatPr defaultRowHeight="15" x14ac:dyDescent="0.25"/>
  <cols>
    <col min="12" max="12" width="9.42578125" customWidth="1"/>
  </cols>
  <sheetData>
    <row r="1" spans="1:21" x14ac:dyDescent="0.25">
      <c r="A1" s="42" t="s">
        <v>545</v>
      </c>
      <c r="L1" t="s">
        <v>515</v>
      </c>
    </row>
    <row r="3" spans="1:21" x14ac:dyDescent="0.25">
      <c r="A3" s="47"/>
      <c r="B3" s="47" t="s">
        <v>371</v>
      </c>
      <c r="C3" s="47" t="s">
        <v>372</v>
      </c>
      <c r="D3" s="47" t="s">
        <v>373</v>
      </c>
      <c r="E3" s="47" t="s">
        <v>374</v>
      </c>
      <c r="F3" s="47" t="s">
        <v>375</v>
      </c>
      <c r="G3" s="47" t="s">
        <v>376</v>
      </c>
      <c r="H3" s="47" t="s">
        <v>377</v>
      </c>
      <c r="I3" s="47" t="s">
        <v>378</v>
      </c>
      <c r="J3" s="47" t="s">
        <v>379</v>
      </c>
      <c r="L3" t="s">
        <v>496</v>
      </c>
    </row>
    <row r="4" spans="1:21" x14ac:dyDescent="0.25">
      <c r="A4">
        <v>1</v>
      </c>
      <c r="B4" s="156">
        <v>2</v>
      </c>
      <c r="C4" s="157">
        <v>8</v>
      </c>
      <c r="D4" s="157">
        <v>1</v>
      </c>
      <c r="E4" s="157">
        <v>4</v>
      </c>
      <c r="F4" s="157">
        <v>7</v>
      </c>
      <c r="G4" s="157">
        <v>5</v>
      </c>
      <c r="H4" s="157">
        <v>4</v>
      </c>
      <c r="I4" s="157">
        <v>4</v>
      </c>
      <c r="J4" s="158">
        <v>8</v>
      </c>
    </row>
    <row r="5" spans="1:21" x14ac:dyDescent="0.25">
      <c r="A5">
        <v>2</v>
      </c>
      <c r="B5" s="123">
        <v>4</v>
      </c>
      <c r="C5" s="37">
        <v>8</v>
      </c>
      <c r="D5" s="37">
        <v>5</v>
      </c>
      <c r="E5" s="37">
        <v>3</v>
      </c>
      <c r="F5" s="37">
        <v>7</v>
      </c>
      <c r="G5" s="37">
        <v>7</v>
      </c>
      <c r="H5" s="37">
        <v>7</v>
      </c>
      <c r="I5" s="37">
        <v>6</v>
      </c>
      <c r="J5" s="90">
        <v>6</v>
      </c>
      <c r="M5" t="str">
        <f t="array" ref="M5:U5">B3:J3</f>
        <v>Expect</v>
      </c>
      <c r="N5" t="str">
        <v>Entertain</v>
      </c>
      <c r="O5" t="str">
        <v>Comm</v>
      </c>
      <c r="P5" t="str">
        <v>Expert</v>
      </c>
      <c r="Q5" t="str">
        <v>Motivate</v>
      </c>
      <c r="R5" t="str">
        <v>Caring</v>
      </c>
      <c r="S5" t="str">
        <v>Charisma</v>
      </c>
      <c r="T5" t="str">
        <v>Passion</v>
      </c>
      <c r="U5" t="str">
        <v>Friendly</v>
      </c>
    </row>
    <row r="6" spans="1:21" x14ac:dyDescent="0.25">
      <c r="A6">
        <v>3</v>
      </c>
      <c r="B6" s="123">
        <v>2</v>
      </c>
      <c r="C6" s="37">
        <v>8</v>
      </c>
      <c r="D6" s="37">
        <v>2</v>
      </c>
      <c r="E6" s="37">
        <v>3</v>
      </c>
      <c r="F6" s="37">
        <v>6</v>
      </c>
      <c r="G6" s="37">
        <v>7</v>
      </c>
      <c r="H6" s="37">
        <v>1</v>
      </c>
      <c r="I6" s="37">
        <v>3</v>
      </c>
      <c r="J6" s="90">
        <v>7</v>
      </c>
      <c r="L6" t="s">
        <v>34</v>
      </c>
      <c r="M6" s="203">
        <f>AVERAGE(B4:B123)</f>
        <v>3.7083333333333335</v>
      </c>
      <c r="N6" s="204">
        <f t="shared" ref="N6:U6" si="0">AVERAGE(C4:C123)</f>
        <v>8.1666666666666661</v>
      </c>
      <c r="O6" s="204">
        <f t="shared" si="0"/>
        <v>3.45</v>
      </c>
      <c r="P6" s="204">
        <f t="shared" si="0"/>
        <v>3.3833333333333333</v>
      </c>
      <c r="Q6" s="204">
        <f t="shared" si="0"/>
        <v>6.708333333333333</v>
      </c>
      <c r="R6" s="204">
        <f t="shared" si="0"/>
        <v>6.0083333333333337</v>
      </c>
      <c r="S6" s="204">
        <f t="shared" si="0"/>
        <v>4.8416666666666668</v>
      </c>
      <c r="T6" s="204">
        <f t="shared" si="0"/>
        <v>4.7249999999999996</v>
      </c>
      <c r="U6" s="205">
        <f t="shared" si="0"/>
        <v>7.3</v>
      </c>
    </row>
    <row r="7" spans="1:21" x14ac:dyDescent="0.25">
      <c r="A7">
        <v>4</v>
      </c>
      <c r="B7" s="123">
        <v>4</v>
      </c>
      <c r="C7" s="37">
        <v>8</v>
      </c>
      <c r="D7" s="37">
        <v>4</v>
      </c>
      <c r="E7" s="37">
        <v>2</v>
      </c>
      <c r="F7" s="37">
        <v>8</v>
      </c>
      <c r="G7" s="37">
        <v>7</v>
      </c>
      <c r="H7" s="37">
        <v>7</v>
      </c>
      <c r="I7" s="37">
        <v>5</v>
      </c>
      <c r="J7" s="90">
        <v>7</v>
      </c>
      <c r="L7" t="s">
        <v>497</v>
      </c>
      <c r="M7" s="83">
        <f>STDEV(B4:B123)</f>
        <v>1.2662114027786242</v>
      </c>
      <c r="N7" s="37">
        <f t="shared" ref="N7:U7" si="1">STDEV(C4:C123)</f>
        <v>0.57002629061192933</v>
      </c>
      <c r="O7" s="37">
        <f t="shared" si="1"/>
        <v>1.6492932023224043</v>
      </c>
      <c r="P7" s="37">
        <f t="shared" si="1"/>
        <v>1.0140469991704575</v>
      </c>
      <c r="Q7" s="37">
        <f t="shared" si="1"/>
        <v>0.95614626824273719</v>
      </c>
      <c r="R7" s="37">
        <f t="shared" si="1"/>
        <v>1.3688972027952755</v>
      </c>
      <c r="S7" s="37">
        <f t="shared" si="1"/>
        <v>2.5895583262266895</v>
      </c>
      <c r="T7" s="37">
        <f t="shared" si="1"/>
        <v>0.95233018071950515</v>
      </c>
      <c r="U7" s="84">
        <f t="shared" si="1"/>
        <v>0.58840333734179207</v>
      </c>
    </row>
    <row r="8" spans="1:21" x14ac:dyDescent="0.25">
      <c r="A8">
        <v>5</v>
      </c>
      <c r="B8" s="123">
        <v>3</v>
      </c>
      <c r="C8" s="37">
        <v>8</v>
      </c>
      <c r="D8" s="37">
        <v>5</v>
      </c>
      <c r="E8" s="37">
        <v>4</v>
      </c>
      <c r="F8" s="37">
        <v>8</v>
      </c>
      <c r="G8" s="37">
        <v>8</v>
      </c>
      <c r="H8" s="37">
        <v>7</v>
      </c>
      <c r="I8" s="37">
        <v>6</v>
      </c>
      <c r="J8" s="90">
        <v>7</v>
      </c>
      <c r="L8" t="s">
        <v>268</v>
      </c>
      <c r="M8" s="83">
        <f>SKEW(B4:B123)</f>
        <v>0.13857831473517168</v>
      </c>
      <c r="N8" s="37">
        <f t="shared" ref="N8:U8" si="2">SKEW(C4:C123)</f>
        <v>0.55879383518869019</v>
      </c>
      <c r="O8" s="37">
        <f t="shared" si="2"/>
        <v>0.60968237468969244</v>
      </c>
      <c r="P8" s="37">
        <f t="shared" si="2"/>
        <v>0.25011903407769448</v>
      </c>
      <c r="Q8" s="37">
        <f t="shared" si="2"/>
        <v>3.0992568092345463E-2</v>
      </c>
      <c r="R8" s="37">
        <f t="shared" si="2"/>
        <v>-0.23512012357640227</v>
      </c>
      <c r="S8" s="37">
        <f t="shared" si="2"/>
        <v>4.7501040439116834E-2</v>
      </c>
      <c r="T8" s="37">
        <f t="shared" si="2"/>
        <v>-7.3874092896665661E-2</v>
      </c>
      <c r="U8" s="84">
        <f t="shared" si="2"/>
        <v>0.32217223907072601</v>
      </c>
    </row>
    <row r="9" spans="1:21" x14ac:dyDescent="0.25">
      <c r="A9">
        <v>6</v>
      </c>
      <c r="B9" s="123">
        <v>4</v>
      </c>
      <c r="C9" s="37">
        <v>7</v>
      </c>
      <c r="D9" s="37">
        <v>3</v>
      </c>
      <c r="E9" s="37">
        <v>3</v>
      </c>
      <c r="F9" s="37">
        <v>6</v>
      </c>
      <c r="G9" s="37">
        <v>6</v>
      </c>
      <c r="H9" s="37">
        <v>1</v>
      </c>
      <c r="I9" s="37">
        <v>4</v>
      </c>
      <c r="J9" s="90">
        <v>7</v>
      </c>
      <c r="L9" t="s">
        <v>267</v>
      </c>
      <c r="M9" s="85">
        <f>KURT(B4:B123)</f>
        <v>-7.5087531931202989E-2</v>
      </c>
      <c r="N9" s="86">
        <f t="shared" ref="N9:U9" si="3">KURT(C4:C123)</f>
        <v>1.2245729768528379</v>
      </c>
      <c r="O9" s="86">
        <f t="shared" si="3"/>
        <v>-0.37097323594953835</v>
      </c>
      <c r="P9" s="86">
        <f t="shared" si="3"/>
        <v>0.79048099823017459</v>
      </c>
      <c r="Q9" s="86">
        <f t="shared" si="3"/>
        <v>-9.1985537444213339E-2</v>
      </c>
      <c r="R9" s="86">
        <f t="shared" si="3"/>
        <v>-0.42617618904263521</v>
      </c>
      <c r="S9" s="86">
        <f t="shared" si="3"/>
        <v>-0.92188768731537785</v>
      </c>
      <c r="T9" s="86">
        <f t="shared" si="3"/>
        <v>-0.24984145123189316</v>
      </c>
      <c r="U9" s="87">
        <f t="shared" si="3"/>
        <v>0.13488543363239947</v>
      </c>
    </row>
    <row r="10" spans="1:21" x14ac:dyDescent="0.25">
      <c r="A10">
        <v>7</v>
      </c>
      <c r="B10" s="123">
        <v>4</v>
      </c>
      <c r="C10" s="37">
        <v>8</v>
      </c>
      <c r="D10" s="37">
        <v>4</v>
      </c>
      <c r="E10" s="37">
        <v>2</v>
      </c>
      <c r="F10" s="37">
        <v>6</v>
      </c>
      <c r="G10" s="37">
        <v>4</v>
      </c>
      <c r="H10" s="37">
        <v>5</v>
      </c>
      <c r="I10" s="37">
        <v>4</v>
      </c>
      <c r="J10" s="90">
        <v>7</v>
      </c>
    </row>
    <row r="11" spans="1:21" x14ac:dyDescent="0.25">
      <c r="A11">
        <v>8</v>
      </c>
      <c r="B11" s="123">
        <v>4</v>
      </c>
      <c r="C11" s="37">
        <v>8</v>
      </c>
      <c r="D11" s="37">
        <v>3</v>
      </c>
      <c r="E11" s="37">
        <v>3</v>
      </c>
      <c r="F11" s="37">
        <v>7</v>
      </c>
      <c r="G11" s="37">
        <v>5</v>
      </c>
      <c r="H11" s="37">
        <v>4</v>
      </c>
      <c r="I11" s="37">
        <v>4</v>
      </c>
      <c r="J11" s="90">
        <v>7</v>
      </c>
      <c r="L11" t="s">
        <v>39</v>
      </c>
    </row>
    <row r="12" spans="1:21" x14ac:dyDescent="0.25">
      <c r="A12">
        <v>9</v>
      </c>
      <c r="B12" s="123">
        <v>2</v>
      </c>
      <c r="C12" s="37">
        <v>8</v>
      </c>
      <c r="D12" s="37">
        <v>2</v>
      </c>
      <c r="E12" s="37">
        <v>2</v>
      </c>
      <c r="F12" s="37">
        <v>7</v>
      </c>
      <c r="G12" s="37">
        <v>6</v>
      </c>
      <c r="H12" s="37">
        <v>1</v>
      </c>
      <c r="I12" s="37">
        <v>4</v>
      </c>
      <c r="J12" s="90">
        <v>7</v>
      </c>
    </row>
    <row r="13" spans="1:21" x14ac:dyDescent="0.25">
      <c r="A13">
        <v>10</v>
      </c>
      <c r="B13" s="123">
        <v>4</v>
      </c>
      <c r="C13" s="37">
        <v>8</v>
      </c>
      <c r="D13" s="37">
        <v>3</v>
      </c>
      <c r="E13" s="37">
        <v>4</v>
      </c>
      <c r="F13" s="37">
        <v>8</v>
      </c>
      <c r="G13" s="37">
        <v>7</v>
      </c>
      <c r="H13" s="37">
        <v>4</v>
      </c>
      <c r="I13" s="37">
        <v>4</v>
      </c>
      <c r="J13" s="90">
        <v>8</v>
      </c>
      <c r="M13" t="str">
        <f t="array" ref="M13:U13">B3:J3</f>
        <v>Expect</v>
      </c>
      <c r="N13" t="str">
        <v>Entertain</v>
      </c>
      <c r="O13" t="str">
        <v>Comm</v>
      </c>
      <c r="P13" t="str">
        <v>Expert</v>
      </c>
      <c r="Q13" t="str">
        <v>Motivate</v>
      </c>
      <c r="R13" t="str">
        <v>Caring</v>
      </c>
      <c r="S13" t="str">
        <v>Charisma</v>
      </c>
      <c r="T13" t="str">
        <v>Passion</v>
      </c>
      <c r="U13" t="str">
        <v>Friendly</v>
      </c>
    </row>
    <row r="14" spans="1:21" x14ac:dyDescent="0.25">
      <c r="A14">
        <v>11</v>
      </c>
      <c r="B14" s="123">
        <v>3</v>
      </c>
      <c r="C14" s="37">
        <v>10</v>
      </c>
      <c r="D14" s="37">
        <v>5</v>
      </c>
      <c r="E14" s="37">
        <v>4</v>
      </c>
      <c r="F14" s="37">
        <v>7</v>
      </c>
      <c r="G14" s="37">
        <v>8</v>
      </c>
      <c r="H14" s="37">
        <v>7</v>
      </c>
      <c r="I14" s="37">
        <v>6</v>
      </c>
      <c r="J14" s="90">
        <v>8</v>
      </c>
      <c r="L14" t="str">
        <f t="array" ref="L14:L22">TRANSPOSE(B3:J3)</f>
        <v>Expect</v>
      </c>
      <c r="M14" s="203" t="e">
        <f t="array" aca="1" ref="M14:U22" ca="1">CORR(B4:J123)</f>
        <v>#NAME?</v>
      </c>
      <c r="N14" s="204" t="e">
        <f ca="1"/>
        <v>#NAME?</v>
      </c>
      <c r="O14" s="204" t="e">
        <f ca="1"/>
        <v>#NAME?</v>
      </c>
      <c r="P14" s="204" t="e">
        <f ca="1"/>
        <v>#NAME?</v>
      </c>
      <c r="Q14" s="204" t="e">
        <f ca="1"/>
        <v>#NAME?</v>
      </c>
      <c r="R14" s="204" t="e">
        <f ca="1"/>
        <v>#NAME?</v>
      </c>
      <c r="S14" s="204" t="e">
        <f ca="1"/>
        <v>#NAME?</v>
      </c>
      <c r="T14" s="204" t="e">
        <f ca="1"/>
        <v>#NAME?</v>
      </c>
      <c r="U14" s="205" t="e">
        <f ca="1"/>
        <v>#NAME?</v>
      </c>
    </row>
    <row r="15" spans="1:21" x14ac:dyDescent="0.25">
      <c r="A15">
        <v>12</v>
      </c>
      <c r="B15" s="123">
        <v>1</v>
      </c>
      <c r="C15" s="37">
        <v>9</v>
      </c>
      <c r="D15" s="37">
        <v>2</v>
      </c>
      <c r="E15" s="37">
        <v>5</v>
      </c>
      <c r="F15" s="37">
        <v>9</v>
      </c>
      <c r="G15" s="37">
        <v>7</v>
      </c>
      <c r="H15" s="37">
        <v>5</v>
      </c>
      <c r="I15" s="37">
        <v>6</v>
      </c>
      <c r="J15" s="90">
        <v>9</v>
      </c>
      <c r="L15" t="str">
        <v>Entertain</v>
      </c>
      <c r="M15" s="83" t="e">
        <f ca="1"/>
        <v>#NAME?</v>
      </c>
      <c r="N15" s="37" t="e">
        <f ca="1"/>
        <v>#NAME?</v>
      </c>
      <c r="O15" s="37" t="e">
        <f ca="1"/>
        <v>#NAME?</v>
      </c>
      <c r="P15" s="37" t="e">
        <f ca="1"/>
        <v>#NAME?</v>
      </c>
      <c r="Q15" s="37" t="e">
        <f ca="1"/>
        <v>#NAME?</v>
      </c>
      <c r="R15" s="37" t="e">
        <f ca="1"/>
        <v>#NAME?</v>
      </c>
      <c r="S15" s="37" t="e">
        <f ca="1"/>
        <v>#NAME?</v>
      </c>
      <c r="T15" s="37" t="e">
        <f ca="1"/>
        <v>#NAME?</v>
      </c>
      <c r="U15" s="84" t="e">
        <f ca="1"/>
        <v>#NAME?</v>
      </c>
    </row>
    <row r="16" spans="1:21" x14ac:dyDescent="0.25">
      <c r="A16">
        <v>13</v>
      </c>
      <c r="B16" s="123">
        <v>5</v>
      </c>
      <c r="C16" s="37">
        <v>7</v>
      </c>
      <c r="D16" s="37">
        <v>2</v>
      </c>
      <c r="E16" s="37">
        <v>3</v>
      </c>
      <c r="F16" s="37">
        <v>6</v>
      </c>
      <c r="G16" s="37">
        <v>4</v>
      </c>
      <c r="H16" s="37">
        <v>2</v>
      </c>
      <c r="I16" s="37">
        <v>3</v>
      </c>
      <c r="J16" s="90">
        <v>6</v>
      </c>
      <c r="L16" t="str">
        <v>Comm</v>
      </c>
      <c r="M16" s="83" t="e">
        <f ca="1"/>
        <v>#NAME?</v>
      </c>
      <c r="N16" s="37" t="e">
        <f ca="1"/>
        <v>#NAME?</v>
      </c>
      <c r="O16" s="37" t="e">
        <f ca="1"/>
        <v>#NAME?</v>
      </c>
      <c r="P16" s="37" t="e">
        <f ca="1"/>
        <v>#NAME?</v>
      </c>
      <c r="Q16" s="37" t="e">
        <f ca="1"/>
        <v>#NAME?</v>
      </c>
      <c r="R16" s="37" t="e">
        <f ca="1"/>
        <v>#NAME?</v>
      </c>
      <c r="S16" s="37" t="e">
        <f ca="1"/>
        <v>#NAME?</v>
      </c>
      <c r="T16" s="37" t="e">
        <f ca="1"/>
        <v>#NAME?</v>
      </c>
      <c r="U16" s="84" t="e">
        <f ca="1"/>
        <v>#NAME?</v>
      </c>
    </row>
    <row r="17" spans="1:23" x14ac:dyDescent="0.25">
      <c r="A17">
        <v>14</v>
      </c>
      <c r="B17" s="123">
        <v>3</v>
      </c>
      <c r="C17" s="37">
        <v>7</v>
      </c>
      <c r="D17" s="37">
        <v>3</v>
      </c>
      <c r="E17" s="37">
        <v>4</v>
      </c>
      <c r="F17" s="37">
        <v>6</v>
      </c>
      <c r="G17" s="37">
        <v>7</v>
      </c>
      <c r="H17" s="37">
        <v>1</v>
      </c>
      <c r="I17" s="37">
        <v>3</v>
      </c>
      <c r="J17" s="90">
        <v>7</v>
      </c>
      <c r="L17" t="str">
        <v>Expert</v>
      </c>
      <c r="M17" s="83" t="e">
        <f ca="1"/>
        <v>#NAME?</v>
      </c>
      <c r="N17" s="37" t="e">
        <f ca="1"/>
        <v>#NAME?</v>
      </c>
      <c r="O17" s="37" t="e">
        <f ca="1"/>
        <v>#NAME?</v>
      </c>
      <c r="P17" s="37" t="e">
        <f ca="1"/>
        <v>#NAME?</v>
      </c>
      <c r="Q17" s="37" t="e">
        <f ca="1"/>
        <v>#NAME?</v>
      </c>
      <c r="R17" s="37" t="e">
        <f ca="1"/>
        <v>#NAME?</v>
      </c>
      <c r="S17" s="37" t="e">
        <f ca="1"/>
        <v>#NAME?</v>
      </c>
      <c r="T17" s="37" t="e">
        <f ca="1"/>
        <v>#NAME?</v>
      </c>
      <c r="U17" s="84" t="e">
        <f ca="1"/>
        <v>#NAME?</v>
      </c>
    </row>
    <row r="18" spans="1:23" x14ac:dyDescent="0.25">
      <c r="A18">
        <v>15</v>
      </c>
      <c r="B18" s="123">
        <v>2</v>
      </c>
      <c r="C18" s="37">
        <v>9</v>
      </c>
      <c r="D18" s="37">
        <v>6</v>
      </c>
      <c r="E18" s="37">
        <v>4</v>
      </c>
      <c r="F18" s="37">
        <v>6</v>
      </c>
      <c r="G18" s="37">
        <v>3</v>
      </c>
      <c r="H18" s="37">
        <v>8</v>
      </c>
      <c r="I18" s="37">
        <v>5</v>
      </c>
      <c r="J18" s="90">
        <v>7</v>
      </c>
      <c r="L18" t="str">
        <v>Motivate</v>
      </c>
      <c r="M18" s="83" t="e">
        <f ca="1"/>
        <v>#NAME?</v>
      </c>
      <c r="N18" s="37" t="e">
        <f ca="1"/>
        <v>#NAME?</v>
      </c>
      <c r="O18" s="37" t="e">
        <f ca="1"/>
        <v>#NAME?</v>
      </c>
      <c r="P18" s="37" t="e">
        <f ca="1"/>
        <v>#NAME?</v>
      </c>
      <c r="Q18" s="37" t="e">
        <f ca="1"/>
        <v>#NAME?</v>
      </c>
      <c r="R18" s="37" t="e">
        <f ca="1"/>
        <v>#NAME?</v>
      </c>
      <c r="S18" s="37" t="e">
        <f ca="1"/>
        <v>#NAME?</v>
      </c>
      <c r="T18" s="37" t="e">
        <f ca="1"/>
        <v>#NAME?</v>
      </c>
      <c r="U18" s="84" t="e">
        <f ca="1"/>
        <v>#NAME?</v>
      </c>
    </row>
    <row r="19" spans="1:23" x14ac:dyDescent="0.25">
      <c r="A19">
        <v>16</v>
      </c>
      <c r="B19" s="123">
        <v>7</v>
      </c>
      <c r="C19" s="37">
        <v>7</v>
      </c>
      <c r="D19" s="37">
        <v>2</v>
      </c>
      <c r="E19" s="37">
        <v>7</v>
      </c>
      <c r="F19" s="37">
        <v>6</v>
      </c>
      <c r="G19" s="37">
        <v>5</v>
      </c>
      <c r="H19" s="37">
        <v>1</v>
      </c>
      <c r="I19" s="37">
        <v>4</v>
      </c>
      <c r="J19" s="90">
        <v>7</v>
      </c>
      <c r="L19" t="str">
        <v>Caring</v>
      </c>
      <c r="M19" s="83" t="e">
        <f ca="1"/>
        <v>#NAME?</v>
      </c>
      <c r="N19" s="37" t="e">
        <f ca="1"/>
        <v>#NAME?</v>
      </c>
      <c r="O19" s="37" t="e">
        <f ca="1"/>
        <v>#NAME?</v>
      </c>
      <c r="P19" s="37" t="e">
        <f ca="1"/>
        <v>#NAME?</v>
      </c>
      <c r="Q19" s="37" t="e">
        <f ca="1"/>
        <v>#NAME?</v>
      </c>
      <c r="R19" s="37" t="e">
        <f ca="1"/>
        <v>#NAME?</v>
      </c>
      <c r="S19" s="37" t="e">
        <f ca="1"/>
        <v>#NAME?</v>
      </c>
      <c r="T19" s="37" t="e">
        <f ca="1"/>
        <v>#NAME?</v>
      </c>
      <c r="U19" s="84" t="e">
        <f ca="1"/>
        <v>#NAME?</v>
      </c>
    </row>
    <row r="20" spans="1:23" x14ac:dyDescent="0.25">
      <c r="A20">
        <v>17</v>
      </c>
      <c r="B20" s="123">
        <v>2</v>
      </c>
      <c r="C20" s="37">
        <v>8</v>
      </c>
      <c r="D20" s="37">
        <v>3</v>
      </c>
      <c r="E20" s="37">
        <v>2</v>
      </c>
      <c r="F20" s="37">
        <v>6</v>
      </c>
      <c r="G20" s="37">
        <v>7</v>
      </c>
      <c r="H20" s="37">
        <v>4</v>
      </c>
      <c r="I20" s="37">
        <v>5</v>
      </c>
      <c r="J20" s="90">
        <v>7</v>
      </c>
      <c r="L20" t="str">
        <v>Charisma</v>
      </c>
      <c r="M20" s="83" t="e">
        <f ca="1"/>
        <v>#NAME?</v>
      </c>
      <c r="N20" s="37" t="e">
        <f ca="1"/>
        <v>#NAME?</v>
      </c>
      <c r="O20" s="37" t="e">
        <f ca="1"/>
        <v>#NAME?</v>
      </c>
      <c r="P20" s="37" t="e">
        <f ca="1"/>
        <v>#NAME?</v>
      </c>
      <c r="Q20" s="37" t="e">
        <f ca="1"/>
        <v>#NAME?</v>
      </c>
      <c r="R20" s="37" t="e">
        <f ca="1"/>
        <v>#NAME?</v>
      </c>
      <c r="S20" s="37" t="e">
        <f ca="1"/>
        <v>#NAME?</v>
      </c>
      <c r="T20" s="37" t="e">
        <f ca="1"/>
        <v>#NAME?</v>
      </c>
      <c r="U20" s="84" t="e">
        <f ca="1"/>
        <v>#NAME?</v>
      </c>
    </row>
    <row r="21" spans="1:23" x14ac:dyDescent="0.25">
      <c r="A21">
        <v>18</v>
      </c>
      <c r="B21" s="123">
        <v>4</v>
      </c>
      <c r="C21" s="37">
        <v>8</v>
      </c>
      <c r="D21" s="37">
        <v>4</v>
      </c>
      <c r="E21" s="37">
        <v>2</v>
      </c>
      <c r="F21" s="37">
        <v>7</v>
      </c>
      <c r="G21" s="37">
        <v>8</v>
      </c>
      <c r="H21" s="37">
        <v>4</v>
      </c>
      <c r="I21" s="37">
        <v>5</v>
      </c>
      <c r="J21" s="90">
        <v>7</v>
      </c>
      <c r="L21" t="str">
        <v>Passion</v>
      </c>
      <c r="M21" s="83" t="e">
        <f ca="1"/>
        <v>#NAME?</v>
      </c>
      <c r="N21" s="37" t="e">
        <f ca="1"/>
        <v>#NAME?</v>
      </c>
      <c r="O21" s="37" t="e">
        <f ca="1"/>
        <v>#NAME?</v>
      </c>
      <c r="P21" s="37" t="e">
        <f ca="1"/>
        <v>#NAME?</v>
      </c>
      <c r="Q21" s="37" t="e">
        <f ca="1"/>
        <v>#NAME?</v>
      </c>
      <c r="R21" s="37" t="e">
        <f ca="1"/>
        <v>#NAME?</v>
      </c>
      <c r="S21" s="37" t="e">
        <f ca="1"/>
        <v>#NAME?</v>
      </c>
      <c r="T21" s="37" t="e">
        <f ca="1"/>
        <v>#NAME?</v>
      </c>
      <c r="U21" s="84" t="e">
        <f ca="1"/>
        <v>#NAME?</v>
      </c>
    </row>
    <row r="22" spans="1:23" x14ac:dyDescent="0.25">
      <c r="A22">
        <v>19</v>
      </c>
      <c r="B22" s="123">
        <v>2</v>
      </c>
      <c r="C22" s="37">
        <v>8</v>
      </c>
      <c r="D22" s="37">
        <v>2</v>
      </c>
      <c r="E22" s="37">
        <v>3</v>
      </c>
      <c r="F22" s="37">
        <v>5</v>
      </c>
      <c r="G22" s="37">
        <v>4</v>
      </c>
      <c r="H22" s="37">
        <v>6</v>
      </c>
      <c r="I22" s="37">
        <v>4</v>
      </c>
      <c r="J22" s="90">
        <v>9</v>
      </c>
      <c r="L22" t="str">
        <v>Friendly</v>
      </c>
      <c r="M22" s="85" t="e">
        <f ca="1"/>
        <v>#NAME?</v>
      </c>
      <c r="N22" s="86" t="e">
        <f ca="1"/>
        <v>#NAME?</v>
      </c>
      <c r="O22" s="86" t="e">
        <f ca="1"/>
        <v>#NAME?</v>
      </c>
      <c r="P22" s="86" t="e">
        <f ca="1"/>
        <v>#NAME?</v>
      </c>
      <c r="Q22" s="86" t="e">
        <f ca="1"/>
        <v>#NAME?</v>
      </c>
      <c r="R22" s="86" t="e">
        <f ca="1"/>
        <v>#NAME?</v>
      </c>
      <c r="S22" s="86" t="e">
        <f ca="1"/>
        <v>#NAME?</v>
      </c>
      <c r="T22" s="86" t="e">
        <f ca="1"/>
        <v>#NAME?</v>
      </c>
      <c r="U22" s="87" t="e">
        <f ca="1"/>
        <v>#NAME?</v>
      </c>
    </row>
    <row r="23" spans="1:23" x14ac:dyDescent="0.25">
      <c r="A23">
        <v>20</v>
      </c>
      <c r="B23" s="123">
        <v>3</v>
      </c>
      <c r="C23" s="37">
        <v>8</v>
      </c>
      <c r="D23" s="37">
        <v>6</v>
      </c>
      <c r="E23" s="37">
        <v>4</v>
      </c>
      <c r="F23" s="37">
        <v>9</v>
      </c>
      <c r="G23" s="37">
        <v>9</v>
      </c>
      <c r="H23" s="37">
        <v>8</v>
      </c>
      <c r="I23" s="37">
        <v>5</v>
      </c>
      <c r="J23" s="90">
        <v>7</v>
      </c>
      <c r="M23" t="e">
        <f ca="1">SUMSQ(M14:M22)-1</f>
        <v>#NAME?</v>
      </c>
      <c r="N23" t="e">
        <f t="shared" ref="N23:U23" ca="1" si="4">SUMSQ(N14:N22)-1</f>
        <v>#NAME?</v>
      </c>
      <c r="O23" t="e">
        <f t="shared" ca="1" si="4"/>
        <v>#NAME?</v>
      </c>
      <c r="P23" t="e">
        <f t="shared" ca="1" si="4"/>
        <v>#NAME?</v>
      </c>
      <c r="Q23" t="e">
        <f t="shared" ca="1" si="4"/>
        <v>#NAME?</v>
      </c>
      <c r="R23" t="e">
        <f t="shared" ca="1" si="4"/>
        <v>#NAME?</v>
      </c>
      <c r="S23" t="e">
        <f t="shared" ca="1" si="4"/>
        <v>#NAME?</v>
      </c>
      <c r="T23" t="e">
        <f t="shared" ca="1" si="4"/>
        <v>#NAME?</v>
      </c>
      <c r="U23" t="e">
        <f t="shared" ca="1" si="4"/>
        <v>#NAME?</v>
      </c>
      <c r="V23" t="e">
        <f ca="1">SUM(M23:U23)</f>
        <v>#NAME?</v>
      </c>
    </row>
    <row r="24" spans="1:23" x14ac:dyDescent="0.25">
      <c r="A24">
        <v>21</v>
      </c>
      <c r="B24" s="123">
        <v>5</v>
      </c>
      <c r="C24" s="37">
        <v>9</v>
      </c>
      <c r="D24" s="37">
        <v>3</v>
      </c>
      <c r="E24" s="37">
        <v>5</v>
      </c>
      <c r="F24" s="37">
        <v>6</v>
      </c>
      <c r="G24" s="37">
        <v>3</v>
      </c>
      <c r="H24" s="37">
        <v>3</v>
      </c>
      <c r="I24" s="37">
        <v>6</v>
      </c>
      <c r="J24" s="90">
        <v>8</v>
      </c>
    </row>
    <row r="25" spans="1:23" x14ac:dyDescent="0.25">
      <c r="A25">
        <v>22</v>
      </c>
      <c r="B25" s="123">
        <v>5</v>
      </c>
      <c r="C25" s="37">
        <v>8</v>
      </c>
      <c r="D25" s="37">
        <v>5</v>
      </c>
      <c r="E25" s="37">
        <v>3</v>
      </c>
      <c r="F25" s="37">
        <v>6</v>
      </c>
      <c r="G25" s="37">
        <v>4</v>
      </c>
      <c r="H25" s="37">
        <v>4</v>
      </c>
      <c r="I25" s="37">
        <v>3</v>
      </c>
      <c r="J25" s="90">
        <v>7</v>
      </c>
      <c r="L25" t="s">
        <v>498</v>
      </c>
    </row>
    <row r="26" spans="1:23" x14ac:dyDescent="0.25">
      <c r="A26">
        <v>23</v>
      </c>
      <c r="B26" s="123">
        <v>4</v>
      </c>
      <c r="C26" s="37">
        <v>9</v>
      </c>
      <c r="D26" s="37">
        <v>4</v>
      </c>
      <c r="E26" s="37">
        <v>3</v>
      </c>
      <c r="F26" s="37">
        <v>7</v>
      </c>
      <c r="G26" s="37">
        <v>7</v>
      </c>
      <c r="H26" s="37">
        <v>7</v>
      </c>
      <c r="I26" s="37">
        <v>5</v>
      </c>
      <c r="J26" s="90">
        <v>7</v>
      </c>
    </row>
    <row r="27" spans="1:23" x14ac:dyDescent="0.25">
      <c r="A27">
        <v>24</v>
      </c>
      <c r="B27" s="123">
        <v>4</v>
      </c>
      <c r="C27" s="37">
        <v>8</v>
      </c>
      <c r="D27" s="37">
        <v>3</v>
      </c>
      <c r="E27" s="37">
        <v>4</v>
      </c>
      <c r="F27" s="37">
        <v>6</v>
      </c>
      <c r="G27" s="37">
        <v>5</v>
      </c>
      <c r="H27" s="37">
        <v>7</v>
      </c>
      <c r="I27" s="37">
        <v>4</v>
      </c>
      <c r="J27" s="90">
        <v>8</v>
      </c>
      <c r="M27" t="str">
        <f t="array" ref="M27:U27">B3:J3</f>
        <v>Expect</v>
      </c>
      <c r="N27" t="str">
        <v>Entertain</v>
      </c>
      <c r="O27" t="str">
        <v>Comm</v>
      </c>
      <c r="P27" t="str">
        <v>Expert</v>
      </c>
      <c r="Q27" t="str">
        <v>Motivate</v>
      </c>
      <c r="R27" t="str">
        <v>Caring</v>
      </c>
      <c r="S27" t="str">
        <v>Charisma</v>
      </c>
      <c r="T27" t="str">
        <v>Passion</v>
      </c>
      <c r="U27" t="str">
        <v>Friendly</v>
      </c>
      <c r="W27" t="s">
        <v>499</v>
      </c>
    </row>
    <row r="28" spans="1:23" x14ac:dyDescent="0.25">
      <c r="A28">
        <v>25</v>
      </c>
      <c r="B28" s="123">
        <v>2</v>
      </c>
      <c r="C28" s="37">
        <v>8</v>
      </c>
      <c r="D28" s="37">
        <v>2</v>
      </c>
      <c r="E28" s="37">
        <v>5</v>
      </c>
      <c r="F28" s="37">
        <v>6</v>
      </c>
      <c r="G28" s="37">
        <v>8</v>
      </c>
      <c r="H28" s="37">
        <v>4</v>
      </c>
      <c r="I28" s="37">
        <v>5</v>
      </c>
      <c r="J28" s="90">
        <v>8</v>
      </c>
      <c r="L28" t="str">
        <f t="array" ref="L28:L36">TRANSPOSE(B3:J3)</f>
        <v>Expect</v>
      </c>
      <c r="M28" s="203" t="e">
        <f t="array" aca="1" ref="M28:U36" ca="1">MINVERSE(M14:U22)</f>
        <v>#NAME?</v>
      </c>
      <c r="N28" s="204" t="e">
        <f ca="1"/>
        <v>#NAME?</v>
      </c>
      <c r="O28" s="204" t="e">
        <f ca="1"/>
        <v>#NAME?</v>
      </c>
      <c r="P28" s="204" t="e">
        <f ca="1"/>
        <v>#NAME?</v>
      </c>
      <c r="Q28" s="204" t="e">
        <f ca="1"/>
        <v>#NAME?</v>
      </c>
      <c r="R28" s="204" t="e">
        <f ca="1"/>
        <v>#NAME?</v>
      </c>
      <c r="S28" s="204" t="e">
        <f ca="1"/>
        <v>#NAME?</v>
      </c>
      <c r="T28" s="204" t="e">
        <f ca="1"/>
        <v>#NAME?</v>
      </c>
      <c r="U28" s="205" t="e">
        <f ca="1"/>
        <v>#NAME?</v>
      </c>
      <c r="W28" s="206" t="e">
        <f t="array" aca="1" ref="W28:W36" ca="1">SQRT(DIAG(M28:U36))</f>
        <v>#NAME?</v>
      </c>
    </row>
    <row r="29" spans="1:23" x14ac:dyDescent="0.25">
      <c r="A29">
        <v>26</v>
      </c>
      <c r="B29" s="123">
        <v>4</v>
      </c>
      <c r="C29" s="37">
        <v>8</v>
      </c>
      <c r="D29" s="37">
        <v>6</v>
      </c>
      <c r="E29" s="37">
        <v>5</v>
      </c>
      <c r="F29" s="37">
        <v>8</v>
      </c>
      <c r="G29" s="37">
        <v>7</v>
      </c>
      <c r="H29" s="37">
        <v>9</v>
      </c>
      <c r="I29" s="37">
        <v>6</v>
      </c>
      <c r="J29" s="90">
        <v>7</v>
      </c>
      <c r="L29" t="str">
        <v>Entertain</v>
      </c>
      <c r="M29" s="83" t="e">
        <f ca="1"/>
        <v>#NAME?</v>
      </c>
      <c r="N29" s="37" t="e">
        <f ca="1"/>
        <v>#NAME?</v>
      </c>
      <c r="O29" s="37" t="e">
        <f ca="1"/>
        <v>#NAME?</v>
      </c>
      <c r="P29" s="37" t="e">
        <f ca="1"/>
        <v>#NAME?</v>
      </c>
      <c r="Q29" s="37" t="e">
        <f ca="1"/>
        <v>#NAME?</v>
      </c>
      <c r="R29" s="37" t="e">
        <f ca="1"/>
        <v>#NAME?</v>
      </c>
      <c r="S29" s="37" t="e">
        <f ca="1"/>
        <v>#NAME?</v>
      </c>
      <c r="T29" s="37" t="e">
        <f ca="1"/>
        <v>#NAME?</v>
      </c>
      <c r="U29" s="84" t="e">
        <f ca="1"/>
        <v>#NAME?</v>
      </c>
      <c r="W29" s="98" t="e">
        <f ca="1"/>
        <v>#NAME?</v>
      </c>
    </row>
    <row r="30" spans="1:23" x14ac:dyDescent="0.25">
      <c r="A30">
        <v>27</v>
      </c>
      <c r="B30" s="123">
        <v>2</v>
      </c>
      <c r="C30" s="37">
        <v>8</v>
      </c>
      <c r="D30" s="37">
        <v>3</v>
      </c>
      <c r="E30" s="37">
        <v>3</v>
      </c>
      <c r="F30" s="37">
        <v>7</v>
      </c>
      <c r="G30" s="37">
        <v>5</v>
      </c>
      <c r="H30" s="37">
        <v>5</v>
      </c>
      <c r="I30" s="37">
        <v>5</v>
      </c>
      <c r="J30" s="90">
        <v>7</v>
      </c>
      <c r="L30" t="str">
        <v>Comm</v>
      </c>
      <c r="M30" s="83" t="e">
        <f ca="1"/>
        <v>#NAME?</v>
      </c>
      <c r="N30" s="37" t="e">
        <f ca="1"/>
        <v>#NAME?</v>
      </c>
      <c r="O30" s="37" t="e">
        <f ca="1"/>
        <v>#NAME?</v>
      </c>
      <c r="P30" s="37" t="e">
        <f ca="1"/>
        <v>#NAME?</v>
      </c>
      <c r="Q30" s="37" t="e">
        <f ca="1"/>
        <v>#NAME?</v>
      </c>
      <c r="R30" s="37" t="e">
        <f ca="1"/>
        <v>#NAME?</v>
      </c>
      <c r="S30" s="37" t="e">
        <f ca="1"/>
        <v>#NAME?</v>
      </c>
      <c r="T30" s="37" t="e">
        <f ca="1"/>
        <v>#NAME?</v>
      </c>
      <c r="U30" s="84" t="e">
        <f ca="1"/>
        <v>#NAME?</v>
      </c>
      <c r="W30" s="98" t="e">
        <f ca="1"/>
        <v>#NAME?</v>
      </c>
    </row>
    <row r="31" spans="1:23" x14ac:dyDescent="0.25">
      <c r="A31">
        <v>28</v>
      </c>
      <c r="B31" s="123">
        <v>2</v>
      </c>
      <c r="C31" s="37">
        <v>8</v>
      </c>
      <c r="D31" s="37">
        <v>1</v>
      </c>
      <c r="E31" s="37">
        <v>5</v>
      </c>
      <c r="F31" s="37">
        <v>6</v>
      </c>
      <c r="G31" s="37">
        <v>8</v>
      </c>
      <c r="H31" s="37">
        <v>7</v>
      </c>
      <c r="I31" s="37">
        <v>4</v>
      </c>
      <c r="J31" s="90">
        <v>8</v>
      </c>
      <c r="L31" t="str">
        <v>Expert</v>
      </c>
      <c r="M31" s="83" t="e">
        <f ca="1"/>
        <v>#NAME?</v>
      </c>
      <c r="N31" s="37" t="e">
        <f ca="1"/>
        <v>#NAME?</v>
      </c>
      <c r="O31" s="37" t="e">
        <f ca="1"/>
        <v>#NAME?</v>
      </c>
      <c r="P31" s="37" t="e">
        <f ca="1"/>
        <v>#NAME?</v>
      </c>
      <c r="Q31" s="37" t="e">
        <f ca="1"/>
        <v>#NAME?</v>
      </c>
      <c r="R31" s="37" t="e">
        <f ca="1"/>
        <v>#NAME?</v>
      </c>
      <c r="S31" s="37" t="e">
        <f ca="1"/>
        <v>#NAME?</v>
      </c>
      <c r="T31" s="37" t="e">
        <f ca="1"/>
        <v>#NAME?</v>
      </c>
      <c r="U31" s="84" t="e">
        <f ca="1"/>
        <v>#NAME?</v>
      </c>
      <c r="W31" s="98" t="e">
        <f ca="1"/>
        <v>#NAME?</v>
      </c>
    </row>
    <row r="32" spans="1:23" x14ac:dyDescent="0.25">
      <c r="A32">
        <v>29</v>
      </c>
      <c r="B32" s="123">
        <v>5</v>
      </c>
      <c r="C32" s="37">
        <v>8</v>
      </c>
      <c r="D32" s="37">
        <v>3</v>
      </c>
      <c r="E32" s="37">
        <v>4</v>
      </c>
      <c r="F32" s="37">
        <v>7</v>
      </c>
      <c r="G32" s="37">
        <v>7</v>
      </c>
      <c r="H32" s="37">
        <v>1</v>
      </c>
      <c r="I32" s="37">
        <v>5</v>
      </c>
      <c r="J32" s="90">
        <v>7</v>
      </c>
      <c r="L32" t="str">
        <v>Motivate</v>
      </c>
      <c r="M32" s="83" t="e">
        <f ca="1"/>
        <v>#NAME?</v>
      </c>
      <c r="N32" s="37" t="e">
        <f ca="1"/>
        <v>#NAME?</v>
      </c>
      <c r="O32" s="37" t="e">
        <f ca="1"/>
        <v>#NAME?</v>
      </c>
      <c r="P32" s="37" t="e">
        <f ca="1"/>
        <v>#NAME?</v>
      </c>
      <c r="Q32" s="37" t="e">
        <f ca="1"/>
        <v>#NAME?</v>
      </c>
      <c r="R32" s="37" t="e">
        <f ca="1"/>
        <v>#NAME?</v>
      </c>
      <c r="S32" s="37" t="e">
        <f ca="1"/>
        <v>#NAME?</v>
      </c>
      <c r="T32" s="37" t="e">
        <f ca="1"/>
        <v>#NAME?</v>
      </c>
      <c r="U32" s="84" t="e">
        <f ca="1"/>
        <v>#NAME?</v>
      </c>
      <c r="W32" s="98" t="e">
        <f ca="1"/>
        <v>#NAME?</v>
      </c>
    </row>
    <row r="33" spans="1:23" x14ac:dyDescent="0.25">
      <c r="A33">
        <v>30</v>
      </c>
      <c r="B33" s="123">
        <v>2</v>
      </c>
      <c r="C33" s="37">
        <v>8</v>
      </c>
      <c r="D33" s="37">
        <v>2</v>
      </c>
      <c r="E33" s="37">
        <v>4</v>
      </c>
      <c r="F33" s="37">
        <v>6</v>
      </c>
      <c r="G33" s="37">
        <v>5</v>
      </c>
      <c r="H33" s="37">
        <v>5</v>
      </c>
      <c r="I33" s="37">
        <v>5</v>
      </c>
      <c r="J33" s="90">
        <v>8</v>
      </c>
      <c r="L33" t="str">
        <v>Caring</v>
      </c>
      <c r="M33" s="83" t="e">
        <f ca="1"/>
        <v>#NAME?</v>
      </c>
      <c r="N33" s="37" t="e">
        <f ca="1"/>
        <v>#NAME?</v>
      </c>
      <c r="O33" s="37" t="e">
        <f ca="1"/>
        <v>#NAME?</v>
      </c>
      <c r="P33" s="37" t="e">
        <f ca="1"/>
        <v>#NAME?</v>
      </c>
      <c r="Q33" s="37" t="e">
        <f ca="1"/>
        <v>#NAME?</v>
      </c>
      <c r="R33" s="37" t="e">
        <f ca="1"/>
        <v>#NAME?</v>
      </c>
      <c r="S33" s="37" t="e">
        <f ca="1"/>
        <v>#NAME?</v>
      </c>
      <c r="T33" s="37" t="e">
        <f ca="1"/>
        <v>#NAME?</v>
      </c>
      <c r="U33" s="84" t="e">
        <f ca="1"/>
        <v>#NAME?</v>
      </c>
      <c r="W33" s="98" t="e">
        <f ca="1"/>
        <v>#NAME?</v>
      </c>
    </row>
    <row r="34" spans="1:23" x14ac:dyDescent="0.25">
      <c r="A34">
        <v>31</v>
      </c>
      <c r="B34" s="123">
        <v>6</v>
      </c>
      <c r="C34" s="37">
        <v>8</v>
      </c>
      <c r="D34" s="37">
        <v>3</v>
      </c>
      <c r="E34" s="37">
        <v>1</v>
      </c>
      <c r="F34" s="37">
        <v>6</v>
      </c>
      <c r="G34" s="37">
        <v>8</v>
      </c>
      <c r="H34" s="37">
        <v>4</v>
      </c>
      <c r="I34" s="37">
        <v>4</v>
      </c>
      <c r="J34" s="90">
        <v>6</v>
      </c>
      <c r="L34" t="str">
        <v>Charisma</v>
      </c>
      <c r="M34" s="83" t="e">
        <f ca="1"/>
        <v>#NAME?</v>
      </c>
      <c r="N34" s="37" t="e">
        <f ca="1"/>
        <v>#NAME?</v>
      </c>
      <c r="O34" s="37" t="e">
        <f ca="1"/>
        <v>#NAME?</v>
      </c>
      <c r="P34" s="37" t="e">
        <f ca="1"/>
        <v>#NAME?</v>
      </c>
      <c r="Q34" s="37" t="e">
        <f ca="1"/>
        <v>#NAME?</v>
      </c>
      <c r="R34" s="37" t="e">
        <f ca="1"/>
        <v>#NAME?</v>
      </c>
      <c r="S34" s="37" t="e">
        <f ca="1"/>
        <v>#NAME?</v>
      </c>
      <c r="T34" s="37" t="e">
        <f ca="1"/>
        <v>#NAME?</v>
      </c>
      <c r="U34" s="84" t="e">
        <f ca="1"/>
        <v>#NAME?</v>
      </c>
      <c r="W34" s="98" t="e">
        <f ca="1"/>
        <v>#NAME?</v>
      </c>
    </row>
    <row r="35" spans="1:23" x14ac:dyDescent="0.25">
      <c r="A35">
        <v>32</v>
      </c>
      <c r="B35" s="123">
        <v>2</v>
      </c>
      <c r="C35" s="37">
        <v>8</v>
      </c>
      <c r="D35" s="37">
        <v>1</v>
      </c>
      <c r="E35" s="37">
        <v>3</v>
      </c>
      <c r="F35" s="37">
        <v>7</v>
      </c>
      <c r="G35" s="37">
        <v>7</v>
      </c>
      <c r="H35" s="37">
        <v>4</v>
      </c>
      <c r="I35" s="37">
        <v>6</v>
      </c>
      <c r="J35" s="90">
        <v>7</v>
      </c>
      <c r="L35" t="str">
        <v>Passion</v>
      </c>
      <c r="M35" s="83" t="e">
        <f ca="1"/>
        <v>#NAME?</v>
      </c>
      <c r="N35" s="37" t="e">
        <f ca="1"/>
        <v>#NAME?</v>
      </c>
      <c r="O35" s="37" t="e">
        <f ca="1"/>
        <v>#NAME?</v>
      </c>
      <c r="P35" s="37" t="e">
        <f ca="1"/>
        <v>#NAME?</v>
      </c>
      <c r="Q35" s="37" t="e">
        <f ca="1"/>
        <v>#NAME?</v>
      </c>
      <c r="R35" s="37" t="e">
        <f ca="1"/>
        <v>#NAME?</v>
      </c>
      <c r="S35" s="37" t="e">
        <f ca="1"/>
        <v>#NAME?</v>
      </c>
      <c r="T35" s="37" t="e">
        <f ca="1"/>
        <v>#NAME?</v>
      </c>
      <c r="U35" s="84" t="e">
        <f ca="1"/>
        <v>#NAME?</v>
      </c>
      <c r="W35" s="98" t="e">
        <f ca="1"/>
        <v>#NAME?</v>
      </c>
    </row>
    <row r="36" spans="1:23" x14ac:dyDescent="0.25">
      <c r="A36">
        <v>33</v>
      </c>
      <c r="B36" s="123">
        <v>4</v>
      </c>
      <c r="C36" s="37">
        <v>8</v>
      </c>
      <c r="D36" s="37">
        <v>2</v>
      </c>
      <c r="E36" s="37">
        <v>4</v>
      </c>
      <c r="F36" s="37">
        <v>6</v>
      </c>
      <c r="G36" s="37">
        <v>6</v>
      </c>
      <c r="H36" s="37">
        <v>1</v>
      </c>
      <c r="I36" s="37">
        <v>4</v>
      </c>
      <c r="J36" s="90">
        <v>6</v>
      </c>
      <c r="L36" t="str">
        <v>Friendly</v>
      </c>
      <c r="M36" s="85" t="e">
        <f ca="1"/>
        <v>#NAME?</v>
      </c>
      <c r="N36" s="86" t="e">
        <f ca="1"/>
        <v>#NAME?</v>
      </c>
      <c r="O36" s="86" t="e">
        <f ca="1"/>
        <v>#NAME?</v>
      </c>
      <c r="P36" s="86" t="e">
        <f ca="1"/>
        <v>#NAME?</v>
      </c>
      <c r="Q36" s="86" t="e">
        <f ca="1"/>
        <v>#NAME?</v>
      </c>
      <c r="R36" s="86" t="e">
        <f ca="1"/>
        <v>#NAME?</v>
      </c>
      <c r="S36" s="86" t="e">
        <f ca="1"/>
        <v>#NAME?</v>
      </c>
      <c r="T36" s="86" t="e">
        <f ca="1"/>
        <v>#NAME?</v>
      </c>
      <c r="U36" s="87" t="e">
        <f ca="1"/>
        <v>#NAME?</v>
      </c>
      <c r="W36" s="99" t="e">
        <f ca="1"/>
        <v>#NAME?</v>
      </c>
    </row>
    <row r="37" spans="1:23" x14ac:dyDescent="0.25">
      <c r="A37">
        <v>34</v>
      </c>
      <c r="B37" s="123">
        <v>3</v>
      </c>
      <c r="C37" s="37">
        <v>9</v>
      </c>
      <c r="D37" s="37">
        <v>6</v>
      </c>
      <c r="E37" s="37">
        <v>3</v>
      </c>
      <c r="F37" s="37">
        <v>6</v>
      </c>
      <c r="G37" s="37">
        <v>5</v>
      </c>
      <c r="H37" s="37">
        <v>9</v>
      </c>
      <c r="I37" s="37">
        <v>5</v>
      </c>
      <c r="J37" s="90">
        <v>8</v>
      </c>
    </row>
    <row r="38" spans="1:23" x14ac:dyDescent="0.25">
      <c r="A38">
        <v>35</v>
      </c>
      <c r="B38" s="123">
        <v>2</v>
      </c>
      <c r="C38" s="37">
        <v>8</v>
      </c>
      <c r="D38" s="37">
        <v>2</v>
      </c>
      <c r="E38" s="37">
        <v>3</v>
      </c>
      <c r="F38" s="37">
        <v>8</v>
      </c>
      <c r="G38" s="37">
        <v>9</v>
      </c>
      <c r="H38" s="37">
        <v>3</v>
      </c>
      <c r="I38" s="37">
        <v>5</v>
      </c>
      <c r="J38" s="90">
        <v>7</v>
      </c>
      <c r="L38" t="s">
        <v>500</v>
      </c>
    </row>
    <row r="39" spans="1:23" x14ac:dyDescent="0.25">
      <c r="A39">
        <v>36</v>
      </c>
      <c r="B39" s="123">
        <v>2</v>
      </c>
      <c r="C39" s="37">
        <v>8</v>
      </c>
      <c r="D39" s="37">
        <v>2</v>
      </c>
      <c r="E39" s="37">
        <v>3</v>
      </c>
      <c r="F39" s="37">
        <v>6</v>
      </c>
      <c r="G39" s="37">
        <v>5</v>
      </c>
      <c r="H39" s="37">
        <v>3</v>
      </c>
      <c r="I39" s="37">
        <v>5</v>
      </c>
      <c r="J39" s="90">
        <v>7</v>
      </c>
    </row>
    <row r="40" spans="1:23" x14ac:dyDescent="0.25">
      <c r="A40">
        <v>37</v>
      </c>
      <c r="B40" s="123">
        <v>2</v>
      </c>
      <c r="C40" s="37">
        <v>8</v>
      </c>
      <c r="D40" s="37">
        <v>4</v>
      </c>
      <c r="E40" s="37">
        <v>2</v>
      </c>
      <c r="F40" s="37">
        <v>7</v>
      </c>
      <c r="G40" s="37">
        <v>7</v>
      </c>
      <c r="H40" s="37">
        <v>5</v>
      </c>
      <c r="I40" s="37">
        <v>5</v>
      </c>
      <c r="J40" s="90">
        <v>7</v>
      </c>
      <c r="M40" t="str">
        <f t="array" ref="M40:U40">B3:J3</f>
        <v>Expect</v>
      </c>
      <c r="N40" t="str">
        <v>Entertain</v>
      </c>
      <c r="O40" t="str">
        <v>Comm</v>
      </c>
      <c r="P40" t="str">
        <v>Expert</v>
      </c>
      <c r="Q40" t="str">
        <v>Motivate</v>
      </c>
      <c r="R40" t="str">
        <v>Caring</v>
      </c>
      <c r="S40" t="str">
        <v>Charisma</v>
      </c>
      <c r="T40" t="str">
        <v>Passion</v>
      </c>
      <c r="U40" t="str">
        <v>Friendly</v>
      </c>
    </row>
    <row r="41" spans="1:23" x14ac:dyDescent="0.25">
      <c r="A41">
        <v>38</v>
      </c>
      <c r="B41" s="123">
        <v>5</v>
      </c>
      <c r="C41" s="37">
        <v>8</v>
      </c>
      <c r="D41" s="37">
        <v>5</v>
      </c>
      <c r="E41" s="37">
        <v>4</v>
      </c>
      <c r="F41" s="37">
        <v>7</v>
      </c>
      <c r="G41" s="37">
        <v>7</v>
      </c>
      <c r="H41" s="37">
        <v>7</v>
      </c>
      <c r="I41" s="37">
        <v>4</v>
      </c>
      <c r="J41" s="90">
        <v>7</v>
      </c>
      <c r="L41" t="str">
        <f t="array" ref="L41:L49">TRANSPOSE(B3:J3)</f>
        <v>Expect</v>
      </c>
      <c r="M41" s="203" t="e">
        <f t="array" aca="1" ref="M41:U49" ca="1">-M28:U36/MMULT(W28:W36,TRANSPOSE(W28:W36))+2*IDENTITY()</f>
        <v>#NAME?</v>
      </c>
      <c r="N41" s="204" t="e">
        <f ca="1"/>
        <v>#NAME?</v>
      </c>
      <c r="O41" s="204" t="e">
        <f ca="1"/>
        <v>#NAME?</v>
      </c>
      <c r="P41" s="204" t="e">
        <f ca="1"/>
        <v>#NAME?</v>
      </c>
      <c r="Q41" s="204" t="e">
        <f ca="1"/>
        <v>#NAME?</v>
      </c>
      <c r="R41" s="204" t="e">
        <f ca="1"/>
        <v>#NAME?</v>
      </c>
      <c r="S41" s="204" t="e">
        <f ca="1"/>
        <v>#NAME?</v>
      </c>
      <c r="T41" s="204" t="e">
        <f ca="1"/>
        <v>#NAME?</v>
      </c>
      <c r="U41" s="205" t="e">
        <f ca="1"/>
        <v>#NAME?</v>
      </c>
    </row>
    <row r="42" spans="1:23" x14ac:dyDescent="0.25">
      <c r="A42">
        <v>39</v>
      </c>
      <c r="B42" s="123">
        <v>1</v>
      </c>
      <c r="C42" s="37">
        <v>8</v>
      </c>
      <c r="D42" s="37">
        <v>3</v>
      </c>
      <c r="E42" s="37">
        <v>2</v>
      </c>
      <c r="F42" s="37">
        <v>7</v>
      </c>
      <c r="G42" s="37">
        <v>8</v>
      </c>
      <c r="H42" s="37">
        <v>4</v>
      </c>
      <c r="I42" s="37">
        <v>5</v>
      </c>
      <c r="J42" s="90">
        <v>8</v>
      </c>
      <c r="L42" t="str">
        <v>Entertain</v>
      </c>
      <c r="M42" s="83" t="e">
        <f ca="1"/>
        <v>#NAME?</v>
      </c>
      <c r="N42" s="37" t="e">
        <f ca="1"/>
        <v>#NAME?</v>
      </c>
      <c r="O42" s="37" t="e">
        <f ca="1"/>
        <v>#NAME?</v>
      </c>
      <c r="P42" s="37" t="e">
        <f ca="1"/>
        <v>#NAME?</v>
      </c>
      <c r="Q42" s="37" t="e">
        <f ca="1"/>
        <v>#NAME?</v>
      </c>
      <c r="R42" s="37" t="e">
        <f ca="1"/>
        <v>#NAME?</v>
      </c>
      <c r="S42" s="37" t="e">
        <f ca="1"/>
        <v>#NAME?</v>
      </c>
      <c r="T42" s="37" t="e">
        <f ca="1"/>
        <v>#NAME?</v>
      </c>
      <c r="U42" s="84" t="e">
        <f ca="1"/>
        <v>#NAME?</v>
      </c>
    </row>
    <row r="43" spans="1:23" x14ac:dyDescent="0.25">
      <c r="A43">
        <v>40</v>
      </c>
      <c r="B43" s="123">
        <v>6</v>
      </c>
      <c r="C43" s="37">
        <v>8</v>
      </c>
      <c r="D43" s="37">
        <v>3</v>
      </c>
      <c r="E43" s="37">
        <v>3</v>
      </c>
      <c r="F43" s="37">
        <v>4</v>
      </c>
      <c r="G43" s="37">
        <v>6</v>
      </c>
      <c r="H43" s="37">
        <v>5</v>
      </c>
      <c r="I43" s="37">
        <v>5</v>
      </c>
      <c r="J43" s="90">
        <v>7</v>
      </c>
      <c r="L43" t="str">
        <v>Comm</v>
      </c>
      <c r="M43" s="83" t="e">
        <f ca="1"/>
        <v>#NAME?</v>
      </c>
      <c r="N43" s="37" t="e">
        <f ca="1"/>
        <v>#NAME?</v>
      </c>
      <c r="O43" s="37" t="e">
        <f ca="1"/>
        <v>#NAME?</v>
      </c>
      <c r="P43" s="37" t="e">
        <f ca="1"/>
        <v>#NAME?</v>
      </c>
      <c r="Q43" s="37" t="e">
        <f ca="1"/>
        <v>#NAME?</v>
      </c>
      <c r="R43" s="37" t="e">
        <f ca="1"/>
        <v>#NAME?</v>
      </c>
      <c r="S43" s="37" t="e">
        <f ca="1"/>
        <v>#NAME?</v>
      </c>
      <c r="T43" s="37" t="e">
        <f ca="1"/>
        <v>#NAME?</v>
      </c>
      <c r="U43" s="84" t="e">
        <f ca="1"/>
        <v>#NAME?</v>
      </c>
    </row>
    <row r="44" spans="1:23" x14ac:dyDescent="0.25">
      <c r="A44">
        <v>41</v>
      </c>
      <c r="B44" s="123">
        <v>4</v>
      </c>
      <c r="C44" s="37">
        <v>8</v>
      </c>
      <c r="D44" s="37">
        <v>3</v>
      </c>
      <c r="E44" s="37">
        <v>3</v>
      </c>
      <c r="F44" s="37">
        <v>9</v>
      </c>
      <c r="G44" s="37">
        <v>6</v>
      </c>
      <c r="H44" s="37">
        <v>4</v>
      </c>
      <c r="I44" s="37">
        <v>4</v>
      </c>
      <c r="J44" s="90">
        <v>7</v>
      </c>
      <c r="L44" t="str">
        <v>Expert</v>
      </c>
      <c r="M44" s="83" t="e">
        <f ca="1"/>
        <v>#NAME?</v>
      </c>
      <c r="N44" s="37" t="e">
        <f ca="1"/>
        <v>#NAME?</v>
      </c>
      <c r="O44" s="37" t="e">
        <f ca="1"/>
        <v>#NAME?</v>
      </c>
      <c r="P44" s="37" t="e">
        <f ca="1"/>
        <v>#NAME?</v>
      </c>
      <c r="Q44" s="37" t="e">
        <f ca="1"/>
        <v>#NAME?</v>
      </c>
      <c r="R44" s="37" t="e">
        <f ca="1"/>
        <v>#NAME?</v>
      </c>
      <c r="S44" s="37" t="e">
        <f ca="1"/>
        <v>#NAME?</v>
      </c>
      <c r="T44" s="37" t="e">
        <f ca="1"/>
        <v>#NAME?</v>
      </c>
      <c r="U44" s="84" t="e">
        <f ca="1"/>
        <v>#NAME?</v>
      </c>
    </row>
    <row r="45" spans="1:23" x14ac:dyDescent="0.25">
      <c r="A45">
        <v>42</v>
      </c>
      <c r="B45" s="123">
        <v>4</v>
      </c>
      <c r="C45" s="37">
        <v>8</v>
      </c>
      <c r="D45" s="37">
        <v>2</v>
      </c>
      <c r="E45" s="37">
        <v>3</v>
      </c>
      <c r="F45" s="37">
        <v>8</v>
      </c>
      <c r="G45" s="37">
        <v>5</v>
      </c>
      <c r="H45" s="37">
        <v>5</v>
      </c>
      <c r="I45" s="37">
        <v>5</v>
      </c>
      <c r="J45" s="90">
        <v>7</v>
      </c>
      <c r="L45" t="str">
        <v>Motivate</v>
      </c>
      <c r="M45" s="83" t="e">
        <f ca="1"/>
        <v>#NAME?</v>
      </c>
      <c r="N45" s="37" t="e">
        <f ca="1"/>
        <v>#NAME?</v>
      </c>
      <c r="O45" s="37" t="e">
        <f ca="1"/>
        <v>#NAME?</v>
      </c>
      <c r="P45" s="37" t="e">
        <f ca="1"/>
        <v>#NAME?</v>
      </c>
      <c r="Q45" s="37" t="e">
        <f ca="1"/>
        <v>#NAME?</v>
      </c>
      <c r="R45" s="37" t="e">
        <f ca="1"/>
        <v>#NAME?</v>
      </c>
      <c r="S45" s="37" t="e">
        <f ca="1"/>
        <v>#NAME?</v>
      </c>
      <c r="T45" s="37" t="e">
        <f ca="1"/>
        <v>#NAME?</v>
      </c>
      <c r="U45" s="84" t="e">
        <f ca="1"/>
        <v>#NAME?</v>
      </c>
    </row>
    <row r="46" spans="1:23" x14ac:dyDescent="0.25">
      <c r="A46">
        <v>43</v>
      </c>
      <c r="B46" s="123">
        <v>3</v>
      </c>
      <c r="C46" s="37">
        <v>9</v>
      </c>
      <c r="D46" s="37">
        <v>7</v>
      </c>
      <c r="E46" s="37">
        <v>4</v>
      </c>
      <c r="F46" s="37">
        <v>8</v>
      </c>
      <c r="G46" s="37">
        <v>6</v>
      </c>
      <c r="H46" s="37">
        <v>10</v>
      </c>
      <c r="I46" s="37">
        <v>6</v>
      </c>
      <c r="J46" s="90">
        <v>8</v>
      </c>
      <c r="L46" t="str">
        <v>Caring</v>
      </c>
      <c r="M46" s="83" t="e">
        <f ca="1"/>
        <v>#NAME?</v>
      </c>
      <c r="N46" s="37" t="e">
        <f ca="1"/>
        <v>#NAME?</v>
      </c>
      <c r="O46" s="37" t="e">
        <f ca="1"/>
        <v>#NAME?</v>
      </c>
      <c r="P46" s="37" t="e">
        <f ca="1"/>
        <v>#NAME?</v>
      </c>
      <c r="Q46" s="37" t="e">
        <f ca="1"/>
        <v>#NAME?</v>
      </c>
      <c r="R46" s="37" t="e">
        <f ca="1"/>
        <v>#NAME?</v>
      </c>
      <c r="S46" s="37" t="e">
        <f ca="1"/>
        <v>#NAME?</v>
      </c>
      <c r="T46" s="37" t="e">
        <f ca="1"/>
        <v>#NAME?</v>
      </c>
      <c r="U46" s="84" t="e">
        <f ca="1"/>
        <v>#NAME?</v>
      </c>
    </row>
    <row r="47" spans="1:23" x14ac:dyDescent="0.25">
      <c r="A47">
        <v>44</v>
      </c>
      <c r="B47" s="123">
        <v>2</v>
      </c>
      <c r="C47" s="37">
        <v>9</v>
      </c>
      <c r="D47" s="37">
        <v>3</v>
      </c>
      <c r="E47" s="37">
        <v>4</v>
      </c>
      <c r="F47" s="37">
        <v>8</v>
      </c>
      <c r="G47" s="37">
        <v>8</v>
      </c>
      <c r="H47" s="37">
        <v>6</v>
      </c>
      <c r="I47" s="37">
        <v>7</v>
      </c>
      <c r="J47" s="90">
        <v>8</v>
      </c>
      <c r="L47" t="str">
        <v>Charisma</v>
      </c>
      <c r="M47" s="83" t="e">
        <f ca="1"/>
        <v>#NAME?</v>
      </c>
      <c r="N47" s="37" t="e">
        <f ca="1"/>
        <v>#NAME?</v>
      </c>
      <c r="O47" s="37" t="e">
        <f ca="1"/>
        <v>#NAME?</v>
      </c>
      <c r="P47" s="37" t="e">
        <f ca="1"/>
        <v>#NAME?</v>
      </c>
      <c r="Q47" s="37" t="e">
        <f ca="1"/>
        <v>#NAME?</v>
      </c>
      <c r="R47" s="37" t="e">
        <f ca="1"/>
        <v>#NAME?</v>
      </c>
      <c r="S47" s="37" t="e">
        <f ca="1"/>
        <v>#NAME?</v>
      </c>
      <c r="T47" s="37" t="e">
        <f ca="1"/>
        <v>#NAME?</v>
      </c>
      <c r="U47" s="84" t="e">
        <f ca="1"/>
        <v>#NAME?</v>
      </c>
    </row>
    <row r="48" spans="1:23" x14ac:dyDescent="0.25">
      <c r="A48">
        <v>45</v>
      </c>
      <c r="B48" s="123">
        <v>5</v>
      </c>
      <c r="C48" s="37">
        <v>8</v>
      </c>
      <c r="D48" s="37">
        <v>1</v>
      </c>
      <c r="E48" s="37">
        <v>4</v>
      </c>
      <c r="F48" s="37">
        <v>7</v>
      </c>
      <c r="G48" s="37">
        <v>7</v>
      </c>
      <c r="H48" s="37">
        <v>1</v>
      </c>
      <c r="I48" s="37">
        <v>4</v>
      </c>
      <c r="J48" s="90">
        <v>8</v>
      </c>
      <c r="L48" t="str">
        <v>Passion</v>
      </c>
      <c r="M48" s="83" t="e">
        <f ca="1"/>
        <v>#NAME?</v>
      </c>
      <c r="N48" s="37" t="e">
        <f ca="1"/>
        <v>#NAME?</v>
      </c>
      <c r="O48" s="37" t="e">
        <f ca="1"/>
        <v>#NAME?</v>
      </c>
      <c r="P48" s="37" t="e">
        <f ca="1"/>
        <v>#NAME?</v>
      </c>
      <c r="Q48" s="37" t="e">
        <f ca="1"/>
        <v>#NAME?</v>
      </c>
      <c r="R48" s="37" t="e">
        <f ca="1"/>
        <v>#NAME?</v>
      </c>
      <c r="S48" s="37" t="e">
        <f ca="1"/>
        <v>#NAME?</v>
      </c>
      <c r="T48" s="37" t="e">
        <f ca="1"/>
        <v>#NAME?</v>
      </c>
      <c r="U48" s="84" t="e">
        <f ca="1"/>
        <v>#NAME?</v>
      </c>
    </row>
    <row r="49" spans="1:22" x14ac:dyDescent="0.25">
      <c r="A49">
        <v>46</v>
      </c>
      <c r="B49" s="123">
        <v>5</v>
      </c>
      <c r="C49" s="37">
        <v>8</v>
      </c>
      <c r="D49" s="37">
        <v>2</v>
      </c>
      <c r="E49" s="37">
        <v>3</v>
      </c>
      <c r="F49" s="37">
        <v>6</v>
      </c>
      <c r="G49" s="37">
        <v>7</v>
      </c>
      <c r="H49" s="37">
        <v>4</v>
      </c>
      <c r="I49" s="37">
        <v>4</v>
      </c>
      <c r="J49" s="90">
        <v>8</v>
      </c>
      <c r="L49" t="str">
        <v>Friendly</v>
      </c>
      <c r="M49" s="85" t="e">
        <f ca="1"/>
        <v>#NAME?</v>
      </c>
      <c r="N49" s="86" t="e">
        <f ca="1"/>
        <v>#NAME?</v>
      </c>
      <c r="O49" s="86" t="e">
        <f ca="1"/>
        <v>#NAME?</v>
      </c>
      <c r="P49" s="86" t="e">
        <f ca="1"/>
        <v>#NAME?</v>
      </c>
      <c r="Q49" s="86" t="e">
        <f ca="1"/>
        <v>#NAME?</v>
      </c>
      <c r="R49" s="86" t="e">
        <f ca="1"/>
        <v>#NAME?</v>
      </c>
      <c r="S49" s="86" t="e">
        <f ca="1"/>
        <v>#NAME?</v>
      </c>
      <c r="T49" s="86" t="e">
        <f ca="1"/>
        <v>#NAME?</v>
      </c>
      <c r="U49" s="87" t="e">
        <f ca="1"/>
        <v>#NAME?</v>
      </c>
    </row>
    <row r="50" spans="1:22" x14ac:dyDescent="0.25">
      <c r="A50">
        <v>47</v>
      </c>
      <c r="B50" s="123">
        <v>3</v>
      </c>
      <c r="C50" s="37">
        <v>8</v>
      </c>
      <c r="D50" s="37">
        <v>1</v>
      </c>
      <c r="E50" s="37">
        <v>3</v>
      </c>
      <c r="F50" s="37">
        <v>5</v>
      </c>
      <c r="G50" s="37">
        <v>5</v>
      </c>
      <c r="H50" s="37">
        <v>1</v>
      </c>
      <c r="I50" s="37">
        <v>5</v>
      </c>
      <c r="J50" s="90">
        <v>7</v>
      </c>
      <c r="M50" t="e">
        <f ca="1">SUMSQ(M41:M49)-1</f>
        <v>#NAME?</v>
      </c>
      <c r="N50" t="e">
        <f t="shared" ref="N50:U50" ca="1" si="5">SUMSQ(N41:N49)-1</f>
        <v>#NAME?</v>
      </c>
      <c r="O50" t="e">
        <f t="shared" ca="1" si="5"/>
        <v>#NAME?</v>
      </c>
      <c r="P50" t="e">
        <f t="shared" ca="1" si="5"/>
        <v>#NAME?</v>
      </c>
      <c r="Q50" t="e">
        <f t="shared" ca="1" si="5"/>
        <v>#NAME?</v>
      </c>
      <c r="R50" t="e">
        <f t="shared" ca="1" si="5"/>
        <v>#NAME?</v>
      </c>
      <c r="S50" t="e">
        <f t="shared" ca="1" si="5"/>
        <v>#NAME?</v>
      </c>
      <c r="T50" t="e">
        <f t="shared" ca="1" si="5"/>
        <v>#NAME?</v>
      </c>
      <c r="U50" t="e">
        <f t="shared" ca="1" si="5"/>
        <v>#NAME?</v>
      </c>
      <c r="V50" t="e">
        <f ca="1">SUM(M50:U50)</f>
        <v>#NAME?</v>
      </c>
    </row>
    <row r="51" spans="1:22" x14ac:dyDescent="0.25">
      <c r="A51">
        <v>48</v>
      </c>
      <c r="B51" s="123">
        <v>4</v>
      </c>
      <c r="C51" s="37">
        <v>9</v>
      </c>
      <c r="D51" s="37">
        <v>6</v>
      </c>
      <c r="E51" s="37">
        <v>3</v>
      </c>
      <c r="F51" s="37">
        <v>6</v>
      </c>
      <c r="G51" s="37">
        <v>4</v>
      </c>
      <c r="H51" s="37">
        <v>8</v>
      </c>
      <c r="I51" s="37">
        <v>5</v>
      </c>
      <c r="J51" s="90">
        <v>8</v>
      </c>
    </row>
    <row r="52" spans="1:22" x14ac:dyDescent="0.25">
      <c r="A52">
        <v>49</v>
      </c>
      <c r="B52" s="123">
        <v>3</v>
      </c>
      <c r="C52" s="37">
        <v>9</v>
      </c>
      <c r="D52" s="37">
        <v>4</v>
      </c>
      <c r="E52" s="37">
        <v>2</v>
      </c>
      <c r="F52" s="37">
        <v>7</v>
      </c>
      <c r="G52" s="37">
        <v>7</v>
      </c>
      <c r="H52" s="37">
        <v>2</v>
      </c>
      <c r="I52" s="37">
        <v>3</v>
      </c>
      <c r="J52" s="90">
        <v>8</v>
      </c>
      <c r="L52" t="s">
        <v>471</v>
      </c>
    </row>
    <row r="53" spans="1:22" x14ac:dyDescent="0.25">
      <c r="A53">
        <v>50</v>
      </c>
      <c r="B53" s="123">
        <v>3</v>
      </c>
      <c r="C53" s="37">
        <v>8</v>
      </c>
      <c r="D53" s="37">
        <v>3</v>
      </c>
      <c r="E53" s="37">
        <v>4</v>
      </c>
      <c r="F53" s="37">
        <v>7</v>
      </c>
      <c r="G53" s="37">
        <v>7</v>
      </c>
      <c r="H53" s="37">
        <v>5</v>
      </c>
      <c r="I53" s="37">
        <v>4</v>
      </c>
      <c r="J53" s="90">
        <v>8</v>
      </c>
    </row>
    <row r="54" spans="1:22" x14ac:dyDescent="0.25">
      <c r="A54">
        <v>51</v>
      </c>
      <c r="B54" s="123">
        <v>3</v>
      </c>
      <c r="C54" s="37">
        <v>7</v>
      </c>
      <c r="D54" s="37">
        <v>1</v>
      </c>
      <c r="E54" s="37">
        <v>4</v>
      </c>
      <c r="F54" s="37">
        <v>6</v>
      </c>
      <c r="G54" s="37">
        <v>4</v>
      </c>
      <c r="H54" s="37">
        <v>1</v>
      </c>
      <c r="I54" s="37">
        <v>6</v>
      </c>
      <c r="J54" s="90">
        <v>7</v>
      </c>
      <c r="M54" t="str">
        <f t="array" ref="M54:U54">B3:J3</f>
        <v>Expect</v>
      </c>
      <c r="N54" t="str">
        <v>Entertain</v>
      </c>
      <c r="O54" t="str">
        <v>Comm</v>
      </c>
      <c r="P54" t="str">
        <v>Expert</v>
      </c>
      <c r="Q54" t="str">
        <v>Motivate</v>
      </c>
      <c r="R54" t="str">
        <v>Caring</v>
      </c>
      <c r="S54" t="str">
        <v>Charisma</v>
      </c>
      <c r="T54" t="str">
        <v>Passion</v>
      </c>
      <c r="U54" t="str">
        <v>Friendly</v>
      </c>
    </row>
    <row r="55" spans="1:22" x14ac:dyDescent="0.25">
      <c r="A55">
        <v>52</v>
      </c>
      <c r="B55" s="123">
        <v>1</v>
      </c>
      <c r="C55" s="37">
        <v>8</v>
      </c>
      <c r="D55" s="37">
        <v>3</v>
      </c>
      <c r="E55" s="37">
        <v>4</v>
      </c>
      <c r="F55" s="37">
        <v>6</v>
      </c>
      <c r="G55" s="37">
        <v>3</v>
      </c>
      <c r="H55" s="37">
        <v>5</v>
      </c>
      <c r="I55" s="37">
        <v>4</v>
      </c>
      <c r="J55" s="90">
        <v>8</v>
      </c>
      <c r="M55" s="207" t="e">
        <f t="array" ref="M55:V55" ca="1">M23:V23/(M23:V23+M50:V50)</f>
        <v>#NAME?</v>
      </c>
      <c r="N55" s="208" t="e">
        <f ca="1"/>
        <v>#NAME?</v>
      </c>
      <c r="O55" s="208" t="e">
        <f ca="1"/>
        <v>#NAME?</v>
      </c>
      <c r="P55" s="208" t="e">
        <f ca="1"/>
        <v>#NAME?</v>
      </c>
      <c r="Q55" s="208" t="e">
        <f ca="1"/>
        <v>#NAME?</v>
      </c>
      <c r="R55" s="208" t="e">
        <f ca="1"/>
        <v>#NAME?</v>
      </c>
      <c r="S55" s="208" t="e">
        <f ca="1"/>
        <v>#NAME?</v>
      </c>
      <c r="T55" s="208" t="e">
        <f ca="1"/>
        <v>#NAME?</v>
      </c>
      <c r="U55" s="208" t="e">
        <f ca="1"/>
        <v>#NAME?</v>
      </c>
      <c r="V55" s="210" t="e">
        <f ca="1"/>
        <v>#NAME?</v>
      </c>
    </row>
    <row r="56" spans="1:22" x14ac:dyDescent="0.25">
      <c r="A56">
        <v>53</v>
      </c>
      <c r="B56" s="123">
        <v>4</v>
      </c>
      <c r="C56" s="37">
        <v>8</v>
      </c>
      <c r="D56" s="37">
        <v>6</v>
      </c>
      <c r="E56" s="37">
        <v>3</v>
      </c>
      <c r="F56" s="37">
        <v>7</v>
      </c>
      <c r="G56" s="37">
        <v>7</v>
      </c>
      <c r="H56" s="37">
        <v>8</v>
      </c>
      <c r="I56" s="37">
        <v>6</v>
      </c>
      <c r="J56" s="90">
        <v>7</v>
      </c>
    </row>
    <row r="57" spans="1:22" x14ac:dyDescent="0.25">
      <c r="A57">
        <v>54</v>
      </c>
      <c r="B57" s="123">
        <v>3</v>
      </c>
      <c r="C57" s="37">
        <v>8</v>
      </c>
      <c r="D57" s="37">
        <v>4</v>
      </c>
      <c r="E57" s="37">
        <v>3</v>
      </c>
      <c r="F57" s="37">
        <v>5</v>
      </c>
      <c r="G57" s="37">
        <v>8</v>
      </c>
      <c r="H57" s="37">
        <v>1</v>
      </c>
      <c r="I57" s="37">
        <v>3</v>
      </c>
      <c r="J57" s="90">
        <v>7</v>
      </c>
      <c r="L57" t="s">
        <v>417</v>
      </c>
    </row>
    <row r="58" spans="1:22" x14ac:dyDescent="0.25">
      <c r="A58">
        <v>55</v>
      </c>
      <c r="B58" s="123">
        <v>2</v>
      </c>
      <c r="C58" s="37">
        <v>9</v>
      </c>
      <c r="D58" s="37">
        <v>5</v>
      </c>
      <c r="E58" s="37">
        <v>2</v>
      </c>
      <c r="F58" s="37">
        <v>8</v>
      </c>
      <c r="G58" s="37">
        <v>4</v>
      </c>
      <c r="H58" s="37">
        <v>5</v>
      </c>
      <c r="I58" s="37">
        <v>6</v>
      </c>
      <c r="J58" s="90">
        <v>8</v>
      </c>
    </row>
    <row r="59" spans="1:22" x14ac:dyDescent="0.25">
      <c r="A59">
        <v>56</v>
      </c>
      <c r="B59" s="123">
        <v>4</v>
      </c>
      <c r="C59" s="37">
        <v>8</v>
      </c>
      <c r="D59" s="37">
        <v>2</v>
      </c>
      <c r="E59" s="37">
        <v>3</v>
      </c>
      <c r="F59" s="37">
        <v>7</v>
      </c>
      <c r="G59" s="37">
        <v>4</v>
      </c>
      <c r="H59" s="37">
        <v>4</v>
      </c>
      <c r="I59" s="37">
        <v>4</v>
      </c>
      <c r="J59" s="90">
        <v>7</v>
      </c>
      <c r="M59" s="207" t="e">
        <f t="array" aca="1" ref="M59:U68" ca="1">eVECTORS(M14:U22,200,FALSE)</f>
        <v>#NAME?</v>
      </c>
      <c r="N59" s="208" t="e">
        <f ca="1"/>
        <v>#NAME?</v>
      </c>
      <c r="O59" s="208" t="e">
        <f ca="1"/>
        <v>#NAME?</v>
      </c>
      <c r="P59" s="208" t="e">
        <f ca="1"/>
        <v>#NAME?</v>
      </c>
      <c r="Q59" s="208" t="e">
        <f ca="1"/>
        <v>#NAME?</v>
      </c>
      <c r="R59" s="208" t="e">
        <f ca="1"/>
        <v>#NAME?</v>
      </c>
      <c r="S59" s="208" t="e">
        <f ca="1"/>
        <v>#NAME?</v>
      </c>
      <c r="T59" s="208" t="e">
        <f ca="1"/>
        <v>#NAME?</v>
      </c>
      <c r="U59" s="209" t="e">
        <f ca="1"/>
        <v>#NAME?</v>
      </c>
    </row>
    <row r="60" spans="1:22" x14ac:dyDescent="0.25">
      <c r="A60">
        <v>57</v>
      </c>
      <c r="B60" s="123">
        <v>4</v>
      </c>
      <c r="C60" s="37">
        <v>9</v>
      </c>
      <c r="D60" s="37">
        <v>1</v>
      </c>
      <c r="E60" s="37">
        <v>4</v>
      </c>
      <c r="F60" s="37">
        <v>7</v>
      </c>
      <c r="G60" s="37">
        <v>7</v>
      </c>
      <c r="H60" s="37">
        <v>1</v>
      </c>
      <c r="I60" s="37">
        <v>4</v>
      </c>
      <c r="J60" s="90">
        <v>8</v>
      </c>
      <c r="M60" s="83" t="e">
        <f ca="1"/>
        <v>#NAME?</v>
      </c>
      <c r="N60" s="37" t="e">
        <f ca="1"/>
        <v>#NAME?</v>
      </c>
      <c r="O60" s="37" t="e">
        <f ca="1"/>
        <v>#NAME?</v>
      </c>
      <c r="P60" s="37" t="e">
        <f ca="1"/>
        <v>#NAME?</v>
      </c>
      <c r="Q60" s="37" t="e">
        <f ca="1"/>
        <v>#NAME?</v>
      </c>
      <c r="R60" s="37" t="e">
        <f ca="1"/>
        <v>#NAME?</v>
      </c>
      <c r="S60" s="37" t="e">
        <f ca="1"/>
        <v>#NAME?</v>
      </c>
      <c r="T60" s="37" t="e">
        <f ca="1"/>
        <v>#NAME?</v>
      </c>
      <c r="U60" s="84" t="e">
        <f ca="1"/>
        <v>#NAME?</v>
      </c>
    </row>
    <row r="61" spans="1:22" x14ac:dyDescent="0.25">
      <c r="A61">
        <v>58</v>
      </c>
      <c r="B61" s="123">
        <v>4</v>
      </c>
      <c r="C61" s="37">
        <v>8</v>
      </c>
      <c r="D61" s="37">
        <v>3</v>
      </c>
      <c r="E61" s="37">
        <v>3</v>
      </c>
      <c r="F61" s="37">
        <v>7</v>
      </c>
      <c r="G61" s="37">
        <v>6</v>
      </c>
      <c r="H61" s="37">
        <v>3</v>
      </c>
      <c r="I61" s="37">
        <v>4</v>
      </c>
      <c r="J61" s="90">
        <v>7</v>
      </c>
      <c r="M61" s="83" t="e">
        <f ca="1"/>
        <v>#NAME?</v>
      </c>
      <c r="N61" s="37" t="e">
        <f ca="1"/>
        <v>#NAME?</v>
      </c>
      <c r="O61" s="37" t="e">
        <f ca="1"/>
        <v>#NAME?</v>
      </c>
      <c r="P61" s="37" t="e">
        <f ca="1"/>
        <v>#NAME?</v>
      </c>
      <c r="Q61" s="37" t="e">
        <f ca="1"/>
        <v>#NAME?</v>
      </c>
      <c r="R61" s="37" t="e">
        <f ca="1"/>
        <v>#NAME?</v>
      </c>
      <c r="S61" s="37" t="e">
        <f ca="1"/>
        <v>#NAME?</v>
      </c>
      <c r="T61" s="37" t="e">
        <f ca="1"/>
        <v>#NAME?</v>
      </c>
      <c r="U61" s="84" t="e">
        <f ca="1"/>
        <v>#NAME?</v>
      </c>
    </row>
    <row r="62" spans="1:22" x14ac:dyDescent="0.25">
      <c r="A62">
        <v>59</v>
      </c>
      <c r="B62" s="123">
        <v>5</v>
      </c>
      <c r="C62" s="37">
        <v>8</v>
      </c>
      <c r="D62" s="37">
        <v>3</v>
      </c>
      <c r="E62" s="37">
        <v>4</v>
      </c>
      <c r="F62" s="37">
        <v>8</v>
      </c>
      <c r="G62" s="37">
        <v>6</v>
      </c>
      <c r="H62" s="37">
        <v>5</v>
      </c>
      <c r="I62" s="37">
        <v>5</v>
      </c>
      <c r="J62" s="90">
        <v>7</v>
      </c>
      <c r="M62" s="83" t="e">
        <f ca="1"/>
        <v>#NAME?</v>
      </c>
      <c r="N62" s="37" t="e">
        <f ca="1"/>
        <v>#NAME?</v>
      </c>
      <c r="O62" s="37" t="e">
        <f ca="1"/>
        <v>#NAME?</v>
      </c>
      <c r="P62" s="37" t="e">
        <f ca="1"/>
        <v>#NAME?</v>
      </c>
      <c r="Q62" s="37" t="e">
        <f ca="1"/>
        <v>#NAME?</v>
      </c>
      <c r="R62" s="37" t="e">
        <f ca="1"/>
        <v>#NAME?</v>
      </c>
      <c r="S62" s="37" t="e">
        <f ca="1"/>
        <v>#NAME?</v>
      </c>
      <c r="T62" s="37" t="e">
        <f ca="1"/>
        <v>#NAME?</v>
      </c>
      <c r="U62" s="84" t="e">
        <f ca="1"/>
        <v>#NAME?</v>
      </c>
    </row>
    <row r="63" spans="1:22" x14ac:dyDescent="0.25">
      <c r="A63">
        <v>60</v>
      </c>
      <c r="B63" s="123">
        <v>7</v>
      </c>
      <c r="C63" s="37">
        <v>8</v>
      </c>
      <c r="D63" s="37">
        <v>4</v>
      </c>
      <c r="E63" s="37">
        <v>4</v>
      </c>
      <c r="F63" s="37">
        <v>7</v>
      </c>
      <c r="G63" s="37">
        <v>7</v>
      </c>
      <c r="H63" s="37">
        <v>6</v>
      </c>
      <c r="I63" s="37">
        <v>6</v>
      </c>
      <c r="J63" s="90">
        <v>7</v>
      </c>
      <c r="M63" s="83" t="e">
        <f ca="1"/>
        <v>#NAME?</v>
      </c>
      <c r="N63" s="37" t="e">
        <f ca="1"/>
        <v>#NAME?</v>
      </c>
      <c r="O63" s="37" t="e">
        <f ca="1"/>
        <v>#NAME?</v>
      </c>
      <c r="P63" s="37" t="e">
        <f ca="1"/>
        <v>#NAME?</v>
      </c>
      <c r="Q63" s="37" t="e">
        <f ca="1"/>
        <v>#NAME?</v>
      </c>
      <c r="R63" s="37" t="e">
        <f ca="1"/>
        <v>#NAME?</v>
      </c>
      <c r="S63" s="37" t="e">
        <f ca="1"/>
        <v>#NAME?</v>
      </c>
      <c r="T63" s="37" t="e">
        <f ca="1"/>
        <v>#NAME?</v>
      </c>
      <c r="U63" s="84" t="e">
        <f ca="1"/>
        <v>#NAME?</v>
      </c>
    </row>
    <row r="64" spans="1:22" x14ac:dyDescent="0.25">
      <c r="A64">
        <v>61</v>
      </c>
      <c r="B64" s="123">
        <v>4</v>
      </c>
      <c r="C64" s="37">
        <v>8</v>
      </c>
      <c r="D64" s="37">
        <v>3</v>
      </c>
      <c r="E64" s="37">
        <v>3</v>
      </c>
      <c r="F64" s="37">
        <v>7</v>
      </c>
      <c r="G64" s="37">
        <v>5</v>
      </c>
      <c r="H64" s="37">
        <v>6</v>
      </c>
      <c r="I64" s="37">
        <v>3</v>
      </c>
      <c r="J64" s="90">
        <v>7</v>
      </c>
      <c r="M64" s="83" t="e">
        <f ca="1"/>
        <v>#NAME?</v>
      </c>
      <c r="N64" s="37" t="e">
        <f ca="1"/>
        <v>#NAME?</v>
      </c>
      <c r="O64" s="37" t="e">
        <f ca="1"/>
        <v>#NAME?</v>
      </c>
      <c r="P64" s="37" t="e">
        <f ca="1"/>
        <v>#NAME?</v>
      </c>
      <c r="Q64" s="37" t="e">
        <f ca="1"/>
        <v>#NAME?</v>
      </c>
      <c r="R64" s="37" t="e">
        <f ca="1"/>
        <v>#NAME?</v>
      </c>
      <c r="S64" s="37" t="e">
        <f ca="1"/>
        <v>#NAME?</v>
      </c>
      <c r="T64" s="37" t="e">
        <f ca="1"/>
        <v>#NAME?</v>
      </c>
      <c r="U64" s="84" t="e">
        <f ca="1"/>
        <v>#NAME?</v>
      </c>
    </row>
    <row r="65" spans="1:23" x14ac:dyDescent="0.25">
      <c r="A65">
        <v>62</v>
      </c>
      <c r="B65" s="123">
        <v>4</v>
      </c>
      <c r="C65" s="37">
        <v>8</v>
      </c>
      <c r="D65" s="37">
        <v>4</v>
      </c>
      <c r="E65" s="37">
        <v>4</v>
      </c>
      <c r="F65" s="37">
        <v>8</v>
      </c>
      <c r="G65" s="37">
        <v>5</v>
      </c>
      <c r="H65" s="37">
        <v>7</v>
      </c>
      <c r="I65" s="37">
        <v>4</v>
      </c>
      <c r="J65" s="90">
        <v>7</v>
      </c>
      <c r="M65" s="83" t="e">
        <f ca="1"/>
        <v>#NAME?</v>
      </c>
      <c r="N65" s="37" t="e">
        <f ca="1"/>
        <v>#NAME?</v>
      </c>
      <c r="O65" s="37" t="e">
        <f ca="1"/>
        <v>#NAME?</v>
      </c>
      <c r="P65" s="37" t="e">
        <f ca="1"/>
        <v>#NAME?</v>
      </c>
      <c r="Q65" s="37" t="e">
        <f ca="1"/>
        <v>#NAME?</v>
      </c>
      <c r="R65" s="37" t="e">
        <f ca="1"/>
        <v>#NAME?</v>
      </c>
      <c r="S65" s="37" t="e">
        <f ca="1"/>
        <v>#NAME?</v>
      </c>
      <c r="T65" s="37" t="e">
        <f ca="1"/>
        <v>#NAME?</v>
      </c>
      <c r="U65" s="84" t="e">
        <f ca="1"/>
        <v>#NAME?</v>
      </c>
    </row>
    <row r="66" spans="1:23" x14ac:dyDescent="0.25">
      <c r="A66">
        <v>63</v>
      </c>
      <c r="B66" s="123">
        <v>3</v>
      </c>
      <c r="C66" s="37">
        <v>9</v>
      </c>
      <c r="D66" s="37">
        <v>4</v>
      </c>
      <c r="E66" s="37">
        <v>3</v>
      </c>
      <c r="F66" s="37">
        <v>8</v>
      </c>
      <c r="G66" s="37">
        <v>6</v>
      </c>
      <c r="H66" s="37">
        <v>4</v>
      </c>
      <c r="I66" s="37">
        <v>5</v>
      </c>
      <c r="J66" s="90">
        <v>8</v>
      </c>
      <c r="M66" s="83" t="e">
        <f ca="1"/>
        <v>#NAME?</v>
      </c>
      <c r="N66" s="37" t="e">
        <f ca="1"/>
        <v>#NAME?</v>
      </c>
      <c r="O66" s="37" t="e">
        <f ca="1"/>
        <v>#NAME?</v>
      </c>
      <c r="P66" s="37" t="e">
        <f ca="1"/>
        <v>#NAME?</v>
      </c>
      <c r="Q66" s="37" t="e">
        <f ca="1"/>
        <v>#NAME?</v>
      </c>
      <c r="R66" s="37" t="e">
        <f ca="1"/>
        <v>#NAME?</v>
      </c>
      <c r="S66" s="37" t="e">
        <f ca="1"/>
        <v>#NAME?</v>
      </c>
      <c r="T66" s="37" t="e">
        <f ca="1"/>
        <v>#NAME?</v>
      </c>
      <c r="U66" s="84" t="e">
        <f ca="1"/>
        <v>#NAME?</v>
      </c>
    </row>
    <row r="67" spans="1:23" x14ac:dyDescent="0.25">
      <c r="A67">
        <v>64</v>
      </c>
      <c r="B67" s="123">
        <v>5</v>
      </c>
      <c r="C67" s="37">
        <v>8</v>
      </c>
      <c r="D67" s="37">
        <v>2</v>
      </c>
      <c r="E67" s="37">
        <v>3</v>
      </c>
      <c r="F67" s="37">
        <v>6</v>
      </c>
      <c r="G67" s="37">
        <v>4</v>
      </c>
      <c r="H67" s="37">
        <v>6</v>
      </c>
      <c r="I67" s="37">
        <v>4</v>
      </c>
      <c r="J67" s="90">
        <v>7</v>
      </c>
      <c r="M67" s="83" t="e">
        <f ca="1"/>
        <v>#NAME?</v>
      </c>
      <c r="N67" s="37" t="e">
        <f ca="1"/>
        <v>#NAME?</v>
      </c>
      <c r="O67" s="37" t="e">
        <f ca="1"/>
        <v>#NAME?</v>
      </c>
      <c r="P67" s="37" t="e">
        <f ca="1"/>
        <v>#NAME?</v>
      </c>
      <c r="Q67" s="37" t="e">
        <f ca="1"/>
        <v>#NAME?</v>
      </c>
      <c r="R67" s="37" t="e">
        <f ca="1"/>
        <v>#NAME?</v>
      </c>
      <c r="S67" s="37" t="e">
        <f ca="1"/>
        <v>#NAME?</v>
      </c>
      <c r="T67" s="37" t="e">
        <f ca="1"/>
        <v>#NAME?</v>
      </c>
      <c r="U67" s="84" t="e">
        <f ca="1"/>
        <v>#NAME?</v>
      </c>
    </row>
    <row r="68" spans="1:23" x14ac:dyDescent="0.25">
      <c r="A68">
        <v>65</v>
      </c>
      <c r="B68" s="123">
        <v>7</v>
      </c>
      <c r="C68" s="37">
        <v>9</v>
      </c>
      <c r="D68" s="37">
        <v>7</v>
      </c>
      <c r="E68" s="37">
        <v>4</v>
      </c>
      <c r="F68" s="37">
        <v>8</v>
      </c>
      <c r="G68" s="37">
        <v>6</v>
      </c>
      <c r="H68" s="37">
        <v>10</v>
      </c>
      <c r="I68" s="37">
        <v>6</v>
      </c>
      <c r="J68" s="90">
        <v>7</v>
      </c>
      <c r="M68" s="85" t="e">
        <f ca="1"/>
        <v>#NAME?</v>
      </c>
      <c r="N68" s="86" t="e">
        <f ca="1"/>
        <v>#NAME?</v>
      </c>
      <c r="O68" s="86" t="e">
        <f ca="1"/>
        <v>#NAME?</v>
      </c>
      <c r="P68" s="86" t="e">
        <f ca="1"/>
        <v>#NAME?</v>
      </c>
      <c r="Q68" s="86" t="e">
        <f ca="1"/>
        <v>#NAME?</v>
      </c>
      <c r="R68" s="86" t="e">
        <f ca="1"/>
        <v>#NAME?</v>
      </c>
      <c r="S68" s="86" t="e">
        <f ca="1"/>
        <v>#NAME?</v>
      </c>
      <c r="T68" s="86" t="e">
        <f ca="1"/>
        <v>#NAME?</v>
      </c>
      <c r="U68" s="87" t="e">
        <f ca="1"/>
        <v>#NAME?</v>
      </c>
    </row>
    <row r="69" spans="1:23" x14ac:dyDescent="0.25">
      <c r="A69">
        <v>66</v>
      </c>
      <c r="B69" s="123">
        <v>3</v>
      </c>
      <c r="C69" s="37">
        <v>8</v>
      </c>
      <c r="D69" s="37">
        <v>1</v>
      </c>
      <c r="E69" s="37">
        <v>3</v>
      </c>
      <c r="F69" s="37">
        <v>7</v>
      </c>
      <c r="G69" s="37">
        <v>6</v>
      </c>
      <c r="H69" s="37">
        <v>5</v>
      </c>
      <c r="I69" s="37">
        <v>5</v>
      </c>
      <c r="J69" s="90">
        <v>7</v>
      </c>
    </row>
    <row r="70" spans="1:23" x14ac:dyDescent="0.25">
      <c r="A70">
        <v>67</v>
      </c>
      <c r="B70" s="123">
        <v>4</v>
      </c>
      <c r="C70" s="37">
        <v>8</v>
      </c>
      <c r="D70" s="37">
        <v>5</v>
      </c>
      <c r="E70" s="37">
        <v>4</v>
      </c>
      <c r="F70" s="37">
        <v>7</v>
      </c>
      <c r="G70" s="37">
        <v>6</v>
      </c>
      <c r="H70" s="37">
        <v>9</v>
      </c>
      <c r="I70" s="37">
        <v>6</v>
      </c>
      <c r="J70" s="90">
        <v>7</v>
      </c>
      <c r="L70" t="s">
        <v>501</v>
      </c>
    </row>
    <row r="71" spans="1:23" x14ac:dyDescent="0.25">
      <c r="A71">
        <v>68</v>
      </c>
      <c r="B71" s="123">
        <v>5</v>
      </c>
      <c r="C71" s="37">
        <v>8</v>
      </c>
      <c r="D71" s="37">
        <v>2</v>
      </c>
      <c r="E71" s="37">
        <v>3</v>
      </c>
      <c r="F71" s="37">
        <v>5</v>
      </c>
      <c r="G71" s="37">
        <v>7</v>
      </c>
      <c r="H71" s="37">
        <v>1</v>
      </c>
      <c r="I71" s="37">
        <v>5</v>
      </c>
      <c r="J71" s="90">
        <v>7</v>
      </c>
    </row>
    <row r="72" spans="1:23" x14ac:dyDescent="0.25">
      <c r="A72">
        <v>69</v>
      </c>
      <c r="B72" s="123">
        <v>4</v>
      </c>
      <c r="C72" s="37">
        <v>8</v>
      </c>
      <c r="D72" s="37">
        <v>6</v>
      </c>
      <c r="E72" s="37">
        <v>4</v>
      </c>
      <c r="F72" s="37">
        <v>8</v>
      </c>
      <c r="G72" s="37">
        <v>8</v>
      </c>
      <c r="H72" s="37">
        <v>9</v>
      </c>
      <c r="I72" s="37">
        <v>6</v>
      </c>
      <c r="J72" s="90">
        <v>7</v>
      </c>
      <c r="M72">
        <v>1</v>
      </c>
      <c r="N72">
        <f>M72+1</f>
        <v>2</v>
      </c>
      <c r="O72">
        <f t="shared" ref="O72:U72" si="6">N72+1</f>
        <v>3</v>
      </c>
      <c r="P72">
        <f t="shared" si="6"/>
        <v>4</v>
      </c>
      <c r="Q72">
        <f t="shared" si="6"/>
        <v>5</v>
      </c>
      <c r="R72">
        <f t="shared" si="6"/>
        <v>6</v>
      </c>
      <c r="S72">
        <f t="shared" si="6"/>
        <v>7</v>
      </c>
      <c r="T72">
        <f t="shared" si="6"/>
        <v>8</v>
      </c>
      <c r="U72">
        <f t="shared" si="6"/>
        <v>9</v>
      </c>
      <c r="W72" t="s">
        <v>502</v>
      </c>
    </row>
    <row r="73" spans="1:23" x14ac:dyDescent="0.25">
      <c r="A73">
        <v>70</v>
      </c>
      <c r="B73" s="123">
        <v>3</v>
      </c>
      <c r="C73" s="37">
        <v>8</v>
      </c>
      <c r="D73" s="37">
        <v>3</v>
      </c>
      <c r="E73" s="37">
        <v>4</v>
      </c>
      <c r="F73" s="37">
        <v>6</v>
      </c>
      <c r="G73" s="37">
        <v>4</v>
      </c>
      <c r="H73" s="37">
        <v>5</v>
      </c>
      <c r="I73" s="37">
        <v>5</v>
      </c>
      <c r="J73" s="90">
        <v>8</v>
      </c>
      <c r="L73" t="str">
        <f t="array" ref="L73:L81">TRANSPOSE(B3:J3)</f>
        <v>Expect</v>
      </c>
      <c r="M73" s="203" t="e">
        <f t="array" ref="M73:U81" ca="1">M60:U68*SQRT(ABS(M59:U59))</f>
        <v>#NAME?</v>
      </c>
      <c r="N73" s="204" t="e">
        <f ca="1"/>
        <v>#NAME?</v>
      </c>
      <c r="O73" s="204" t="e">
        <f ca="1"/>
        <v>#NAME?</v>
      </c>
      <c r="P73" s="204" t="e">
        <f ca="1"/>
        <v>#NAME?</v>
      </c>
      <c r="Q73" s="204" t="e">
        <f ca="1"/>
        <v>#NAME?</v>
      </c>
      <c r="R73" s="204" t="e">
        <f ca="1"/>
        <v>#NAME?</v>
      </c>
      <c r="S73" s="204" t="e">
        <f ca="1"/>
        <v>#NAME?</v>
      </c>
      <c r="T73" s="204" t="e">
        <f ca="1"/>
        <v>#NAME?</v>
      </c>
      <c r="U73" s="205" t="e">
        <f ca="1"/>
        <v>#NAME?</v>
      </c>
      <c r="W73" s="206" t="e">
        <f ca="1">SUMSQ(M73:U73)</f>
        <v>#NAME?</v>
      </c>
    </row>
    <row r="74" spans="1:23" x14ac:dyDescent="0.25">
      <c r="A74">
        <v>71</v>
      </c>
      <c r="B74" s="123">
        <v>6</v>
      </c>
      <c r="C74" s="37">
        <v>8</v>
      </c>
      <c r="D74" s="37">
        <v>5</v>
      </c>
      <c r="E74" s="37">
        <v>4</v>
      </c>
      <c r="F74" s="37">
        <v>7</v>
      </c>
      <c r="G74" s="37">
        <v>5</v>
      </c>
      <c r="H74" s="37">
        <v>6</v>
      </c>
      <c r="I74" s="37">
        <v>4</v>
      </c>
      <c r="J74" s="90">
        <v>7</v>
      </c>
      <c r="L74" t="str">
        <v>Entertain</v>
      </c>
      <c r="M74" s="83" t="e">
        <f ca="1"/>
        <v>#NAME?</v>
      </c>
      <c r="N74" s="37" t="e">
        <f ca="1"/>
        <v>#NAME?</v>
      </c>
      <c r="O74" s="37" t="e">
        <f ca="1"/>
        <v>#NAME?</v>
      </c>
      <c r="P74" s="37" t="e">
        <f ca="1"/>
        <v>#NAME?</v>
      </c>
      <c r="Q74" s="37" t="e">
        <f ca="1"/>
        <v>#NAME?</v>
      </c>
      <c r="R74" s="37" t="e">
        <f ca="1"/>
        <v>#NAME?</v>
      </c>
      <c r="S74" s="37" t="e">
        <f ca="1"/>
        <v>#NAME?</v>
      </c>
      <c r="T74" s="37" t="e">
        <f ca="1"/>
        <v>#NAME?</v>
      </c>
      <c r="U74" s="84" t="e">
        <f ca="1"/>
        <v>#NAME?</v>
      </c>
      <c r="W74" s="98" t="e">
        <f t="shared" ref="W74:W81" ca="1" si="7">SUMSQ(M74:U74)</f>
        <v>#NAME?</v>
      </c>
    </row>
    <row r="75" spans="1:23" x14ac:dyDescent="0.25">
      <c r="A75">
        <v>72</v>
      </c>
      <c r="B75" s="123">
        <v>4</v>
      </c>
      <c r="C75" s="37">
        <v>8</v>
      </c>
      <c r="D75" s="37">
        <v>4</v>
      </c>
      <c r="E75" s="37">
        <v>4</v>
      </c>
      <c r="F75" s="37">
        <v>7</v>
      </c>
      <c r="G75" s="37">
        <v>7</v>
      </c>
      <c r="H75" s="37">
        <v>6</v>
      </c>
      <c r="I75" s="37">
        <v>4</v>
      </c>
      <c r="J75" s="90">
        <v>7</v>
      </c>
      <c r="L75" t="str">
        <v>Comm</v>
      </c>
      <c r="M75" s="83" t="e">
        <f ca="1"/>
        <v>#NAME?</v>
      </c>
      <c r="N75" s="37" t="e">
        <f ca="1"/>
        <v>#NAME?</v>
      </c>
      <c r="O75" s="37" t="e">
        <f ca="1"/>
        <v>#NAME?</v>
      </c>
      <c r="P75" s="37" t="e">
        <f ca="1"/>
        <v>#NAME?</v>
      </c>
      <c r="Q75" s="37" t="e">
        <f ca="1"/>
        <v>#NAME?</v>
      </c>
      <c r="R75" s="37" t="e">
        <f ca="1"/>
        <v>#NAME?</v>
      </c>
      <c r="S75" s="37" t="e">
        <f ca="1"/>
        <v>#NAME?</v>
      </c>
      <c r="T75" s="37" t="e">
        <f ca="1"/>
        <v>#NAME?</v>
      </c>
      <c r="U75" s="84" t="e">
        <f ca="1"/>
        <v>#NAME?</v>
      </c>
      <c r="W75" s="98" t="e">
        <f t="shared" ca="1" si="7"/>
        <v>#NAME?</v>
      </c>
    </row>
    <row r="76" spans="1:23" x14ac:dyDescent="0.25">
      <c r="A76">
        <v>73</v>
      </c>
      <c r="B76" s="123">
        <v>4</v>
      </c>
      <c r="C76" s="37">
        <v>7</v>
      </c>
      <c r="D76" s="37">
        <v>3</v>
      </c>
      <c r="E76" s="37">
        <v>3</v>
      </c>
      <c r="F76" s="37">
        <v>6</v>
      </c>
      <c r="G76" s="37">
        <v>5</v>
      </c>
      <c r="H76" s="37">
        <v>5</v>
      </c>
      <c r="I76" s="37">
        <v>4</v>
      </c>
      <c r="J76" s="90">
        <v>7</v>
      </c>
      <c r="L76" t="str">
        <v>Expert</v>
      </c>
      <c r="M76" s="83" t="e">
        <f ca="1"/>
        <v>#NAME?</v>
      </c>
      <c r="N76" s="37" t="e">
        <f ca="1"/>
        <v>#NAME?</v>
      </c>
      <c r="O76" s="37" t="e">
        <f ca="1"/>
        <v>#NAME?</v>
      </c>
      <c r="P76" s="37" t="e">
        <f ca="1"/>
        <v>#NAME?</v>
      </c>
      <c r="Q76" s="37" t="e">
        <f ca="1"/>
        <v>#NAME?</v>
      </c>
      <c r="R76" s="37" t="e">
        <f ca="1"/>
        <v>#NAME?</v>
      </c>
      <c r="S76" s="37" t="e">
        <f ca="1"/>
        <v>#NAME?</v>
      </c>
      <c r="T76" s="37" t="e">
        <f ca="1"/>
        <v>#NAME?</v>
      </c>
      <c r="U76" s="84" t="e">
        <f ca="1"/>
        <v>#NAME?</v>
      </c>
      <c r="W76" s="98" t="e">
        <f t="shared" ca="1" si="7"/>
        <v>#NAME?</v>
      </c>
    </row>
    <row r="77" spans="1:23" x14ac:dyDescent="0.25">
      <c r="A77">
        <v>74</v>
      </c>
      <c r="B77" s="123">
        <v>4</v>
      </c>
      <c r="C77" s="37">
        <v>8</v>
      </c>
      <c r="D77" s="37">
        <v>5</v>
      </c>
      <c r="E77" s="37">
        <v>4</v>
      </c>
      <c r="F77" s="37">
        <v>7</v>
      </c>
      <c r="G77" s="37">
        <v>8</v>
      </c>
      <c r="H77" s="37">
        <v>8</v>
      </c>
      <c r="I77" s="37">
        <v>5</v>
      </c>
      <c r="J77" s="90">
        <v>7</v>
      </c>
      <c r="L77" t="str">
        <v>Motivate</v>
      </c>
      <c r="M77" s="83" t="e">
        <f ca="1"/>
        <v>#NAME?</v>
      </c>
      <c r="N77" s="37" t="e">
        <f ca="1"/>
        <v>#NAME?</v>
      </c>
      <c r="O77" s="37" t="e">
        <f ca="1"/>
        <v>#NAME?</v>
      </c>
      <c r="P77" s="37" t="e">
        <f ca="1"/>
        <v>#NAME?</v>
      </c>
      <c r="Q77" s="37" t="e">
        <f ca="1"/>
        <v>#NAME?</v>
      </c>
      <c r="R77" s="37" t="e">
        <f ca="1"/>
        <v>#NAME?</v>
      </c>
      <c r="S77" s="37" t="e">
        <f ca="1"/>
        <v>#NAME?</v>
      </c>
      <c r="T77" s="37" t="e">
        <f ca="1"/>
        <v>#NAME?</v>
      </c>
      <c r="U77" s="84" t="e">
        <f ca="1"/>
        <v>#NAME?</v>
      </c>
      <c r="W77" s="98" t="e">
        <f t="shared" ca="1" si="7"/>
        <v>#NAME?</v>
      </c>
    </row>
    <row r="78" spans="1:23" x14ac:dyDescent="0.25">
      <c r="A78">
        <v>75</v>
      </c>
      <c r="B78" s="123">
        <v>3</v>
      </c>
      <c r="C78" s="37">
        <v>8</v>
      </c>
      <c r="D78" s="37">
        <v>2</v>
      </c>
      <c r="E78" s="37">
        <v>4</v>
      </c>
      <c r="F78" s="37">
        <v>6</v>
      </c>
      <c r="G78" s="37">
        <v>5</v>
      </c>
      <c r="H78" s="37">
        <v>5</v>
      </c>
      <c r="I78" s="37">
        <v>5</v>
      </c>
      <c r="J78" s="90">
        <v>8</v>
      </c>
      <c r="L78" t="str">
        <v>Caring</v>
      </c>
      <c r="M78" s="83" t="e">
        <f ca="1"/>
        <v>#NAME?</v>
      </c>
      <c r="N78" s="37" t="e">
        <f ca="1"/>
        <v>#NAME?</v>
      </c>
      <c r="O78" s="37" t="e">
        <f ca="1"/>
        <v>#NAME?</v>
      </c>
      <c r="P78" s="37" t="e">
        <f ca="1"/>
        <v>#NAME?</v>
      </c>
      <c r="Q78" s="37" t="e">
        <f ca="1"/>
        <v>#NAME?</v>
      </c>
      <c r="R78" s="37" t="e">
        <f ca="1"/>
        <v>#NAME?</v>
      </c>
      <c r="S78" s="37" t="e">
        <f ca="1"/>
        <v>#NAME?</v>
      </c>
      <c r="T78" s="37" t="e">
        <f ca="1"/>
        <v>#NAME?</v>
      </c>
      <c r="U78" s="84" t="e">
        <f ca="1"/>
        <v>#NAME?</v>
      </c>
      <c r="W78" s="98" t="e">
        <f t="shared" ca="1" si="7"/>
        <v>#NAME?</v>
      </c>
    </row>
    <row r="79" spans="1:23" x14ac:dyDescent="0.25">
      <c r="A79">
        <v>76</v>
      </c>
      <c r="B79" s="123">
        <v>4</v>
      </c>
      <c r="C79" s="37">
        <v>8</v>
      </c>
      <c r="D79" s="37">
        <v>3</v>
      </c>
      <c r="E79" s="37">
        <v>1</v>
      </c>
      <c r="F79" s="37">
        <v>6</v>
      </c>
      <c r="G79" s="37">
        <v>4</v>
      </c>
      <c r="H79" s="37">
        <v>1</v>
      </c>
      <c r="I79" s="37">
        <v>4</v>
      </c>
      <c r="J79" s="90">
        <v>7</v>
      </c>
      <c r="L79" t="str">
        <v>Charisma</v>
      </c>
      <c r="M79" s="83" t="e">
        <f ca="1"/>
        <v>#NAME?</v>
      </c>
      <c r="N79" s="37" t="e">
        <f ca="1"/>
        <v>#NAME?</v>
      </c>
      <c r="O79" s="37" t="e">
        <f ca="1"/>
        <v>#NAME?</v>
      </c>
      <c r="P79" s="37" t="e">
        <f ca="1"/>
        <v>#NAME?</v>
      </c>
      <c r="Q79" s="37" t="e">
        <f ca="1"/>
        <v>#NAME?</v>
      </c>
      <c r="R79" s="37" t="e">
        <f ca="1"/>
        <v>#NAME?</v>
      </c>
      <c r="S79" s="37" t="e">
        <f ca="1"/>
        <v>#NAME?</v>
      </c>
      <c r="T79" s="37" t="e">
        <f ca="1"/>
        <v>#NAME?</v>
      </c>
      <c r="U79" s="84" t="e">
        <f ca="1"/>
        <v>#NAME?</v>
      </c>
      <c r="W79" s="98" t="e">
        <f t="shared" ca="1" si="7"/>
        <v>#NAME?</v>
      </c>
    </row>
    <row r="80" spans="1:23" x14ac:dyDescent="0.25">
      <c r="A80">
        <v>77</v>
      </c>
      <c r="B80" s="123">
        <v>4</v>
      </c>
      <c r="C80" s="37">
        <v>9</v>
      </c>
      <c r="D80" s="37">
        <v>6</v>
      </c>
      <c r="E80" s="37">
        <v>5</v>
      </c>
      <c r="F80" s="37">
        <v>8</v>
      </c>
      <c r="G80" s="37">
        <v>5</v>
      </c>
      <c r="H80" s="37">
        <v>9</v>
      </c>
      <c r="I80" s="37">
        <v>5</v>
      </c>
      <c r="J80" s="90">
        <v>8</v>
      </c>
      <c r="L80" t="str">
        <v>Passion</v>
      </c>
      <c r="M80" s="83" t="e">
        <f ca="1"/>
        <v>#NAME?</v>
      </c>
      <c r="N80" s="37" t="e">
        <f ca="1"/>
        <v>#NAME?</v>
      </c>
      <c r="O80" s="37" t="e">
        <f ca="1"/>
        <v>#NAME?</v>
      </c>
      <c r="P80" s="37" t="e">
        <f ca="1"/>
        <v>#NAME?</v>
      </c>
      <c r="Q80" s="37" t="e">
        <f ca="1"/>
        <v>#NAME?</v>
      </c>
      <c r="R80" s="37" t="e">
        <f ca="1"/>
        <v>#NAME?</v>
      </c>
      <c r="S80" s="37" t="e">
        <f ca="1"/>
        <v>#NAME?</v>
      </c>
      <c r="T80" s="37" t="e">
        <f ca="1"/>
        <v>#NAME?</v>
      </c>
      <c r="U80" s="84" t="e">
        <f ca="1"/>
        <v>#NAME?</v>
      </c>
      <c r="W80" s="98" t="e">
        <f t="shared" ca="1" si="7"/>
        <v>#NAME?</v>
      </c>
    </row>
    <row r="81" spans="1:23" x14ac:dyDescent="0.25">
      <c r="A81">
        <v>78</v>
      </c>
      <c r="B81" s="123">
        <v>2</v>
      </c>
      <c r="C81" s="37">
        <v>9</v>
      </c>
      <c r="D81" s="37">
        <v>5</v>
      </c>
      <c r="E81" s="37">
        <v>2</v>
      </c>
      <c r="F81" s="37">
        <v>6</v>
      </c>
      <c r="G81" s="37">
        <v>7</v>
      </c>
      <c r="H81" s="37">
        <v>8</v>
      </c>
      <c r="I81" s="37">
        <v>5</v>
      </c>
      <c r="J81" s="90">
        <v>8</v>
      </c>
      <c r="L81" t="str">
        <v>Friendly</v>
      </c>
      <c r="M81" s="85" t="e">
        <f ca="1"/>
        <v>#NAME?</v>
      </c>
      <c r="N81" s="86" t="e">
        <f ca="1"/>
        <v>#NAME?</v>
      </c>
      <c r="O81" s="86" t="e">
        <f ca="1"/>
        <v>#NAME?</v>
      </c>
      <c r="P81" s="86" t="e">
        <f ca="1"/>
        <v>#NAME?</v>
      </c>
      <c r="Q81" s="86" t="e">
        <f ca="1"/>
        <v>#NAME?</v>
      </c>
      <c r="R81" s="86" t="e">
        <f ca="1"/>
        <v>#NAME?</v>
      </c>
      <c r="S81" s="86" t="e">
        <f ca="1"/>
        <v>#NAME?</v>
      </c>
      <c r="T81" s="86" t="e">
        <f ca="1"/>
        <v>#NAME?</v>
      </c>
      <c r="U81" s="87" t="e">
        <f ca="1"/>
        <v>#NAME?</v>
      </c>
      <c r="W81" s="99" t="e">
        <f t="shared" ca="1" si="7"/>
        <v>#NAME?</v>
      </c>
    </row>
    <row r="82" spans="1:23" x14ac:dyDescent="0.25">
      <c r="A82">
        <v>79</v>
      </c>
      <c r="B82" s="123">
        <v>4</v>
      </c>
      <c r="C82" s="37">
        <v>7</v>
      </c>
      <c r="D82" s="37">
        <v>2</v>
      </c>
      <c r="E82" s="37">
        <v>1</v>
      </c>
      <c r="F82" s="37">
        <v>6</v>
      </c>
      <c r="G82" s="37">
        <v>3</v>
      </c>
      <c r="H82" s="37">
        <v>1</v>
      </c>
      <c r="I82" s="37">
        <v>2</v>
      </c>
      <c r="J82" s="90">
        <v>7</v>
      </c>
    </row>
    <row r="83" spans="1:23" x14ac:dyDescent="0.25">
      <c r="A83">
        <v>80</v>
      </c>
      <c r="B83" s="123">
        <v>5</v>
      </c>
      <c r="C83" s="37">
        <v>8</v>
      </c>
      <c r="D83" s="37">
        <v>4</v>
      </c>
      <c r="E83" s="37">
        <v>3</v>
      </c>
      <c r="F83" s="37">
        <v>7</v>
      </c>
      <c r="G83" s="37">
        <v>5</v>
      </c>
      <c r="H83" s="37">
        <v>4</v>
      </c>
      <c r="I83" s="37">
        <v>5</v>
      </c>
      <c r="J83" s="90">
        <v>7</v>
      </c>
      <c r="L83" t="s">
        <v>512</v>
      </c>
    </row>
    <row r="84" spans="1:23" x14ac:dyDescent="0.25">
      <c r="A84">
        <v>81</v>
      </c>
      <c r="B84" s="123">
        <v>4</v>
      </c>
      <c r="C84" s="37">
        <v>8</v>
      </c>
      <c r="D84" s="37">
        <v>5</v>
      </c>
      <c r="E84" s="37">
        <v>4</v>
      </c>
      <c r="F84" s="37">
        <v>7</v>
      </c>
      <c r="G84" s="37">
        <v>6</v>
      </c>
      <c r="H84" s="37">
        <v>8</v>
      </c>
      <c r="I84" s="37">
        <v>4</v>
      </c>
      <c r="J84" s="90">
        <v>7</v>
      </c>
    </row>
    <row r="85" spans="1:23" x14ac:dyDescent="0.25">
      <c r="A85">
        <v>82</v>
      </c>
      <c r="B85" s="123">
        <v>4</v>
      </c>
      <c r="C85" s="37">
        <v>8</v>
      </c>
      <c r="D85" s="37">
        <v>3</v>
      </c>
      <c r="E85" s="37">
        <v>4</v>
      </c>
      <c r="F85" s="37">
        <v>7</v>
      </c>
      <c r="G85" s="37">
        <v>6</v>
      </c>
      <c r="H85" s="37">
        <v>3</v>
      </c>
      <c r="I85" s="37">
        <v>7</v>
      </c>
      <c r="J85" s="90">
        <v>8</v>
      </c>
      <c r="M85" t="str">
        <f t="array" ref="M85:U85">B3:J3</f>
        <v>Expect</v>
      </c>
      <c r="N85" t="str">
        <v>Entertain</v>
      </c>
      <c r="O85" t="str">
        <v>Comm</v>
      </c>
      <c r="P85" t="str">
        <v>Expert</v>
      </c>
      <c r="Q85" t="str">
        <v>Motivate</v>
      </c>
      <c r="R85" t="str">
        <v>Caring</v>
      </c>
      <c r="S85" t="str">
        <v>Charisma</v>
      </c>
      <c r="T85" t="str">
        <v>Passion</v>
      </c>
      <c r="U85" t="str">
        <v>Friendly</v>
      </c>
    </row>
    <row r="86" spans="1:23" x14ac:dyDescent="0.25">
      <c r="A86">
        <v>83</v>
      </c>
      <c r="B86" s="123">
        <v>5</v>
      </c>
      <c r="C86" s="37">
        <v>8</v>
      </c>
      <c r="D86" s="37">
        <v>3</v>
      </c>
      <c r="E86" s="37">
        <v>3</v>
      </c>
      <c r="F86" s="37">
        <v>7</v>
      </c>
      <c r="G86" s="37">
        <v>6</v>
      </c>
      <c r="H86" s="37">
        <v>1</v>
      </c>
      <c r="I86" s="37">
        <v>4</v>
      </c>
      <c r="J86" s="90">
        <v>7</v>
      </c>
      <c r="M86" s="207" t="e">
        <f t="array" aca="1" ref="M86:U86" ca="1">1-1/DIAG(M28:U36)</f>
        <v>#NAME?</v>
      </c>
      <c r="N86" s="208" t="e">
        <f ca="1"/>
        <v>#NAME?</v>
      </c>
      <c r="O86" s="208" t="e">
        <f ca="1"/>
        <v>#NAME?</v>
      </c>
      <c r="P86" s="208" t="e">
        <f ca="1"/>
        <v>#NAME?</v>
      </c>
      <c r="Q86" s="208" t="e">
        <f ca="1"/>
        <v>#NAME?</v>
      </c>
      <c r="R86" s="208" t="e">
        <f ca="1"/>
        <v>#NAME?</v>
      </c>
      <c r="S86" s="208" t="e">
        <f ca="1"/>
        <v>#NAME?</v>
      </c>
      <c r="T86" s="208" t="e">
        <f ca="1"/>
        <v>#NAME?</v>
      </c>
      <c r="U86" s="209" t="e">
        <f ca="1"/>
        <v>#NAME?</v>
      </c>
    </row>
    <row r="87" spans="1:23" x14ac:dyDescent="0.25">
      <c r="A87">
        <v>84</v>
      </c>
      <c r="B87" s="123">
        <v>2</v>
      </c>
      <c r="C87" s="37">
        <v>9</v>
      </c>
      <c r="D87" s="37">
        <v>6</v>
      </c>
      <c r="E87" s="37">
        <v>4</v>
      </c>
      <c r="F87" s="37">
        <v>8</v>
      </c>
      <c r="G87" s="37">
        <v>6</v>
      </c>
      <c r="H87" s="37">
        <v>8</v>
      </c>
      <c r="I87" s="37">
        <v>5</v>
      </c>
      <c r="J87" s="90">
        <v>8</v>
      </c>
    </row>
    <row r="88" spans="1:23" x14ac:dyDescent="0.25">
      <c r="A88">
        <v>85</v>
      </c>
      <c r="B88" s="123">
        <v>5</v>
      </c>
      <c r="C88" s="37">
        <v>8</v>
      </c>
      <c r="D88" s="37">
        <v>4</v>
      </c>
      <c r="E88" s="37">
        <v>4</v>
      </c>
      <c r="F88" s="37">
        <v>7</v>
      </c>
      <c r="G88" s="37">
        <v>6</v>
      </c>
      <c r="H88" s="37">
        <v>5</v>
      </c>
      <c r="I88" s="37">
        <v>5</v>
      </c>
      <c r="J88" s="90">
        <v>7</v>
      </c>
      <c r="L88" t="s">
        <v>513</v>
      </c>
    </row>
    <row r="89" spans="1:23" x14ac:dyDescent="0.25">
      <c r="A89">
        <v>86</v>
      </c>
      <c r="B89" s="123">
        <v>4</v>
      </c>
      <c r="C89" s="37">
        <v>8</v>
      </c>
      <c r="D89" s="37">
        <v>7</v>
      </c>
      <c r="E89" s="37">
        <v>5</v>
      </c>
      <c r="F89" s="37">
        <v>7</v>
      </c>
      <c r="G89" s="37">
        <v>6</v>
      </c>
      <c r="H89" s="37">
        <v>9</v>
      </c>
      <c r="I89" s="37">
        <v>6</v>
      </c>
      <c r="J89" s="90">
        <v>7</v>
      </c>
    </row>
    <row r="90" spans="1:23" x14ac:dyDescent="0.25">
      <c r="A90">
        <v>87</v>
      </c>
      <c r="B90" s="123">
        <v>5</v>
      </c>
      <c r="C90" s="37">
        <v>7</v>
      </c>
      <c r="D90" s="37">
        <v>2</v>
      </c>
      <c r="E90" s="37">
        <v>3</v>
      </c>
      <c r="F90" s="37">
        <v>5</v>
      </c>
      <c r="G90" s="37">
        <v>5</v>
      </c>
      <c r="H90" s="37">
        <v>1</v>
      </c>
      <c r="I90" s="37">
        <v>3</v>
      </c>
      <c r="J90" s="90">
        <v>7</v>
      </c>
      <c r="M90" t="str">
        <f t="array" ref="M90:U90">B3:J3</f>
        <v>Expect</v>
      </c>
      <c r="N90" t="str">
        <v>Entertain</v>
      </c>
      <c r="O90" t="str">
        <v>Comm</v>
      </c>
      <c r="P90" t="str">
        <v>Expert</v>
      </c>
      <c r="Q90" t="str">
        <v>Motivate</v>
      </c>
      <c r="R90" t="str">
        <v>Caring</v>
      </c>
      <c r="S90" t="str">
        <v>Charisma</v>
      </c>
      <c r="T90" t="str">
        <v>Passion</v>
      </c>
      <c r="U90" t="str">
        <v>Friendly</v>
      </c>
    </row>
    <row r="91" spans="1:23" x14ac:dyDescent="0.25">
      <c r="A91">
        <v>88</v>
      </c>
      <c r="B91" s="123">
        <v>3</v>
      </c>
      <c r="C91" s="37">
        <v>8</v>
      </c>
      <c r="D91" s="37">
        <v>3</v>
      </c>
      <c r="E91" s="37">
        <v>2</v>
      </c>
      <c r="F91" s="37">
        <v>6</v>
      </c>
      <c r="G91" s="37">
        <v>6</v>
      </c>
      <c r="H91" s="37">
        <v>1</v>
      </c>
      <c r="I91" s="37">
        <v>5</v>
      </c>
      <c r="J91" s="90">
        <v>7</v>
      </c>
      <c r="M91" s="207" t="e">
        <f t="array" aca="1" ref="M91:U91" ca="1">ExtractCommunalities(M14:U22,25,,200)</f>
        <v>#NAME?</v>
      </c>
      <c r="N91" s="208" t="e">
        <f ca="1"/>
        <v>#NAME?</v>
      </c>
      <c r="O91" s="208" t="e">
        <f ca="1"/>
        <v>#NAME?</v>
      </c>
      <c r="P91" s="208" t="e">
        <f ca="1"/>
        <v>#NAME?</v>
      </c>
      <c r="Q91" s="208" t="e">
        <f ca="1"/>
        <v>#NAME?</v>
      </c>
      <c r="R91" s="208" t="e">
        <f ca="1"/>
        <v>#NAME?</v>
      </c>
      <c r="S91" s="208" t="e">
        <f ca="1"/>
        <v>#NAME?</v>
      </c>
      <c r="T91" s="208" t="e">
        <f ca="1"/>
        <v>#NAME?</v>
      </c>
      <c r="U91" s="209" t="e">
        <f ca="1"/>
        <v>#NAME?</v>
      </c>
    </row>
    <row r="92" spans="1:23" x14ac:dyDescent="0.25">
      <c r="A92">
        <v>89</v>
      </c>
      <c r="B92" s="123">
        <v>2</v>
      </c>
      <c r="C92" s="37">
        <v>8</v>
      </c>
      <c r="D92" s="37">
        <v>4</v>
      </c>
      <c r="E92" s="37">
        <v>2</v>
      </c>
      <c r="F92" s="37">
        <v>7</v>
      </c>
      <c r="G92" s="37">
        <v>6</v>
      </c>
      <c r="H92" s="37">
        <v>5</v>
      </c>
      <c r="I92" s="37">
        <v>6</v>
      </c>
      <c r="J92" s="90">
        <v>7</v>
      </c>
    </row>
    <row r="93" spans="1:23" x14ac:dyDescent="0.25">
      <c r="A93">
        <v>90</v>
      </c>
      <c r="B93" s="123">
        <v>3</v>
      </c>
      <c r="C93" s="37">
        <v>8</v>
      </c>
      <c r="D93" s="37">
        <v>2</v>
      </c>
      <c r="E93" s="37">
        <v>4</v>
      </c>
      <c r="F93" s="37">
        <v>8</v>
      </c>
      <c r="G93" s="37">
        <v>7</v>
      </c>
      <c r="H93" s="37">
        <v>3</v>
      </c>
      <c r="I93" s="37">
        <v>5</v>
      </c>
      <c r="J93" s="90">
        <v>8</v>
      </c>
      <c r="L93" t="s">
        <v>477</v>
      </c>
    </row>
    <row r="94" spans="1:23" x14ac:dyDescent="0.25">
      <c r="A94">
        <v>91</v>
      </c>
      <c r="B94" s="123">
        <v>5</v>
      </c>
      <c r="C94" s="37">
        <v>8</v>
      </c>
      <c r="D94" s="37">
        <v>3</v>
      </c>
      <c r="E94" s="37">
        <v>2</v>
      </c>
      <c r="F94" s="37">
        <v>5</v>
      </c>
      <c r="G94" s="37">
        <v>5</v>
      </c>
      <c r="H94" s="37">
        <v>5</v>
      </c>
      <c r="I94" s="37">
        <v>4</v>
      </c>
      <c r="J94" s="90">
        <v>7</v>
      </c>
    </row>
    <row r="95" spans="1:23" x14ac:dyDescent="0.25">
      <c r="A95">
        <v>92</v>
      </c>
      <c r="B95" s="123">
        <v>3</v>
      </c>
      <c r="C95" s="37">
        <v>8</v>
      </c>
      <c r="D95" s="37">
        <v>2</v>
      </c>
      <c r="E95" s="37">
        <v>4</v>
      </c>
      <c r="F95" s="37">
        <v>6</v>
      </c>
      <c r="G95" s="37">
        <v>6</v>
      </c>
      <c r="H95" s="37">
        <v>7</v>
      </c>
      <c r="I95" s="37">
        <v>4</v>
      </c>
      <c r="J95" s="90">
        <v>7</v>
      </c>
      <c r="M95" t="str">
        <f t="array" ref="M95:U95">B3:J3</f>
        <v>Expect</v>
      </c>
      <c r="N95" t="str">
        <v>Entertain</v>
      </c>
      <c r="O95" t="str">
        <v>Comm</v>
      </c>
      <c r="P95" t="str">
        <v>Expert</v>
      </c>
      <c r="Q95" t="str">
        <v>Motivate</v>
      </c>
      <c r="R95" t="str">
        <v>Caring</v>
      </c>
      <c r="S95" t="str">
        <v>Charisma</v>
      </c>
      <c r="T95" t="str">
        <v>Passion</v>
      </c>
      <c r="U95" t="str">
        <v>Friendly</v>
      </c>
    </row>
    <row r="96" spans="1:23" x14ac:dyDescent="0.25">
      <c r="A96">
        <v>93</v>
      </c>
      <c r="B96" s="123">
        <v>3</v>
      </c>
      <c r="C96" s="37">
        <v>8</v>
      </c>
      <c r="D96" s="37">
        <v>2</v>
      </c>
      <c r="E96" s="37">
        <v>2</v>
      </c>
      <c r="F96" s="37">
        <v>7</v>
      </c>
      <c r="G96" s="37">
        <v>8</v>
      </c>
      <c r="H96" s="37">
        <v>1</v>
      </c>
      <c r="I96" s="37">
        <v>4</v>
      </c>
      <c r="J96" s="90">
        <v>7</v>
      </c>
      <c r="L96" t="str">
        <f t="array" ref="L96:L104">TRANSPOSE(B3:J3)</f>
        <v>Expect</v>
      </c>
      <c r="M96" s="203" t="e">
        <f t="array" aca="1" ref="M96:U104" ca="1">M14:U22-IDENTITY()+DIAGONAL(M91:U91)</f>
        <v>#NAME?</v>
      </c>
      <c r="N96" s="204" t="e">
        <f ca="1"/>
        <v>#NAME?</v>
      </c>
      <c r="O96" s="204" t="e">
        <f ca="1"/>
        <v>#NAME?</v>
      </c>
      <c r="P96" s="204" t="e">
        <f ca="1"/>
        <v>#NAME?</v>
      </c>
      <c r="Q96" s="204" t="e">
        <f ca="1"/>
        <v>#NAME?</v>
      </c>
      <c r="R96" s="204" t="e">
        <f ca="1"/>
        <v>#NAME?</v>
      </c>
      <c r="S96" s="204" t="e">
        <f ca="1"/>
        <v>#NAME?</v>
      </c>
      <c r="T96" s="204" t="e">
        <f ca="1"/>
        <v>#NAME?</v>
      </c>
      <c r="U96" s="205" t="e">
        <f ca="1"/>
        <v>#NAME?</v>
      </c>
    </row>
    <row r="97" spans="1:21" x14ac:dyDescent="0.25">
      <c r="A97">
        <v>94</v>
      </c>
      <c r="B97" s="123">
        <v>3</v>
      </c>
      <c r="C97" s="37">
        <v>8</v>
      </c>
      <c r="D97" s="37">
        <v>2</v>
      </c>
      <c r="E97" s="37">
        <v>2</v>
      </c>
      <c r="F97" s="37">
        <v>6</v>
      </c>
      <c r="G97" s="37">
        <v>4</v>
      </c>
      <c r="H97" s="37">
        <v>4</v>
      </c>
      <c r="I97" s="37">
        <v>5</v>
      </c>
      <c r="J97" s="90">
        <v>7</v>
      </c>
      <c r="L97" t="str">
        <v>Entertain</v>
      </c>
      <c r="M97" s="83" t="e">
        <f ca="1"/>
        <v>#NAME?</v>
      </c>
      <c r="N97" s="37" t="e">
        <f ca="1"/>
        <v>#NAME?</v>
      </c>
      <c r="O97" s="37" t="e">
        <f ca="1"/>
        <v>#NAME?</v>
      </c>
      <c r="P97" s="37" t="e">
        <f ca="1"/>
        <v>#NAME?</v>
      </c>
      <c r="Q97" s="37" t="e">
        <f ca="1"/>
        <v>#NAME?</v>
      </c>
      <c r="R97" s="37" t="e">
        <f ca="1"/>
        <v>#NAME?</v>
      </c>
      <c r="S97" s="37" t="e">
        <f ca="1"/>
        <v>#NAME?</v>
      </c>
      <c r="T97" s="37" t="e">
        <f ca="1"/>
        <v>#NAME?</v>
      </c>
      <c r="U97" s="84" t="e">
        <f ca="1"/>
        <v>#NAME?</v>
      </c>
    </row>
    <row r="98" spans="1:21" x14ac:dyDescent="0.25">
      <c r="A98">
        <v>95</v>
      </c>
      <c r="B98" s="123">
        <v>4</v>
      </c>
      <c r="C98" s="37">
        <v>8</v>
      </c>
      <c r="D98" s="37">
        <v>3</v>
      </c>
      <c r="E98" s="37">
        <v>3</v>
      </c>
      <c r="F98" s="37">
        <v>5</v>
      </c>
      <c r="G98" s="37">
        <v>5</v>
      </c>
      <c r="H98" s="37">
        <v>1</v>
      </c>
      <c r="I98" s="37">
        <v>4</v>
      </c>
      <c r="J98" s="90">
        <v>8</v>
      </c>
      <c r="L98" t="str">
        <v>Comm</v>
      </c>
      <c r="M98" s="83" t="e">
        <f ca="1"/>
        <v>#NAME?</v>
      </c>
      <c r="N98" s="37" t="e">
        <f ca="1"/>
        <v>#NAME?</v>
      </c>
      <c r="O98" s="37" t="e">
        <f ca="1"/>
        <v>#NAME?</v>
      </c>
      <c r="P98" s="37" t="e">
        <f ca="1"/>
        <v>#NAME?</v>
      </c>
      <c r="Q98" s="37" t="e">
        <f ca="1"/>
        <v>#NAME?</v>
      </c>
      <c r="R98" s="37" t="e">
        <f ca="1"/>
        <v>#NAME?</v>
      </c>
      <c r="S98" s="37" t="e">
        <f ca="1"/>
        <v>#NAME?</v>
      </c>
      <c r="T98" s="37" t="e">
        <f ca="1"/>
        <v>#NAME?</v>
      </c>
      <c r="U98" s="84" t="e">
        <f ca="1"/>
        <v>#NAME?</v>
      </c>
    </row>
    <row r="99" spans="1:21" x14ac:dyDescent="0.25">
      <c r="A99">
        <v>96</v>
      </c>
      <c r="B99" s="123">
        <v>5</v>
      </c>
      <c r="C99" s="37">
        <v>8</v>
      </c>
      <c r="D99" s="37">
        <v>2</v>
      </c>
      <c r="E99" s="37">
        <v>3</v>
      </c>
      <c r="F99" s="37">
        <v>7</v>
      </c>
      <c r="G99" s="37">
        <v>6</v>
      </c>
      <c r="H99" s="37">
        <v>5</v>
      </c>
      <c r="I99" s="37">
        <v>4</v>
      </c>
      <c r="J99" s="90">
        <v>7</v>
      </c>
      <c r="L99" t="str">
        <v>Expert</v>
      </c>
      <c r="M99" s="83" t="e">
        <f ca="1"/>
        <v>#NAME?</v>
      </c>
      <c r="N99" s="37" t="e">
        <f ca="1"/>
        <v>#NAME?</v>
      </c>
      <c r="O99" s="37" t="e">
        <f ca="1"/>
        <v>#NAME?</v>
      </c>
      <c r="P99" s="37" t="e">
        <f ca="1"/>
        <v>#NAME?</v>
      </c>
      <c r="Q99" s="37" t="e">
        <f ca="1"/>
        <v>#NAME?</v>
      </c>
      <c r="R99" s="37" t="e">
        <f ca="1"/>
        <v>#NAME?</v>
      </c>
      <c r="S99" s="37" t="e">
        <f ca="1"/>
        <v>#NAME?</v>
      </c>
      <c r="T99" s="37" t="e">
        <f ca="1"/>
        <v>#NAME?</v>
      </c>
      <c r="U99" s="84" t="e">
        <f ca="1"/>
        <v>#NAME?</v>
      </c>
    </row>
    <row r="100" spans="1:21" x14ac:dyDescent="0.25">
      <c r="A100">
        <v>97</v>
      </c>
      <c r="B100" s="123">
        <v>4</v>
      </c>
      <c r="C100" s="37">
        <v>9</v>
      </c>
      <c r="D100" s="37">
        <v>2</v>
      </c>
      <c r="E100" s="37">
        <v>3</v>
      </c>
      <c r="F100" s="37">
        <v>7</v>
      </c>
      <c r="G100" s="37">
        <v>7</v>
      </c>
      <c r="H100" s="37">
        <v>6</v>
      </c>
      <c r="I100" s="37">
        <v>6</v>
      </c>
      <c r="J100" s="90">
        <v>6</v>
      </c>
      <c r="L100" t="str">
        <v>Motivate</v>
      </c>
      <c r="M100" s="83" t="e">
        <f ca="1"/>
        <v>#NAME?</v>
      </c>
      <c r="N100" s="37" t="e">
        <f ca="1"/>
        <v>#NAME?</v>
      </c>
      <c r="O100" s="37" t="e">
        <f ca="1"/>
        <v>#NAME?</v>
      </c>
      <c r="P100" s="37" t="e">
        <f ca="1"/>
        <v>#NAME?</v>
      </c>
      <c r="Q100" s="37" t="e">
        <f ca="1"/>
        <v>#NAME?</v>
      </c>
      <c r="R100" s="37" t="e">
        <f ca="1"/>
        <v>#NAME?</v>
      </c>
      <c r="S100" s="37" t="e">
        <f ca="1"/>
        <v>#NAME?</v>
      </c>
      <c r="T100" s="37" t="e">
        <f ca="1"/>
        <v>#NAME?</v>
      </c>
      <c r="U100" s="84" t="e">
        <f ca="1"/>
        <v>#NAME?</v>
      </c>
    </row>
    <row r="101" spans="1:21" x14ac:dyDescent="0.25">
      <c r="A101">
        <v>98</v>
      </c>
      <c r="B101" s="123">
        <v>4</v>
      </c>
      <c r="C101" s="37">
        <v>8</v>
      </c>
      <c r="D101" s="37">
        <v>3</v>
      </c>
      <c r="E101" s="37">
        <v>3</v>
      </c>
      <c r="F101" s="37">
        <v>6</v>
      </c>
      <c r="G101" s="37">
        <v>6</v>
      </c>
      <c r="H101" s="37">
        <v>5</v>
      </c>
      <c r="I101" s="37">
        <v>5</v>
      </c>
      <c r="J101" s="90">
        <v>7</v>
      </c>
      <c r="L101" t="str">
        <v>Caring</v>
      </c>
      <c r="M101" s="83" t="e">
        <f ca="1"/>
        <v>#NAME?</v>
      </c>
      <c r="N101" s="37" t="e">
        <f ca="1"/>
        <v>#NAME?</v>
      </c>
      <c r="O101" s="37" t="e">
        <f ca="1"/>
        <v>#NAME?</v>
      </c>
      <c r="P101" s="37" t="e">
        <f ca="1"/>
        <v>#NAME?</v>
      </c>
      <c r="Q101" s="37" t="e">
        <f ca="1"/>
        <v>#NAME?</v>
      </c>
      <c r="R101" s="37" t="e">
        <f ca="1"/>
        <v>#NAME?</v>
      </c>
      <c r="S101" s="37" t="e">
        <f ca="1"/>
        <v>#NAME?</v>
      </c>
      <c r="T101" s="37" t="e">
        <f ca="1"/>
        <v>#NAME?</v>
      </c>
      <c r="U101" s="84" t="e">
        <f ca="1"/>
        <v>#NAME?</v>
      </c>
    </row>
    <row r="102" spans="1:21" x14ac:dyDescent="0.25">
      <c r="A102">
        <v>99</v>
      </c>
      <c r="B102" s="123">
        <v>3</v>
      </c>
      <c r="C102" s="37">
        <v>8</v>
      </c>
      <c r="D102" s="37">
        <v>3</v>
      </c>
      <c r="E102" s="37">
        <v>3</v>
      </c>
      <c r="F102" s="37">
        <v>7</v>
      </c>
      <c r="G102" s="37">
        <v>5</v>
      </c>
      <c r="H102" s="37">
        <v>3</v>
      </c>
      <c r="I102" s="37">
        <v>5</v>
      </c>
      <c r="J102" s="90">
        <v>7</v>
      </c>
      <c r="L102" t="str">
        <v>Charisma</v>
      </c>
      <c r="M102" s="83" t="e">
        <f ca="1"/>
        <v>#NAME?</v>
      </c>
      <c r="N102" s="37" t="e">
        <f ca="1"/>
        <v>#NAME?</v>
      </c>
      <c r="O102" s="37" t="e">
        <f ca="1"/>
        <v>#NAME?</v>
      </c>
      <c r="P102" s="37" t="e">
        <f ca="1"/>
        <v>#NAME?</v>
      </c>
      <c r="Q102" s="37" t="e">
        <f ca="1"/>
        <v>#NAME?</v>
      </c>
      <c r="R102" s="37" t="e">
        <f ca="1"/>
        <v>#NAME?</v>
      </c>
      <c r="S102" s="37" t="e">
        <f ca="1"/>
        <v>#NAME?</v>
      </c>
      <c r="T102" s="37" t="e">
        <f ca="1"/>
        <v>#NAME?</v>
      </c>
      <c r="U102" s="84" t="e">
        <f ca="1"/>
        <v>#NAME?</v>
      </c>
    </row>
    <row r="103" spans="1:21" x14ac:dyDescent="0.25">
      <c r="A103">
        <v>100</v>
      </c>
      <c r="B103" s="123">
        <v>2</v>
      </c>
      <c r="C103" s="37">
        <v>8</v>
      </c>
      <c r="D103" s="37">
        <v>3</v>
      </c>
      <c r="E103" s="37">
        <v>2</v>
      </c>
      <c r="F103" s="37">
        <v>8</v>
      </c>
      <c r="G103" s="37">
        <v>8</v>
      </c>
      <c r="H103" s="37">
        <v>5</v>
      </c>
      <c r="I103" s="37">
        <v>4</v>
      </c>
      <c r="J103" s="90">
        <v>7</v>
      </c>
      <c r="L103" t="str">
        <v>Passion</v>
      </c>
      <c r="M103" s="83" t="e">
        <f ca="1"/>
        <v>#NAME?</v>
      </c>
      <c r="N103" s="37" t="e">
        <f ca="1"/>
        <v>#NAME?</v>
      </c>
      <c r="O103" s="37" t="e">
        <f ca="1"/>
        <v>#NAME?</v>
      </c>
      <c r="P103" s="37" t="e">
        <f ca="1"/>
        <v>#NAME?</v>
      </c>
      <c r="Q103" s="37" t="e">
        <f ca="1"/>
        <v>#NAME?</v>
      </c>
      <c r="R103" s="37" t="e">
        <f ca="1"/>
        <v>#NAME?</v>
      </c>
      <c r="S103" s="37" t="e">
        <f ca="1"/>
        <v>#NAME?</v>
      </c>
      <c r="T103" s="37" t="e">
        <f ca="1"/>
        <v>#NAME?</v>
      </c>
      <c r="U103" s="84" t="e">
        <f ca="1"/>
        <v>#NAME?</v>
      </c>
    </row>
    <row r="104" spans="1:21" x14ac:dyDescent="0.25">
      <c r="A104">
        <f>A103+1</f>
        <v>101</v>
      </c>
      <c r="B104" s="123">
        <v>5</v>
      </c>
      <c r="C104" s="37">
        <v>8</v>
      </c>
      <c r="D104" s="37">
        <v>1</v>
      </c>
      <c r="E104" s="37">
        <v>3</v>
      </c>
      <c r="F104" s="37">
        <v>6</v>
      </c>
      <c r="G104" s="37">
        <v>6</v>
      </c>
      <c r="H104" s="37">
        <v>4</v>
      </c>
      <c r="I104" s="37">
        <v>5</v>
      </c>
      <c r="J104" s="90">
        <v>7</v>
      </c>
      <c r="L104" t="str">
        <v>Friendly</v>
      </c>
      <c r="M104" s="85" t="e">
        <f ca="1"/>
        <v>#NAME?</v>
      </c>
      <c r="N104" s="86" t="e">
        <f ca="1"/>
        <v>#NAME?</v>
      </c>
      <c r="O104" s="86" t="e">
        <f ca="1"/>
        <v>#NAME?</v>
      </c>
      <c r="P104" s="86" t="e">
        <f ca="1"/>
        <v>#NAME?</v>
      </c>
      <c r="Q104" s="86" t="e">
        <f ca="1"/>
        <v>#NAME?</v>
      </c>
      <c r="R104" s="86" t="e">
        <f ca="1"/>
        <v>#NAME?</v>
      </c>
      <c r="S104" s="86" t="e">
        <f ca="1"/>
        <v>#NAME?</v>
      </c>
      <c r="T104" s="86" t="e">
        <f ca="1"/>
        <v>#NAME?</v>
      </c>
      <c r="U104" s="87" t="e">
        <f ca="1"/>
        <v>#NAME?</v>
      </c>
    </row>
    <row r="105" spans="1:21" x14ac:dyDescent="0.25">
      <c r="A105">
        <f t="shared" ref="A105:A123" si="8">A104+1</f>
        <v>102</v>
      </c>
      <c r="B105" s="123">
        <v>6</v>
      </c>
      <c r="C105" s="37">
        <v>8</v>
      </c>
      <c r="D105" s="37">
        <v>3</v>
      </c>
      <c r="E105" s="37">
        <v>3</v>
      </c>
      <c r="F105" s="37">
        <v>6</v>
      </c>
      <c r="G105" s="37">
        <v>5</v>
      </c>
      <c r="H105" s="37">
        <v>4</v>
      </c>
      <c r="I105" s="37">
        <v>4</v>
      </c>
      <c r="J105" s="90">
        <v>7</v>
      </c>
    </row>
    <row r="106" spans="1:21" x14ac:dyDescent="0.25">
      <c r="A106">
        <f t="shared" si="8"/>
        <v>103</v>
      </c>
      <c r="B106" s="123">
        <v>5</v>
      </c>
      <c r="C106" s="37">
        <v>7</v>
      </c>
      <c r="D106" s="37">
        <v>3</v>
      </c>
      <c r="E106" s="37">
        <v>3</v>
      </c>
      <c r="F106" s="37">
        <v>7</v>
      </c>
      <c r="G106" s="37">
        <v>6</v>
      </c>
      <c r="H106" s="37">
        <v>6</v>
      </c>
      <c r="I106" s="37">
        <v>4</v>
      </c>
      <c r="J106" s="90">
        <v>7</v>
      </c>
      <c r="L106" t="s">
        <v>417</v>
      </c>
    </row>
    <row r="107" spans="1:21" x14ac:dyDescent="0.25">
      <c r="A107">
        <f t="shared" si="8"/>
        <v>104</v>
      </c>
      <c r="B107" s="123">
        <v>4</v>
      </c>
      <c r="C107" s="37">
        <v>8</v>
      </c>
      <c r="D107" s="37">
        <v>3</v>
      </c>
      <c r="E107" s="37">
        <v>5</v>
      </c>
      <c r="F107" s="37">
        <v>6</v>
      </c>
      <c r="G107" s="37">
        <v>7</v>
      </c>
      <c r="H107" s="37">
        <v>2</v>
      </c>
      <c r="I107" s="37">
        <v>6</v>
      </c>
      <c r="J107" s="90">
        <v>6</v>
      </c>
    </row>
    <row r="108" spans="1:21" x14ac:dyDescent="0.25">
      <c r="A108">
        <f t="shared" si="8"/>
        <v>105</v>
      </c>
      <c r="B108" s="123">
        <v>3</v>
      </c>
      <c r="C108" s="37">
        <v>9</v>
      </c>
      <c r="D108" s="37">
        <v>3</v>
      </c>
      <c r="E108" s="37">
        <v>2</v>
      </c>
      <c r="F108" s="37">
        <v>6</v>
      </c>
      <c r="G108" s="37">
        <v>6</v>
      </c>
      <c r="H108" s="37">
        <v>5</v>
      </c>
      <c r="I108" s="37">
        <v>4</v>
      </c>
      <c r="J108" s="90">
        <v>8</v>
      </c>
      <c r="M108" s="207" t="e">
        <f t="array" aca="1" ref="M108:U117" ca="1">eVECTORS(M96:U104,200,FALSE)</f>
        <v>#NAME?</v>
      </c>
      <c r="N108" s="208" t="e">
        <f ca="1"/>
        <v>#NAME?</v>
      </c>
      <c r="O108" s="208" t="e">
        <f ca="1"/>
        <v>#NAME?</v>
      </c>
      <c r="P108" s="208" t="e">
        <f ca="1"/>
        <v>#NAME?</v>
      </c>
      <c r="Q108" s="208" t="e">
        <f ca="1"/>
        <v>#NAME?</v>
      </c>
      <c r="R108" s="208" t="e">
        <f ca="1"/>
        <v>#NAME?</v>
      </c>
      <c r="S108" s="208" t="e">
        <f ca="1"/>
        <v>#NAME?</v>
      </c>
      <c r="T108" s="208" t="e">
        <f ca="1"/>
        <v>#NAME?</v>
      </c>
      <c r="U108" s="209" t="e">
        <f ca="1"/>
        <v>#NAME?</v>
      </c>
    </row>
    <row r="109" spans="1:21" x14ac:dyDescent="0.25">
      <c r="A109">
        <f t="shared" si="8"/>
        <v>106</v>
      </c>
      <c r="B109" s="123">
        <v>4</v>
      </c>
      <c r="C109" s="37">
        <v>8</v>
      </c>
      <c r="D109" s="37">
        <v>5</v>
      </c>
      <c r="E109" s="37">
        <v>4</v>
      </c>
      <c r="F109" s="37">
        <v>7</v>
      </c>
      <c r="G109" s="37">
        <v>6</v>
      </c>
      <c r="H109" s="37">
        <v>7</v>
      </c>
      <c r="I109" s="37">
        <v>5</v>
      </c>
      <c r="J109" s="90">
        <v>8</v>
      </c>
      <c r="M109" s="83" t="e">
        <f ca="1"/>
        <v>#NAME?</v>
      </c>
      <c r="N109" s="37" t="e">
        <f ca="1"/>
        <v>#NAME?</v>
      </c>
      <c r="O109" s="37" t="e">
        <f ca="1"/>
        <v>#NAME?</v>
      </c>
      <c r="P109" s="37" t="e">
        <f ca="1"/>
        <v>#NAME?</v>
      </c>
      <c r="Q109" s="37" t="e">
        <f ca="1"/>
        <v>#NAME?</v>
      </c>
      <c r="R109" s="37" t="e">
        <f ca="1"/>
        <v>#NAME?</v>
      </c>
      <c r="S109" s="37" t="e">
        <f ca="1"/>
        <v>#NAME?</v>
      </c>
      <c r="T109" s="37" t="e">
        <f ca="1"/>
        <v>#NAME?</v>
      </c>
      <c r="U109" s="84" t="e">
        <f ca="1"/>
        <v>#NAME?</v>
      </c>
    </row>
    <row r="110" spans="1:21" x14ac:dyDescent="0.25">
      <c r="A110">
        <f t="shared" si="8"/>
        <v>107</v>
      </c>
      <c r="B110" s="123">
        <v>5</v>
      </c>
      <c r="C110" s="37">
        <v>9</v>
      </c>
      <c r="D110" s="37">
        <v>7</v>
      </c>
      <c r="E110" s="37">
        <v>2</v>
      </c>
      <c r="F110" s="37">
        <v>5</v>
      </c>
      <c r="G110" s="37">
        <v>6</v>
      </c>
      <c r="H110" s="37">
        <v>8</v>
      </c>
      <c r="I110" s="37">
        <v>6</v>
      </c>
      <c r="J110" s="90">
        <v>8</v>
      </c>
      <c r="M110" s="83" t="e">
        <f ca="1"/>
        <v>#NAME?</v>
      </c>
      <c r="N110" s="37" t="e">
        <f ca="1"/>
        <v>#NAME?</v>
      </c>
      <c r="O110" s="37" t="e">
        <f ca="1"/>
        <v>#NAME?</v>
      </c>
      <c r="P110" s="37" t="e">
        <f ca="1"/>
        <v>#NAME?</v>
      </c>
      <c r="Q110" s="37" t="e">
        <f ca="1"/>
        <v>#NAME?</v>
      </c>
      <c r="R110" s="37" t="e">
        <f ca="1"/>
        <v>#NAME?</v>
      </c>
      <c r="S110" s="37" t="e">
        <f ca="1"/>
        <v>#NAME?</v>
      </c>
      <c r="T110" s="37" t="e">
        <f ca="1"/>
        <v>#NAME?</v>
      </c>
      <c r="U110" s="84" t="e">
        <f ca="1"/>
        <v>#NAME?</v>
      </c>
    </row>
    <row r="111" spans="1:21" x14ac:dyDescent="0.25">
      <c r="A111">
        <f t="shared" si="8"/>
        <v>108</v>
      </c>
      <c r="B111" s="123">
        <v>5</v>
      </c>
      <c r="C111" s="37">
        <v>8</v>
      </c>
      <c r="D111" s="37">
        <v>2</v>
      </c>
      <c r="E111" s="37">
        <v>4</v>
      </c>
      <c r="F111" s="37">
        <v>6</v>
      </c>
      <c r="G111" s="37">
        <v>7</v>
      </c>
      <c r="H111" s="37">
        <v>3</v>
      </c>
      <c r="I111" s="37">
        <v>4</v>
      </c>
      <c r="J111" s="90">
        <v>7</v>
      </c>
      <c r="M111" s="83" t="e">
        <f ca="1"/>
        <v>#NAME?</v>
      </c>
      <c r="N111" s="37" t="e">
        <f ca="1"/>
        <v>#NAME?</v>
      </c>
      <c r="O111" s="37" t="e">
        <f ca="1"/>
        <v>#NAME?</v>
      </c>
      <c r="P111" s="37" t="e">
        <f ca="1"/>
        <v>#NAME?</v>
      </c>
      <c r="Q111" s="37" t="e">
        <f ca="1"/>
        <v>#NAME?</v>
      </c>
      <c r="R111" s="37" t="e">
        <f ca="1"/>
        <v>#NAME?</v>
      </c>
      <c r="S111" s="37" t="e">
        <f ca="1"/>
        <v>#NAME?</v>
      </c>
      <c r="T111" s="37" t="e">
        <f ca="1"/>
        <v>#NAME?</v>
      </c>
      <c r="U111" s="84" t="e">
        <f ca="1"/>
        <v>#NAME?</v>
      </c>
    </row>
    <row r="112" spans="1:21" x14ac:dyDescent="0.25">
      <c r="A112">
        <f t="shared" si="8"/>
        <v>109</v>
      </c>
      <c r="B112" s="123">
        <v>4</v>
      </c>
      <c r="C112" s="37">
        <v>9</v>
      </c>
      <c r="D112" s="37">
        <v>4</v>
      </c>
      <c r="E112" s="37">
        <v>3</v>
      </c>
      <c r="F112" s="37">
        <v>7</v>
      </c>
      <c r="G112" s="37">
        <v>6</v>
      </c>
      <c r="H112" s="37">
        <v>4</v>
      </c>
      <c r="I112" s="37">
        <v>4</v>
      </c>
      <c r="J112" s="90">
        <v>8</v>
      </c>
      <c r="M112" s="83" t="e">
        <f ca="1"/>
        <v>#NAME?</v>
      </c>
      <c r="N112" s="37" t="e">
        <f ca="1"/>
        <v>#NAME?</v>
      </c>
      <c r="O112" s="37" t="e">
        <f ca="1"/>
        <v>#NAME?</v>
      </c>
      <c r="P112" s="37" t="e">
        <f ca="1"/>
        <v>#NAME?</v>
      </c>
      <c r="Q112" s="37" t="e">
        <f ca="1"/>
        <v>#NAME?</v>
      </c>
      <c r="R112" s="37" t="e">
        <f ca="1"/>
        <v>#NAME?</v>
      </c>
      <c r="S112" s="37" t="e">
        <f ca="1"/>
        <v>#NAME?</v>
      </c>
      <c r="T112" s="37" t="e">
        <f ca="1"/>
        <v>#NAME?</v>
      </c>
      <c r="U112" s="84" t="e">
        <f ca="1"/>
        <v>#NAME?</v>
      </c>
    </row>
    <row r="113" spans="1:23" x14ac:dyDescent="0.25">
      <c r="A113">
        <f t="shared" si="8"/>
        <v>110</v>
      </c>
      <c r="B113" s="123">
        <v>4</v>
      </c>
      <c r="C113" s="37">
        <v>9</v>
      </c>
      <c r="D113" s="37">
        <v>5</v>
      </c>
      <c r="E113" s="37">
        <v>3</v>
      </c>
      <c r="F113" s="37">
        <v>8</v>
      </c>
      <c r="G113" s="37">
        <v>6</v>
      </c>
      <c r="H113" s="37">
        <v>8</v>
      </c>
      <c r="I113" s="37">
        <v>5</v>
      </c>
      <c r="J113" s="90">
        <v>7</v>
      </c>
      <c r="M113" s="83" t="e">
        <f ca="1"/>
        <v>#NAME?</v>
      </c>
      <c r="N113" s="37" t="e">
        <f ca="1"/>
        <v>#NAME?</v>
      </c>
      <c r="O113" s="37" t="e">
        <f ca="1"/>
        <v>#NAME?</v>
      </c>
      <c r="P113" s="37" t="e">
        <f ca="1"/>
        <v>#NAME?</v>
      </c>
      <c r="Q113" s="37" t="e">
        <f ca="1"/>
        <v>#NAME?</v>
      </c>
      <c r="R113" s="37" t="e">
        <f ca="1"/>
        <v>#NAME?</v>
      </c>
      <c r="S113" s="37" t="e">
        <f ca="1"/>
        <v>#NAME?</v>
      </c>
      <c r="T113" s="37" t="e">
        <f ca="1"/>
        <v>#NAME?</v>
      </c>
      <c r="U113" s="84" t="e">
        <f ca="1"/>
        <v>#NAME?</v>
      </c>
    </row>
    <row r="114" spans="1:23" x14ac:dyDescent="0.25">
      <c r="A114">
        <f t="shared" si="8"/>
        <v>111</v>
      </c>
      <c r="B114" s="123">
        <v>4</v>
      </c>
      <c r="C114" s="37">
        <v>9</v>
      </c>
      <c r="D114" s="37">
        <v>2</v>
      </c>
      <c r="E114" s="37">
        <v>3</v>
      </c>
      <c r="F114" s="37">
        <v>7</v>
      </c>
      <c r="G114" s="37">
        <v>6</v>
      </c>
      <c r="H114" s="37">
        <v>4</v>
      </c>
      <c r="I114" s="37">
        <v>5</v>
      </c>
      <c r="J114" s="90">
        <v>8</v>
      </c>
      <c r="M114" s="83" t="e">
        <f ca="1"/>
        <v>#NAME?</v>
      </c>
      <c r="N114" s="37" t="e">
        <f ca="1"/>
        <v>#NAME?</v>
      </c>
      <c r="O114" s="37" t="e">
        <f ca="1"/>
        <v>#NAME?</v>
      </c>
      <c r="P114" s="37" t="e">
        <f ca="1"/>
        <v>#NAME?</v>
      </c>
      <c r="Q114" s="37" t="e">
        <f ca="1"/>
        <v>#NAME?</v>
      </c>
      <c r="R114" s="37" t="e">
        <f ca="1"/>
        <v>#NAME?</v>
      </c>
      <c r="S114" s="37" t="e">
        <f ca="1"/>
        <v>#NAME?</v>
      </c>
      <c r="T114" s="37" t="e">
        <f ca="1"/>
        <v>#NAME?</v>
      </c>
      <c r="U114" s="84" t="e">
        <f ca="1"/>
        <v>#NAME?</v>
      </c>
    </row>
    <row r="115" spans="1:23" x14ac:dyDescent="0.25">
      <c r="A115">
        <f t="shared" si="8"/>
        <v>112</v>
      </c>
      <c r="B115" s="123">
        <v>4</v>
      </c>
      <c r="C115" s="37">
        <v>8</v>
      </c>
      <c r="D115" s="37">
        <v>6</v>
      </c>
      <c r="E115" s="37">
        <v>5</v>
      </c>
      <c r="F115" s="37">
        <v>7</v>
      </c>
      <c r="G115" s="37">
        <v>7</v>
      </c>
      <c r="H115" s="37">
        <v>8</v>
      </c>
      <c r="I115" s="37">
        <v>6</v>
      </c>
      <c r="J115" s="90">
        <v>8</v>
      </c>
      <c r="M115" s="83" t="e">
        <f ca="1"/>
        <v>#NAME?</v>
      </c>
      <c r="N115" s="37" t="e">
        <f ca="1"/>
        <v>#NAME?</v>
      </c>
      <c r="O115" s="37" t="e">
        <f ca="1"/>
        <v>#NAME?</v>
      </c>
      <c r="P115" s="37" t="e">
        <f ca="1"/>
        <v>#NAME?</v>
      </c>
      <c r="Q115" s="37" t="e">
        <f ca="1"/>
        <v>#NAME?</v>
      </c>
      <c r="R115" s="37" t="e">
        <f ca="1"/>
        <v>#NAME?</v>
      </c>
      <c r="S115" s="37" t="e">
        <f ca="1"/>
        <v>#NAME?</v>
      </c>
      <c r="T115" s="37" t="e">
        <f ca="1"/>
        <v>#NAME?</v>
      </c>
      <c r="U115" s="84" t="e">
        <f ca="1"/>
        <v>#NAME?</v>
      </c>
    </row>
    <row r="116" spans="1:23" x14ac:dyDescent="0.25">
      <c r="A116">
        <f t="shared" si="8"/>
        <v>113</v>
      </c>
      <c r="B116" s="123">
        <v>3</v>
      </c>
      <c r="C116" s="37">
        <v>9</v>
      </c>
      <c r="D116" s="37">
        <v>8</v>
      </c>
      <c r="E116" s="37">
        <v>6</v>
      </c>
      <c r="F116" s="37">
        <v>8</v>
      </c>
      <c r="G116" s="37">
        <v>7</v>
      </c>
      <c r="H116" s="37">
        <v>10</v>
      </c>
      <c r="I116" s="37">
        <v>6</v>
      </c>
      <c r="J116" s="90">
        <v>7</v>
      </c>
      <c r="M116" s="83" t="e">
        <f ca="1"/>
        <v>#NAME?</v>
      </c>
      <c r="N116" s="37" t="e">
        <f ca="1"/>
        <v>#NAME?</v>
      </c>
      <c r="O116" s="37" t="e">
        <f ca="1"/>
        <v>#NAME?</v>
      </c>
      <c r="P116" s="37" t="e">
        <f ca="1"/>
        <v>#NAME?</v>
      </c>
      <c r="Q116" s="37" t="e">
        <f ca="1"/>
        <v>#NAME?</v>
      </c>
      <c r="R116" s="37" t="e">
        <f ca="1"/>
        <v>#NAME?</v>
      </c>
      <c r="S116" s="37" t="e">
        <f ca="1"/>
        <v>#NAME?</v>
      </c>
      <c r="T116" s="37" t="e">
        <f ca="1"/>
        <v>#NAME?</v>
      </c>
      <c r="U116" s="84" t="e">
        <f ca="1"/>
        <v>#NAME?</v>
      </c>
    </row>
    <row r="117" spans="1:23" x14ac:dyDescent="0.25">
      <c r="A117">
        <f t="shared" si="8"/>
        <v>114</v>
      </c>
      <c r="B117" s="123">
        <v>2</v>
      </c>
      <c r="C117" s="37">
        <v>9</v>
      </c>
      <c r="D117" s="37">
        <v>7</v>
      </c>
      <c r="E117" s="37">
        <v>4</v>
      </c>
      <c r="F117" s="37">
        <v>6</v>
      </c>
      <c r="G117" s="37">
        <v>6</v>
      </c>
      <c r="H117" s="37">
        <v>9</v>
      </c>
      <c r="I117" s="37">
        <v>5</v>
      </c>
      <c r="J117" s="90">
        <v>7</v>
      </c>
      <c r="M117" s="85" t="e">
        <f ca="1"/>
        <v>#NAME?</v>
      </c>
      <c r="N117" s="86" t="e">
        <f ca="1"/>
        <v>#NAME?</v>
      </c>
      <c r="O117" s="86" t="e">
        <f ca="1"/>
        <v>#NAME?</v>
      </c>
      <c r="P117" s="86" t="e">
        <f ca="1"/>
        <v>#NAME?</v>
      </c>
      <c r="Q117" s="86" t="e">
        <f ca="1"/>
        <v>#NAME?</v>
      </c>
      <c r="R117" s="86" t="e">
        <f ca="1"/>
        <v>#NAME?</v>
      </c>
      <c r="S117" s="86" t="e">
        <f ca="1"/>
        <v>#NAME?</v>
      </c>
      <c r="T117" s="86" t="e">
        <f ca="1"/>
        <v>#NAME?</v>
      </c>
      <c r="U117" s="87" t="e">
        <f ca="1"/>
        <v>#NAME?</v>
      </c>
    </row>
    <row r="118" spans="1:23" x14ac:dyDescent="0.25">
      <c r="A118">
        <f t="shared" si="8"/>
        <v>115</v>
      </c>
      <c r="B118" s="123">
        <v>4</v>
      </c>
      <c r="C118" s="37">
        <v>8</v>
      </c>
      <c r="D118" s="37">
        <v>2</v>
      </c>
      <c r="E118" s="37">
        <v>3</v>
      </c>
      <c r="F118" s="37">
        <v>7</v>
      </c>
      <c r="G118" s="37">
        <v>6</v>
      </c>
      <c r="H118" s="37">
        <v>3</v>
      </c>
      <c r="I118" s="37">
        <v>5</v>
      </c>
      <c r="J118" s="90">
        <v>7</v>
      </c>
    </row>
    <row r="119" spans="1:23" x14ac:dyDescent="0.25">
      <c r="A119">
        <f t="shared" si="8"/>
        <v>116</v>
      </c>
      <c r="B119" s="123">
        <v>5</v>
      </c>
      <c r="C119" s="37">
        <v>8</v>
      </c>
      <c r="D119" s="37">
        <v>5</v>
      </c>
      <c r="E119" s="37">
        <v>4</v>
      </c>
      <c r="F119" s="37">
        <v>6</v>
      </c>
      <c r="G119" s="37">
        <v>7</v>
      </c>
      <c r="H119" s="37">
        <v>8</v>
      </c>
      <c r="I119" s="37">
        <v>6</v>
      </c>
      <c r="J119" s="90">
        <v>7</v>
      </c>
      <c r="L119" t="s">
        <v>501</v>
      </c>
    </row>
    <row r="120" spans="1:23" x14ac:dyDescent="0.25">
      <c r="A120">
        <f t="shared" si="8"/>
        <v>117</v>
      </c>
      <c r="B120" s="123">
        <v>4</v>
      </c>
      <c r="C120" s="37">
        <v>10</v>
      </c>
      <c r="D120" s="37">
        <v>6</v>
      </c>
      <c r="E120" s="37">
        <v>3</v>
      </c>
      <c r="F120" s="37">
        <v>6</v>
      </c>
      <c r="G120" s="37">
        <v>8</v>
      </c>
      <c r="H120" s="37">
        <v>8</v>
      </c>
      <c r="I120" s="37">
        <v>5</v>
      </c>
      <c r="J120" s="90">
        <v>8</v>
      </c>
    </row>
    <row r="121" spans="1:23" x14ac:dyDescent="0.25">
      <c r="A121">
        <f t="shared" si="8"/>
        <v>118</v>
      </c>
      <c r="B121" s="123">
        <v>5</v>
      </c>
      <c r="C121" s="37">
        <v>9</v>
      </c>
      <c r="D121" s="37">
        <v>5</v>
      </c>
      <c r="E121" s="37">
        <v>5</v>
      </c>
      <c r="F121" s="37">
        <v>8</v>
      </c>
      <c r="G121" s="37">
        <v>3</v>
      </c>
      <c r="H121" s="37">
        <v>8</v>
      </c>
      <c r="I121" s="37">
        <v>5</v>
      </c>
      <c r="J121" s="90">
        <v>7</v>
      </c>
      <c r="M121">
        <v>1</v>
      </c>
      <c r="N121">
        <f>M121+1</f>
        <v>2</v>
      </c>
      <c r="O121">
        <f t="shared" ref="O121:U121" si="9">N121+1</f>
        <v>3</v>
      </c>
      <c r="P121">
        <f t="shared" si="9"/>
        <v>4</v>
      </c>
      <c r="Q121">
        <f t="shared" si="9"/>
        <v>5</v>
      </c>
      <c r="R121">
        <f t="shared" si="9"/>
        <v>6</v>
      </c>
      <c r="S121">
        <f t="shared" si="9"/>
        <v>7</v>
      </c>
      <c r="T121">
        <f t="shared" si="9"/>
        <v>8</v>
      </c>
      <c r="U121">
        <f t="shared" si="9"/>
        <v>9</v>
      </c>
      <c r="W121" t="s">
        <v>502</v>
      </c>
    </row>
    <row r="122" spans="1:23" x14ac:dyDescent="0.25">
      <c r="A122">
        <f t="shared" si="8"/>
        <v>119</v>
      </c>
      <c r="B122" s="123">
        <v>3</v>
      </c>
      <c r="C122" s="37">
        <v>8</v>
      </c>
      <c r="D122" s="37">
        <v>2</v>
      </c>
      <c r="E122" s="37">
        <v>4</v>
      </c>
      <c r="F122" s="37">
        <v>7</v>
      </c>
      <c r="G122" s="37">
        <v>4</v>
      </c>
      <c r="H122" s="37">
        <v>1</v>
      </c>
      <c r="I122" s="37">
        <v>6</v>
      </c>
      <c r="J122" s="90">
        <v>8</v>
      </c>
      <c r="L122" t="str">
        <f t="array" ref="L122:L130">TRANSPOSE(B3:J3)</f>
        <v>Expect</v>
      </c>
      <c r="M122" s="203" t="e">
        <f t="array" ref="M122:U130" ca="1">M109:U117*SQRT(ABS(M108:U108))</f>
        <v>#NAME?</v>
      </c>
      <c r="N122" s="204" t="e">
        <f ca="1"/>
        <v>#NAME?</v>
      </c>
      <c r="O122" s="204" t="e">
        <f ca="1"/>
        <v>#NAME?</v>
      </c>
      <c r="P122" s="204" t="e">
        <f ca="1"/>
        <v>#NAME?</v>
      </c>
      <c r="Q122" s="204" t="e">
        <f ca="1"/>
        <v>#NAME?</v>
      </c>
      <c r="R122" s="204" t="e">
        <f ca="1"/>
        <v>#NAME?</v>
      </c>
      <c r="S122" s="204" t="e">
        <f ca="1"/>
        <v>#NAME?</v>
      </c>
      <c r="T122" s="204" t="e">
        <f ca="1"/>
        <v>#NAME?</v>
      </c>
      <c r="U122" s="205" t="e">
        <f ca="1"/>
        <v>#NAME?</v>
      </c>
      <c r="W122" s="206" t="e">
        <f ca="1">SUMSQ(M122:U122)</f>
        <v>#NAME?</v>
      </c>
    </row>
    <row r="123" spans="1:23" x14ac:dyDescent="0.25">
      <c r="A123">
        <f t="shared" si="8"/>
        <v>120</v>
      </c>
      <c r="B123" s="91">
        <v>5</v>
      </c>
      <c r="C123" s="92">
        <v>8</v>
      </c>
      <c r="D123" s="92">
        <v>1</v>
      </c>
      <c r="E123" s="92">
        <v>5</v>
      </c>
      <c r="F123" s="92">
        <v>5</v>
      </c>
      <c r="G123" s="92">
        <v>6</v>
      </c>
      <c r="H123" s="92">
        <v>1</v>
      </c>
      <c r="I123" s="92">
        <v>3</v>
      </c>
      <c r="J123" s="93">
        <v>8</v>
      </c>
      <c r="L123" t="str">
        <v>Entertain</v>
      </c>
      <c r="M123" s="83" t="e">
        <f ca="1"/>
        <v>#NAME?</v>
      </c>
      <c r="N123" s="37" t="e">
        <f ca="1"/>
        <v>#NAME?</v>
      </c>
      <c r="O123" s="37" t="e">
        <f ca="1"/>
        <v>#NAME?</v>
      </c>
      <c r="P123" s="37" t="e">
        <f ca="1"/>
        <v>#NAME?</v>
      </c>
      <c r="Q123" s="37" t="e">
        <f ca="1"/>
        <v>#NAME?</v>
      </c>
      <c r="R123" s="37" t="e">
        <f ca="1"/>
        <v>#NAME?</v>
      </c>
      <c r="S123" s="37" t="e">
        <f ca="1"/>
        <v>#NAME?</v>
      </c>
      <c r="T123" s="37" t="e">
        <f ca="1"/>
        <v>#NAME?</v>
      </c>
      <c r="U123" s="84" t="e">
        <f ca="1"/>
        <v>#NAME?</v>
      </c>
      <c r="W123" s="98" t="e">
        <f t="shared" ref="W123:W130" ca="1" si="10">SUMSQ(M123:U123)</f>
        <v>#NAME?</v>
      </c>
    </row>
    <row r="124" spans="1:23" x14ac:dyDescent="0.25">
      <c r="B124" s="37"/>
      <c r="C124" s="37"/>
      <c r="D124" s="37"/>
      <c r="E124" s="37"/>
      <c r="F124" s="37"/>
      <c r="G124" s="37"/>
      <c r="H124" s="37"/>
      <c r="I124" s="37"/>
      <c r="J124" s="37"/>
      <c r="L124" t="str">
        <v>Comm</v>
      </c>
      <c r="M124" s="83" t="e">
        <f ca="1"/>
        <v>#NAME?</v>
      </c>
      <c r="N124" s="37" t="e">
        <f ca="1"/>
        <v>#NAME?</v>
      </c>
      <c r="O124" s="37" t="e">
        <f ca="1"/>
        <v>#NAME?</v>
      </c>
      <c r="P124" s="37" t="e">
        <f ca="1"/>
        <v>#NAME?</v>
      </c>
      <c r="Q124" s="37" t="e">
        <f ca="1"/>
        <v>#NAME?</v>
      </c>
      <c r="R124" s="37" t="e">
        <f ca="1"/>
        <v>#NAME?</v>
      </c>
      <c r="S124" s="37" t="e">
        <f ca="1"/>
        <v>#NAME?</v>
      </c>
      <c r="T124" s="37" t="e">
        <f ca="1"/>
        <v>#NAME?</v>
      </c>
      <c r="U124" s="84" t="e">
        <f ca="1"/>
        <v>#NAME?</v>
      </c>
      <c r="W124" s="98" t="e">
        <f t="shared" ca="1" si="10"/>
        <v>#NAME?</v>
      </c>
    </row>
    <row r="125" spans="1:23" x14ac:dyDescent="0.25">
      <c r="B125" s="47" t="str">
        <f>B3</f>
        <v>Expect</v>
      </c>
      <c r="C125" s="47" t="str">
        <f t="shared" ref="C125:J125" si="11">C3</f>
        <v>Entertain</v>
      </c>
      <c r="D125" s="47" t="str">
        <f t="shared" si="11"/>
        <v>Comm</v>
      </c>
      <c r="E125" s="47" t="str">
        <f t="shared" si="11"/>
        <v>Expert</v>
      </c>
      <c r="F125" s="47" t="str">
        <f t="shared" si="11"/>
        <v>Motivate</v>
      </c>
      <c r="G125" s="47" t="str">
        <f t="shared" si="11"/>
        <v>Caring</v>
      </c>
      <c r="H125" s="47" t="str">
        <f t="shared" si="11"/>
        <v>Charisma</v>
      </c>
      <c r="I125" s="47" t="str">
        <f t="shared" si="11"/>
        <v>Passion</v>
      </c>
      <c r="J125" s="47" t="str">
        <f t="shared" si="11"/>
        <v>Friendly</v>
      </c>
      <c r="L125" t="str">
        <v>Expert</v>
      </c>
      <c r="M125" s="83" t="e">
        <f ca="1"/>
        <v>#NAME?</v>
      </c>
      <c r="N125" s="37" t="e">
        <f ca="1"/>
        <v>#NAME?</v>
      </c>
      <c r="O125" s="37" t="e">
        <f ca="1"/>
        <v>#NAME?</v>
      </c>
      <c r="P125" s="37" t="e">
        <f ca="1"/>
        <v>#NAME?</v>
      </c>
      <c r="Q125" s="37" t="e">
        <f ca="1"/>
        <v>#NAME?</v>
      </c>
      <c r="R125" s="37" t="e">
        <f ca="1"/>
        <v>#NAME?</v>
      </c>
      <c r="S125" s="37" t="e">
        <f ca="1"/>
        <v>#NAME?</v>
      </c>
      <c r="T125" s="37" t="e">
        <f ca="1"/>
        <v>#NAME?</v>
      </c>
      <c r="U125" s="84" t="e">
        <f ca="1"/>
        <v>#NAME?</v>
      </c>
      <c r="W125" s="98" t="e">
        <f t="shared" ca="1" si="10"/>
        <v>#NAME?</v>
      </c>
    </row>
    <row r="126" spans="1:23" x14ac:dyDescent="0.25">
      <c r="A126" t="s">
        <v>48</v>
      </c>
      <c r="B126" s="156">
        <f>AVERAGE(B4:B123)</f>
        <v>3.7083333333333335</v>
      </c>
      <c r="C126" s="157">
        <f t="shared" ref="C126:J126" si="12">AVERAGE(C4:C123)</f>
        <v>8.1666666666666661</v>
      </c>
      <c r="D126" s="157">
        <f t="shared" si="12"/>
        <v>3.45</v>
      </c>
      <c r="E126" s="157">
        <f t="shared" si="12"/>
        <v>3.3833333333333333</v>
      </c>
      <c r="F126" s="157">
        <f t="shared" si="12"/>
        <v>6.708333333333333</v>
      </c>
      <c r="G126" s="157">
        <f t="shared" si="12"/>
        <v>6.0083333333333337</v>
      </c>
      <c r="H126" s="157">
        <f t="shared" si="12"/>
        <v>4.8416666666666668</v>
      </c>
      <c r="I126" s="157">
        <f t="shared" si="12"/>
        <v>4.7249999999999996</v>
      </c>
      <c r="J126" s="158">
        <f t="shared" si="12"/>
        <v>7.3</v>
      </c>
      <c r="L126" t="str">
        <v>Motivate</v>
      </c>
      <c r="M126" s="83" t="e">
        <f ca="1"/>
        <v>#NAME?</v>
      </c>
      <c r="N126" s="37" t="e">
        <f ca="1"/>
        <v>#NAME?</v>
      </c>
      <c r="O126" s="37" t="e">
        <f ca="1"/>
        <v>#NAME?</v>
      </c>
      <c r="P126" s="37" t="e">
        <f ca="1"/>
        <v>#NAME?</v>
      </c>
      <c r="Q126" s="37" t="e">
        <f ca="1"/>
        <v>#NAME?</v>
      </c>
      <c r="R126" s="37" t="e">
        <f ca="1"/>
        <v>#NAME?</v>
      </c>
      <c r="S126" s="37" t="e">
        <f ca="1"/>
        <v>#NAME?</v>
      </c>
      <c r="T126" s="37" t="e">
        <f ca="1"/>
        <v>#NAME?</v>
      </c>
      <c r="U126" s="84" t="e">
        <f ca="1"/>
        <v>#NAME?</v>
      </c>
      <c r="W126" s="98" t="e">
        <f t="shared" ca="1" si="10"/>
        <v>#NAME?</v>
      </c>
    </row>
    <row r="127" spans="1:23" x14ac:dyDescent="0.25">
      <c r="A127" t="s">
        <v>49</v>
      </c>
      <c r="B127" s="123">
        <f>STDEV(B4:B123)</f>
        <v>1.2662114027786242</v>
      </c>
      <c r="C127" s="37">
        <f t="shared" ref="C127:J127" si="13">STDEV(C4:C123)</f>
        <v>0.57002629061192933</v>
      </c>
      <c r="D127" s="37">
        <f t="shared" si="13"/>
        <v>1.6492932023224043</v>
      </c>
      <c r="E127" s="37">
        <f t="shared" si="13"/>
        <v>1.0140469991704575</v>
      </c>
      <c r="F127" s="37">
        <f t="shared" si="13"/>
        <v>0.95614626824273719</v>
      </c>
      <c r="G127" s="37">
        <f t="shared" si="13"/>
        <v>1.3688972027952755</v>
      </c>
      <c r="H127" s="37">
        <f t="shared" si="13"/>
        <v>2.5895583262266895</v>
      </c>
      <c r="I127" s="37">
        <f t="shared" si="13"/>
        <v>0.95233018071950515</v>
      </c>
      <c r="J127" s="90">
        <f t="shared" si="13"/>
        <v>0.58840333734179207</v>
      </c>
      <c r="L127" t="str">
        <v>Caring</v>
      </c>
      <c r="M127" s="83" t="e">
        <f ca="1"/>
        <v>#NAME?</v>
      </c>
      <c r="N127" s="37" t="e">
        <f ca="1"/>
        <v>#NAME?</v>
      </c>
      <c r="O127" s="37" t="e">
        <f ca="1"/>
        <v>#NAME?</v>
      </c>
      <c r="P127" s="37" t="e">
        <f ca="1"/>
        <v>#NAME?</v>
      </c>
      <c r="Q127" s="37" t="e">
        <f ca="1"/>
        <v>#NAME?</v>
      </c>
      <c r="R127" s="37" t="e">
        <f ca="1"/>
        <v>#NAME?</v>
      </c>
      <c r="S127" s="37" t="e">
        <f ca="1"/>
        <v>#NAME?</v>
      </c>
      <c r="T127" s="37" t="e">
        <f ca="1"/>
        <v>#NAME?</v>
      </c>
      <c r="U127" s="84" t="e">
        <f ca="1"/>
        <v>#NAME?</v>
      </c>
      <c r="W127" s="98" t="e">
        <f t="shared" ca="1" si="10"/>
        <v>#NAME?</v>
      </c>
    </row>
    <row r="128" spans="1:23" x14ac:dyDescent="0.25">
      <c r="A128" t="s">
        <v>394</v>
      </c>
      <c r="B128" s="123">
        <f>SKEW(B4:B123)</f>
        <v>0.13857831473517168</v>
      </c>
      <c r="C128" s="37">
        <f t="shared" ref="C128:J128" si="14">SKEW(C4:C123)</f>
        <v>0.55879383518869019</v>
      </c>
      <c r="D128" s="37">
        <f t="shared" si="14"/>
        <v>0.60968237468969244</v>
      </c>
      <c r="E128" s="37">
        <f t="shared" si="14"/>
        <v>0.25011903407769448</v>
      </c>
      <c r="F128" s="37">
        <f t="shared" si="14"/>
        <v>3.0992568092345463E-2</v>
      </c>
      <c r="G128" s="37">
        <f t="shared" si="14"/>
        <v>-0.23512012357640227</v>
      </c>
      <c r="H128" s="37">
        <f t="shared" si="14"/>
        <v>4.7501040439116834E-2</v>
      </c>
      <c r="I128" s="37">
        <f t="shared" si="14"/>
        <v>-7.3874092896665661E-2</v>
      </c>
      <c r="J128" s="90">
        <f t="shared" si="14"/>
        <v>0.32217223907072601</v>
      </c>
      <c r="L128" t="str">
        <v>Charisma</v>
      </c>
      <c r="M128" s="83" t="e">
        <f ca="1"/>
        <v>#NAME?</v>
      </c>
      <c r="N128" s="37" t="e">
        <f ca="1"/>
        <v>#NAME?</v>
      </c>
      <c r="O128" s="37" t="e">
        <f ca="1"/>
        <v>#NAME?</v>
      </c>
      <c r="P128" s="37" t="e">
        <f ca="1"/>
        <v>#NAME?</v>
      </c>
      <c r="Q128" s="37" t="e">
        <f ca="1"/>
        <v>#NAME?</v>
      </c>
      <c r="R128" s="37" t="e">
        <f ca="1"/>
        <v>#NAME?</v>
      </c>
      <c r="S128" s="37" t="e">
        <f ca="1"/>
        <v>#NAME?</v>
      </c>
      <c r="T128" s="37" t="e">
        <f ca="1"/>
        <v>#NAME?</v>
      </c>
      <c r="U128" s="84" t="e">
        <f ca="1"/>
        <v>#NAME?</v>
      </c>
      <c r="W128" s="98" t="e">
        <f t="shared" ca="1" si="10"/>
        <v>#NAME?</v>
      </c>
    </row>
    <row r="129" spans="1:23" x14ac:dyDescent="0.25">
      <c r="A129" s="60" t="s">
        <v>395</v>
      </c>
      <c r="B129" s="91">
        <f>KURT(B4:B123)</f>
        <v>-7.5087531931202989E-2</v>
      </c>
      <c r="C129" s="92">
        <f t="shared" ref="C129:J129" si="15">KURT(C4:C123)</f>
        <v>1.2245729768528379</v>
      </c>
      <c r="D129" s="92">
        <f t="shared" si="15"/>
        <v>-0.37097323594953835</v>
      </c>
      <c r="E129" s="92">
        <f t="shared" si="15"/>
        <v>0.79048099823017459</v>
      </c>
      <c r="F129" s="92">
        <f t="shared" si="15"/>
        <v>-9.1985537444213339E-2</v>
      </c>
      <c r="G129" s="92">
        <f t="shared" si="15"/>
        <v>-0.42617618904263521</v>
      </c>
      <c r="H129" s="92">
        <f t="shared" si="15"/>
        <v>-0.92188768731537785</v>
      </c>
      <c r="I129" s="92">
        <f t="shared" si="15"/>
        <v>-0.24984145123189316</v>
      </c>
      <c r="J129" s="93">
        <f t="shared" si="15"/>
        <v>0.13488543363239947</v>
      </c>
      <c r="L129" t="str">
        <v>Passion</v>
      </c>
      <c r="M129" s="83" t="e">
        <f ca="1"/>
        <v>#NAME?</v>
      </c>
      <c r="N129" s="37" t="e">
        <f ca="1"/>
        <v>#NAME?</v>
      </c>
      <c r="O129" s="37" t="e">
        <f ca="1"/>
        <v>#NAME?</v>
      </c>
      <c r="P129" s="37" t="e">
        <f ca="1"/>
        <v>#NAME?</v>
      </c>
      <c r="Q129" s="37" t="e">
        <f ca="1"/>
        <v>#NAME?</v>
      </c>
      <c r="R129" s="37" t="e">
        <f ca="1"/>
        <v>#NAME?</v>
      </c>
      <c r="S129" s="37" t="e">
        <f ca="1"/>
        <v>#NAME?</v>
      </c>
      <c r="T129" s="37" t="e">
        <f ca="1"/>
        <v>#NAME?</v>
      </c>
      <c r="U129" s="84" t="e">
        <f ca="1"/>
        <v>#NAME?</v>
      </c>
      <c r="W129" s="98" t="e">
        <f t="shared" ca="1" si="10"/>
        <v>#NAME?</v>
      </c>
    </row>
    <row r="130" spans="1:23" x14ac:dyDescent="0.25">
      <c r="L130" t="str">
        <v>Friendly</v>
      </c>
      <c r="M130" s="85" t="e">
        <f ca="1"/>
        <v>#NAME?</v>
      </c>
      <c r="N130" s="86" t="e">
        <f ca="1"/>
        <v>#NAME?</v>
      </c>
      <c r="O130" s="86" t="e">
        <f ca="1"/>
        <v>#NAME?</v>
      </c>
      <c r="P130" s="86" t="e">
        <f ca="1"/>
        <v>#NAME?</v>
      </c>
      <c r="Q130" s="86" t="e">
        <f ca="1"/>
        <v>#NAME?</v>
      </c>
      <c r="R130" s="86" t="e">
        <f ca="1"/>
        <v>#NAME?</v>
      </c>
      <c r="S130" s="86" t="e">
        <f ca="1"/>
        <v>#NAME?</v>
      </c>
      <c r="T130" s="86" t="e">
        <f ca="1"/>
        <v>#NAME?</v>
      </c>
      <c r="U130" s="87" t="e">
        <f ca="1"/>
        <v>#NAME?</v>
      </c>
      <c r="W130" s="99" t="e">
        <f t="shared" ca="1" si="10"/>
        <v>#NAME?</v>
      </c>
    </row>
    <row r="132" spans="1:23" x14ac:dyDescent="0.25">
      <c r="L132" t="s">
        <v>396</v>
      </c>
    </row>
    <row r="134" spans="1:23" x14ac:dyDescent="0.25">
      <c r="M134" s="32" t="s">
        <v>386</v>
      </c>
      <c r="N134" s="32" t="s">
        <v>387</v>
      </c>
      <c r="O134" s="32" t="s">
        <v>503</v>
      </c>
    </row>
    <row r="135" spans="1:23" x14ac:dyDescent="0.25">
      <c r="M135" s="203" t="e">
        <f t="array" aca="1" ref="M135:M143" ca="1">TRANSPOSE(M108:U108)</f>
        <v>#NAME?</v>
      </c>
      <c r="N135" s="211" t="e">
        <f ca="1">M135/M$144</f>
        <v>#NAME?</v>
      </c>
      <c r="O135" s="212" t="e">
        <f ca="1">N135</f>
        <v>#NAME?</v>
      </c>
    </row>
    <row r="136" spans="1:23" x14ac:dyDescent="0.25">
      <c r="M136" s="83" t="e">
        <f ca="1"/>
        <v>#NAME?</v>
      </c>
      <c r="N136" s="213" t="e">
        <f t="shared" ref="N136:N143" ca="1" si="16">M136/M$144</f>
        <v>#NAME?</v>
      </c>
      <c r="O136" s="214" t="e">
        <f ca="1">O135+N136</f>
        <v>#NAME?</v>
      </c>
    </row>
    <row r="137" spans="1:23" x14ac:dyDescent="0.25">
      <c r="M137" s="83" t="e">
        <f ca="1"/>
        <v>#NAME?</v>
      </c>
      <c r="N137" s="213" t="e">
        <f t="shared" ca="1" si="16"/>
        <v>#NAME?</v>
      </c>
      <c r="O137" s="214" t="e">
        <f t="shared" ref="O137:O143" ca="1" si="17">O136+N137</f>
        <v>#NAME?</v>
      </c>
    </row>
    <row r="138" spans="1:23" x14ac:dyDescent="0.25">
      <c r="M138" s="83" t="e">
        <f ca="1"/>
        <v>#NAME?</v>
      </c>
      <c r="N138" s="213" t="e">
        <f t="shared" ca="1" si="16"/>
        <v>#NAME?</v>
      </c>
      <c r="O138" s="214" t="e">
        <f t="shared" ca="1" si="17"/>
        <v>#NAME?</v>
      </c>
    </row>
    <row r="139" spans="1:23" x14ac:dyDescent="0.25">
      <c r="M139" s="83" t="e">
        <f ca="1"/>
        <v>#NAME?</v>
      </c>
      <c r="N139" s="213" t="e">
        <f t="shared" ca="1" si="16"/>
        <v>#NAME?</v>
      </c>
      <c r="O139" s="214" t="e">
        <f t="shared" ca="1" si="17"/>
        <v>#NAME?</v>
      </c>
    </row>
    <row r="140" spans="1:23" x14ac:dyDescent="0.25">
      <c r="M140" s="83" t="e">
        <f ca="1"/>
        <v>#NAME?</v>
      </c>
      <c r="N140" s="213" t="e">
        <f t="shared" ca="1" si="16"/>
        <v>#NAME?</v>
      </c>
      <c r="O140" s="214" t="e">
        <f t="shared" ca="1" si="17"/>
        <v>#NAME?</v>
      </c>
    </row>
    <row r="141" spans="1:23" x14ac:dyDescent="0.25">
      <c r="M141" s="83" t="e">
        <f ca="1"/>
        <v>#NAME?</v>
      </c>
      <c r="N141" s="213" t="e">
        <f t="shared" ca="1" si="16"/>
        <v>#NAME?</v>
      </c>
      <c r="O141" s="214" t="e">
        <f t="shared" ca="1" si="17"/>
        <v>#NAME?</v>
      </c>
    </row>
    <row r="142" spans="1:23" x14ac:dyDescent="0.25">
      <c r="M142" s="83" t="e">
        <f ca="1"/>
        <v>#NAME?</v>
      </c>
      <c r="N142" s="213" t="e">
        <f t="shared" ca="1" si="16"/>
        <v>#NAME?</v>
      </c>
      <c r="O142" s="214" t="e">
        <f t="shared" ca="1" si="17"/>
        <v>#NAME?</v>
      </c>
    </row>
    <row r="143" spans="1:23" x14ac:dyDescent="0.25">
      <c r="M143" s="85" t="e">
        <f ca="1"/>
        <v>#NAME?</v>
      </c>
      <c r="N143" s="215" t="e">
        <f t="shared" ca="1" si="16"/>
        <v>#NAME?</v>
      </c>
      <c r="O143" s="216" t="e">
        <f t="shared" ca="1" si="17"/>
        <v>#NAME?</v>
      </c>
    </row>
    <row r="144" spans="1:23" x14ac:dyDescent="0.25">
      <c r="M144" t="e">
        <f ca="1">SUM(M135:M143)</f>
        <v>#NAME?</v>
      </c>
    </row>
    <row r="146" spans="12:19" x14ac:dyDescent="0.25">
      <c r="L146" t="s">
        <v>504</v>
      </c>
    </row>
    <row r="148" spans="12:19" x14ac:dyDescent="0.25">
      <c r="M148">
        <v>1</v>
      </c>
      <c r="N148">
        <f>M148+1</f>
        <v>2</v>
      </c>
      <c r="O148">
        <f>N148+1</f>
        <v>3</v>
      </c>
      <c r="P148">
        <f>O148+1</f>
        <v>4</v>
      </c>
      <c r="R148" s="47" t="s">
        <v>502</v>
      </c>
      <c r="S148" s="47" t="s">
        <v>505</v>
      </c>
    </row>
    <row r="149" spans="12:19" x14ac:dyDescent="0.25">
      <c r="L149" t="str">
        <f t="array" ref="L149:L157">TRANSPOSE(B3:J3)</f>
        <v>Expect</v>
      </c>
      <c r="M149" s="203" t="e">
        <f t="array" ref="M149:P157" ca="1">M122:P130</f>
        <v>#NAME?</v>
      </c>
      <c r="N149" s="204" t="e">
        <f ca="1"/>
        <v>#NAME?</v>
      </c>
      <c r="O149" s="204" t="e">
        <f ca="1"/>
        <v>#NAME?</v>
      </c>
      <c r="P149" s="205" t="e">
        <f ca="1"/>
        <v>#NAME?</v>
      </c>
      <c r="R149" s="206" t="e">
        <f ca="1">SUMSQ(M149:P149)</f>
        <v>#NAME?</v>
      </c>
      <c r="S149" s="206" t="e">
        <f ca="1">1-R149</f>
        <v>#NAME?</v>
      </c>
    </row>
    <row r="150" spans="12:19" x14ac:dyDescent="0.25">
      <c r="L150" t="str">
        <v>Entertain</v>
      </c>
      <c r="M150" s="83" t="e">
        <f ca="1"/>
        <v>#NAME?</v>
      </c>
      <c r="N150" s="37" t="e">
        <f ca="1"/>
        <v>#NAME?</v>
      </c>
      <c r="O150" s="37" t="e">
        <f ca="1"/>
        <v>#NAME?</v>
      </c>
      <c r="P150" s="84" t="e">
        <f ca="1"/>
        <v>#NAME?</v>
      </c>
      <c r="R150" s="98" t="e">
        <f t="shared" ref="R150:R157" ca="1" si="18">SUMSQ(M150:P150)</f>
        <v>#NAME?</v>
      </c>
      <c r="S150" s="98" t="e">
        <f t="shared" ref="S150:S157" ca="1" si="19">1-R150</f>
        <v>#NAME?</v>
      </c>
    </row>
    <row r="151" spans="12:19" x14ac:dyDescent="0.25">
      <c r="L151" t="str">
        <v>Comm</v>
      </c>
      <c r="M151" s="83" t="e">
        <f ca="1"/>
        <v>#NAME?</v>
      </c>
      <c r="N151" s="37" t="e">
        <f ca="1"/>
        <v>#NAME?</v>
      </c>
      <c r="O151" s="37" t="e">
        <f ca="1"/>
        <v>#NAME?</v>
      </c>
      <c r="P151" s="84" t="e">
        <f ca="1"/>
        <v>#NAME?</v>
      </c>
      <c r="R151" s="98" t="e">
        <f t="shared" ca="1" si="18"/>
        <v>#NAME?</v>
      </c>
      <c r="S151" s="98" t="e">
        <f t="shared" ca="1" si="19"/>
        <v>#NAME?</v>
      </c>
    </row>
    <row r="152" spans="12:19" x14ac:dyDescent="0.25">
      <c r="L152" t="str">
        <v>Expert</v>
      </c>
      <c r="M152" s="83" t="e">
        <f ca="1"/>
        <v>#NAME?</v>
      </c>
      <c r="N152" s="37" t="e">
        <f ca="1"/>
        <v>#NAME?</v>
      </c>
      <c r="O152" s="37" t="e">
        <f ca="1"/>
        <v>#NAME?</v>
      </c>
      <c r="P152" s="84" t="e">
        <f ca="1"/>
        <v>#NAME?</v>
      </c>
      <c r="R152" s="98" t="e">
        <f t="shared" ca="1" si="18"/>
        <v>#NAME?</v>
      </c>
      <c r="S152" s="98" t="e">
        <f t="shared" ca="1" si="19"/>
        <v>#NAME?</v>
      </c>
    </row>
    <row r="153" spans="12:19" x14ac:dyDescent="0.25">
      <c r="L153" t="str">
        <v>Motivate</v>
      </c>
      <c r="M153" s="83" t="e">
        <f ca="1"/>
        <v>#NAME?</v>
      </c>
      <c r="N153" s="37" t="e">
        <f ca="1"/>
        <v>#NAME?</v>
      </c>
      <c r="O153" s="37" t="e">
        <f ca="1"/>
        <v>#NAME?</v>
      </c>
      <c r="P153" s="84" t="e">
        <f ca="1"/>
        <v>#NAME?</v>
      </c>
      <c r="R153" s="98" t="e">
        <f t="shared" ca="1" si="18"/>
        <v>#NAME?</v>
      </c>
      <c r="S153" s="98" t="e">
        <f t="shared" ca="1" si="19"/>
        <v>#NAME?</v>
      </c>
    </row>
    <row r="154" spans="12:19" x14ac:dyDescent="0.25">
      <c r="L154" t="str">
        <v>Caring</v>
      </c>
      <c r="M154" s="83" t="e">
        <f ca="1"/>
        <v>#NAME?</v>
      </c>
      <c r="N154" s="37" t="e">
        <f ca="1"/>
        <v>#NAME?</v>
      </c>
      <c r="O154" s="37" t="e">
        <f ca="1"/>
        <v>#NAME?</v>
      </c>
      <c r="P154" s="84" t="e">
        <f ca="1"/>
        <v>#NAME?</v>
      </c>
      <c r="R154" s="98" t="e">
        <f t="shared" ca="1" si="18"/>
        <v>#NAME?</v>
      </c>
      <c r="S154" s="98" t="e">
        <f t="shared" ca="1" si="19"/>
        <v>#NAME?</v>
      </c>
    </row>
    <row r="155" spans="12:19" x14ac:dyDescent="0.25">
      <c r="L155" t="str">
        <v>Charisma</v>
      </c>
      <c r="M155" s="83" t="e">
        <f ca="1"/>
        <v>#NAME?</v>
      </c>
      <c r="N155" s="37" t="e">
        <f ca="1"/>
        <v>#NAME?</v>
      </c>
      <c r="O155" s="37" t="e">
        <f ca="1"/>
        <v>#NAME?</v>
      </c>
      <c r="P155" s="84" t="e">
        <f ca="1"/>
        <v>#NAME?</v>
      </c>
      <c r="R155" s="98" t="e">
        <f t="shared" ca="1" si="18"/>
        <v>#NAME?</v>
      </c>
      <c r="S155" s="98" t="e">
        <f t="shared" ca="1" si="19"/>
        <v>#NAME?</v>
      </c>
    </row>
    <row r="156" spans="12:19" x14ac:dyDescent="0.25">
      <c r="L156" t="str">
        <v>Passion</v>
      </c>
      <c r="M156" s="83" t="e">
        <f ca="1"/>
        <v>#NAME?</v>
      </c>
      <c r="N156" s="37" t="e">
        <f ca="1"/>
        <v>#NAME?</v>
      </c>
      <c r="O156" s="37" t="e">
        <f ca="1"/>
        <v>#NAME?</v>
      </c>
      <c r="P156" s="84" t="e">
        <f ca="1"/>
        <v>#NAME?</v>
      </c>
      <c r="R156" s="98" t="e">
        <f t="shared" ca="1" si="18"/>
        <v>#NAME?</v>
      </c>
      <c r="S156" s="98" t="e">
        <f t="shared" ca="1" si="19"/>
        <v>#NAME?</v>
      </c>
    </row>
    <row r="157" spans="12:19" x14ac:dyDescent="0.25">
      <c r="L157" t="str">
        <v>Friendly</v>
      </c>
      <c r="M157" s="85" t="e">
        <f ca="1"/>
        <v>#NAME?</v>
      </c>
      <c r="N157" s="86" t="e">
        <f ca="1"/>
        <v>#NAME?</v>
      </c>
      <c r="O157" s="86" t="e">
        <f ca="1"/>
        <v>#NAME?</v>
      </c>
      <c r="P157" s="87" t="e">
        <f ca="1"/>
        <v>#NAME?</v>
      </c>
      <c r="R157" s="99" t="e">
        <f t="shared" ca="1" si="18"/>
        <v>#NAME?</v>
      </c>
      <c r="S157" s="99" t="e">
        <f t="shared" ca="1" si="19"/>
        <v>#NAME?</v>
      </c>
    </row>
    <row r="158" spans="12:19" x14ac:dyDescent="0.25">
      <c r="M158" t="e">
        <f ca="1">SUMSQ(M149:M157)</f>
        <v>#NAME?</v>
      </c>
      <c r="N158" t="e">
        <f ca="1">SUMSQ(N149:N157)</f>
        <v>#NAME?</v>
      </c>
      <c r="O158" t="e">
        <f ca="1">SUMSQ(O149:O157)</f>
        <v>#NAME?</v>
      </c>
      <c r="P158" t="e">
        <f ca="1">SUMSQ(P149:P157)</f>
        <v>#NAME?</v>
      </c>
      <c r="R158" t="e">
        <f ca="1">SUM(R149:R157)</f>
        <v>#NAME?</v>
      </c>
      <c r="S158" t="e">
        <f ca="1">SUM(S149:S157)</f>
        <v>#NAME?</v>
      </c>
    </row>
    <row r="160" spans="12:19" x14ac:dyDescent="0.25">
      <c r="L160" t="s">
        <v>506</v>
      </c>
    </row>
    <row r="162" spans="12:21" x14ac:dyDescent="0.25">
      <c r="M162">
        <v>1</v>
      </c>
      <c r="N162">
        <f>M162+1</f>
        <v>2</v>
      </c>
      <c r="O162">
        <f>N162+1</f>
        <v>3</v>
      </c>
      <c r="P162">
        <f>O162+1</f>
        <v>4</v>
      </c>
      <c r="R162" s="47" t="s">
        <v>502</v>
      </c>
      <c r="S162" s="47" t="s">
        <v>505</v>
      </c>
    </row>
    <row r="163" spans="12:21" x14ac:dyDescent="0.25">
      <c r="L163" t="str">
        <f t="array" ref="L163:L171">TRANSPOSE(B3:J3)</f>
        <v>Expect</v>
      </c>
      <c r="M163" s="203" t="e">
        <f t="array" aca="1" ref="M163:P171" ca="1">VARIMAX(M149:P157,100)</f>
        <v>#NAME?</v>
      </c>
      <c r="N163" s="204" t="e">
        <f ca="1"/>
        <v>#NAME?</v>
      </c>
      <c r="O163" s="204" t="e">
        <f ca="1"/>
        <v>#NAME?</v>
      </c>
      <c r="P163" s="205" t="e">
        <f ca="1"/>
        <v>#NAME?</v>
      </c>
      <c r="R163" s="206" t="e">
        <f ca="1">SUMSQ(M163:P163)</f>
        <v>#NAME?</v>
      </c>
      <c r="S163" s="206" t="e">
        <f ca="1">1-R163</f>
        <v>#NAME?</v>
      </c>
    </row>
    <row r="164" spans="12:21" x14ac:dyDescent="0.25">
      <c r="L164" t="str">
        <v>Entertain</v>
      </c>
      <c r="M164" s="83" t="e">
        <f ca="1"/>
        <v>#NAME?</v>
      </c>
      <c r="N164" s="37" t="e">
        <f ca="1"/>
        <v>#NAME?</v>
      </c>
      <c r="O164" s="37" t="e">
        <f ca="1"/>
        <v>#NAME?</v>
      </c>
      <c r="P164" s="84" t="e">
        <f ca="1"/>
        <v>#NAME?</v>
      </c>
      <c r="R164" s="98" t="e">
        <f t="shared" ref="R164:R171" ca="1" si="20">SUMSQ(M164:P164)</f>
        <v>#NAME?</v>
      </c>
      <c r="S164" s="98" t="e">
        <f t="shared" ref="S164:S171" ca="1" si="21">1-R164</f>
        <v>#NAME?</v>
      </c>
    </row>
    <row r="165" spans="12:21" x14ac:dyDescent="0.25">
      <c r="L165" t="str">
        <v>Comm</v>
      </c>
      <c r="M165" s="83" t="e">
        <f ca="1"/>
        <v>#NAME?</v>
      </c>
      <c r="N165" s="37" t="e">
        <f ca="1"/>
        <v>#NAME?</v>
      </c>
      <c r="O165" s="37" t="e">
        <f ca="1"/>
        <v>#NAME?</v>
      </c>
      <c r="P165" s="84" t="e">
        <f ca="1"/>
        <v>#NAME?</v>
      </c>
      <c r="R165" s="98" t="e">
        <f t="shared" ca="1" si="20"/>
        <v>#NAME?</v>
      </c>
      <c r="S165" s="98" t="e">
        <f t="shared" ca="1" si="21"/>
        <v>#NAME?</v>
      </c>
    </row>
    <row r="166" spans="12:21" x14ac:dyDescent="0.25">
      <c r="L166" t="str">
        <v>Expert</v>
      </c>
      <c r="M166" s="83" t="e">
        <f ca="1"/>
        <v>#NAME?</v>
      </c>
      <c r="N166" s="37" t="e">
        <f ca="1"/>
        <v>#NAME?</v>
      </c>
      <c r="O166" s="37" t="e">
        <f ca="1"/>
        <v>#NAME?</v>
      </c>
      <c r="P166" s="84" t="e">
        <f ca="1"/>
        <v>#NAME?</v>
      </c>
      <c r="R166" s="98" t="e">
        <f t="shared" ca="1" si="20"/>
        <v>#NAME?</v>
      </c>
      <c r="S166" s="98" t="e">
        <f t="shared" ca="1" si="21"/>
        <v>#NAME?</v>
      </c>
    </row>
    <row r="167" spans="12:21" x14ac:dyDescent="0.25">
      <c r="L167" t="str">
        <v>Motivate</v>
      </c>
      <c r="M167" s="83" t="e">
        <f ca="1"/>
        <v>#NAME?</v>
      </c>
      <c r="N167" s="37" t="e">
        <f ca="1"/>
        <v>#NAME?</v>
      </c>
      <c r="O167" s="37" t="e">
        <f ca="1"/>
        <v>#NAME?</v>
      </c>
      <c r="P167" s="84" t="e">
        <f ca="1"/>
        <v>#NAME?</v>
      </c>
      <c r="R167" s="98" t="e">
        <f t="shared" ca="1" si="20"/>
        <v>#NAME?</v>
      </c>
      <c r="S167" s="98" t="e">
        <f t="shared" ca="1" si="21"/>
        <v>#NAME?</v>
      </c>
    </row>
    <row r="168" spans="12:21" x14ac:dyDescent="0.25">
      <c r="L168" t="str">
        <v>Caring</v>
      </c>
      <c r="M168" s="83" t="e">
        <f ca="1"/>
        <v>#NAME?</v>
      </c>
      <c r="N168" s="37" t="e">
        <f ca="1"/>
        <v>#NAME?</v>
      </c>
      <c r="O168" s="37" t="e">
        <f ca="1"/>
        <v>#NAME?</v>
      </c>
      <c r="P168" s="84" t="e">
        <f ca="1"/>
        <v>#NAME?</v>
      </c>
      <c r="R168" s="98" t="e">
        <f t="shared" ca="1" si="20"/>
        <v>#NAME?</v>
      </c>
      <c r="S168" s="98" t="e">
        <f t="shared" ca="1" si="21"/>
        <v>#NAME?</v>
      </c>
    </row>
    <row r="169" spans="12:21" x14ac:dyDescent="0.25">
      <c r="L169" t="str">
        <v>Charisma</v>
      </c>
      <c r="M169" s="83" t="e">
        <f ca="1"/>
        <v>#NAME?</v>
      </c>
      <c r="N169" s="37" t="e">
        <f ca="1"/>
        <v>#NAME?</v>
      </c>
      <c r="O169" s="37" t="e">
        <f ca="1"/>
        <v>#NAME?</v>
      </c>
      <c r="P169" s="84" t="e">
        <f ca="1"/>
        <v>#NAME?</v>
      </c>
      <c r="R169" s="98" t="e">
        <f t="shared" ca="1" si="20"/>
        <v>#NAME?</v>
      </c>
      <c r="S169" s="98" t="e">
        <f t="shared" ca="1" si="21"/>
        <v>#NAME?</v>
      </c>
    </row>
    <row r="170" spans="12:21" x14ac:dyDescent="0.25">
      <c r="L170" t="str">
        <v>Passion</v>
      </c>
      <c r="M170" s="83" t="e">
        <f ca="1"/>
        <v>#NAME?</v>
      </c>
      <c r="N170" s="37" t="e">
        <f ca="1"/>
        <v>#NAME?</v>
      </c>
      <c r="O170" s="37" t="e">
        <f ca="1"/>
        <v>#NAME?</v>
      </c>
      <c r="P170" s="84" t="e">
        <f ca="1"/>
        <v>#NAME?</v>
      </c>
      <c r="R170" s="98" t="e">
        <f t="shared" ca="1" si="20"/>
        <v>#NAME?</v>
      </c>
      <c r="S170" s="98" t="e">
        <f t="shared" ca="1" si="21"/>
        <v>#NAME?</v>
      </c>
    </row>
    <row r="171" spans="12:21" x14ac:dyDescent="0.25">
      <c r="L171" t="str">
        <v>Friendly</v>
      </c>
      <c r="M171" s="85" t="e">
        <f ca="1"/>
        <v>#NAME?</v>
      </c>
      <c r="N171" s="86" t="e">
        <f ca="1"/>
        <v>#NAME?</v>
      </c>
      <c r="O171" s="86" t="e">
        <f ca="1"/>
        <v>#NAME?</v>
      </c>
      <c r="P171" s="87" t="e">
        <f ca="1"/>
        <v>#NAME?</v>
      </c>
      <c r="R171" s="99" t="e">
        <f t="shared" ca="1" si="20"/>
        <v>#NAME?</v>
      </c>
      <c r="S171" s="99" t="e">
        <f t="shared" ca="1" si="21"/>
        <v>#NAME?</v>
      </c>
    </row>
    <row r="172" spans="12:21" x14ac:dyDescent="0.25">
      <c r="M172" t="e">
        <f ca="1">SUMSQ(M163:M171)</f>
        <v>#NAME?</v>
      </c>
      <c r="N172" t="e">
        <f ca="1">SUMSQ(N163:N171)</f>
        <v>#NAME?</v>
      </c>
      <c r="O172" t="e">
        <f ca="1">SUMSQ(O163:O171)</f>
        <v>#NAME?</v>
      </c>
      <c r="P172" t="e">
        <f ca="1">SUMSQ(P163:P171)</f>
        <v>#NAME?</v>
      </c>
      <c r="R172" t="e">
        <f ca="1">SUM(R163:R171)</f>
        <v>#NAME?</v>
      </c>
      <c r="S172" t="e">
        <f ca="1">SUM(S163:S171)</f>
        <v>#NAME?</v>
      </c>
    </row>
    <row r="174" spans="12:21" x14ac:dyDescent="0.25">
      <c r="L174" t="s">
        <v>507</v>
      </c>
    </row>
    <row r="176" spans="12:21" x14ac:dyDescent="0.25">
      <c r="M176" t="str">
        <f t="array" ref="M176:U176">B3:J3</f>
        <v>Expect</v>
      </c>
      <c r="N176" t="str">
        <v>Entertain</v>
      </c>
      <c r="O176" t="str">
        <v>Comm</v>
      </c>
      <c r="P176" t="str">
        <v>Expert</v>
      </c>
      <c r="Q176" t="str">
        <v>Motivate</v>
      </c>
      <c r="R176" t="str">
        <v>Caring</v>
      </c>
      <c r="S176" t="str">
        <v>Charisma</v>
      </c>
      <c r="T176" t="str">
        <v>Passion</v>
      </c>
      <c r="U176" t="str">
        <v>Friendly</v>
      </c>
    </row>
    <row r="177" spans="12:21" x14ac:dyDescent="0.25">
      <c r="L177" t="str">
        <f t="array" ref="L177:L185">TRANSPOSE(B3:J3)</f>
        <v>Expect</v>
      </c>
      <c r="M177" s="203" t="e">
        <f t="array" aca="1" ref="M177:U185" ca="1">MMULT(M149:P157,TRANSPOSE(M149:P157))</f>
        <v>#NAME?</v>
      </c>
      <c r="N177" s="204" t="e">
        <f ca="1"/>
        <v>#NAME?</v>
      </c>
      <c r="O177" s="204" t="e">
        <f ca="1"/>
        <v>#NAME?</v>
      </c>
      <c r="P177" s="204" t="e">
        <f ca="1"/>
        <v>#NAME?</v>
      </c>
      <c r="Q177" s="204" t="e">
        <f ca="1"/>
        <v>#NAME?</v>
      </c>
      <c r="R177" s="204" t="e">
        <f ca="1"/>
        <v>#NAME?</v>
      </c>
      <c r="S177" s="204" t="e">
        <f ca="1"/>
        <v>#NAME?</v>
      </c>
      <c r="T177" s="204" t="e">
        <f ca="1"/>
        <v>#NAME?</v>
      </c>
      <c r="U177" s="205" t="e">
        <f ca="1"/>
        <v>#NAME?</v>
      </c>
    </row>
    <row r="178" spans="12:21" x14ac:dyDescent="0.25">
      <c r="L178" t="str">
        <v>Entertain</v>
      </c>
      <c r="M178" s="83" t="e">
        <f ca="1"/>
        <v>#NAME?</v>
      </c>
      <c r="N178" s="37" t="e">
        <f ca="1"/>
        <v>#NAME?</v>
      </c>
      <c r="O178" s="37" t="e">
        <f ca="1"/>
        <v>#NAME?</v>
      </c>
      <c r="P178" s="37" t="e">
        <f ca="1"/>
        <v>#NAME?</v>
      </c>
      <c r="Q178" s="37" t="e">
        <f ca="1"/>
        <v>#NAME?</v>
      </c>
      <c r="R178" s="37" t="e">
        <f ca="1"/>
        <v>#NAME?</v>
      </c>
      <c r="S178" s="37" t="e">
        <f ca="1"/>
        <v>#NAME?</v>
      </c>
      <c r="T178" s="37" t="e">
        <f ca="1"/>
        <v>#NAME?</v>
      </c>
      <c r="U178" s="84" t="e">
        <f ca="1"/>
        <v>#NAME?</v>
      </c>
    </row>
    <row r="179" spans="12:21" x14ac:dyDescent="0.25">
      <c r="L179" t="str">
        <v>Comm</v>
      </c>
      <c r="M179" s="83" t="e">
        <f ca="1"/>
        <v>#NAME?</v>
      </c>
      <c r="N179" s="37" t="e">
        <f ca="1"/>
        <v>#NAME?</v>
      </c>
      <c r="O179" s="37" t="e">
        <f ca="1"/>
        <v>#NAME?</v>
      </c>
      <c r="P179" s="37" t="e">
        <f ca="1"/>
        <v>#NAME?</v>
      </c>
      <c r="Q179" s="37" t="e">
        <f ca="1"/>
        <v>#NAME?</v>
      </c>
      <c r="R179" s="37" t="e">
        <f ca="1"/>
        <v>#NAME?</v>
      </c>
      <c r="S179" s="37" t="e">
        <f ca="1"/>
        <v>#NAME?</v>
      </c>
      <c r="T179" s="37" t="e">
        <f ca="1"/>
        <v>#NAME?</v>
      </c>
      <c r="U179" s="84" t="e">
        <f ca="1"/>
        <v>#NAME?</v>
      </c>
    </row>
    <row r="180" spans="12:21" x14ac:dyDescent="0.25">
      <c r="L180" t="str">
        <v>Expert</v>
      </c>
      <c r="M180" s="83" t="e">
        <f ca="1"/>
        <v>#NAME?</v>
      </c>
      <c r="N180" s="37" t="e">
        <f ca="1"/>
        <v>#NAME?</v>
      </c>
      <c r="O180" s="37" t="e">
        <f ca="1"/>
        <v>#NAME?</v>
      </c>
      <c r="P180" s="37" t="e">
        <f ca="1"/>
        <v>#NAME?</v>
      </c>
      <c r="Q180" s="37" t="e">
        <f ca="1"/>
        <v>#NAME?</v>
      </c>
      <c r="R180" s="37" t="e">
        <f ca="1"/>
        <v>#NAME?</v>
      </c>
      <c r="S180" s="37" t="e">
        <f ca="1"/>
        <v>#NAME?</v>
      </c>
      <c r="T180" s="37" t="e">
        <f ca="1"/>
        <v>#NAME?</v>
      </c>
      <c r="U180" s="84" t="e">
        <f ca="1"/>
        <v>#NAME?</v>
      </c>
    </row>
    <row r="181" spans="12:21" x14ac:dyDescent="0.25">
      <c r="L181" t="str">
        <v>Motivate</v>
      </c>
      <c r="M181" s="83" t="e">
        <f ca="1"/>
        <v>#NAME?</v>
      </c>
      <c r="N181" s="37" t="e">
        <f ca="1"/>
        <v>#NAME?</v>
      </c>
      <c r="O181" s="37" t="e">
        <f ca="1"/>
        <v>#NAME?</v>
      </c>
      <c r="P181" s="37" t="e">
        <f ca="1"/>
        <v>#NAME?</v>
      </c>
      <c r="Q181" s="37" t="e">
        <f ca="1"/>
        <v>#NAME?</v>
      </c>
      <c r="R181" s="37" t="e">
        <f ca="1"/>
        <v>#NAME?</v>
      </c>
      <c r="S181" s="37" t="e">
        <f ca="1"/>
        <v>#NAME?</v>
      </c>
      <c r="T181" s="37" t="e">
        <f ca="1"/>
        <v>#NAME?</v>
      </c>
      <c r="U181" s="84" t="e">
        <f ca="1"/>
        <v>#NAME?</v>
      </c>
    </row>
    <row r="182" spans="12:21" x14ac:dyDescent="0.25">
      <c r="L182" t="str">
        <v>Caring</v>
      </c>
      <c r="M182" s="83" t="e">
        <f ca="1"/>
        <v>#NAME?</v>
      </c>
      <c r="N182" s="37" t="e">
        <f ca="1"/>
        <v>#NAME?</v>
      </c>
      <c r="O182" s="37" t="e">
        <f ca="1"/>
        <v>#NAME?</v>
      </c>
      <c r="P182" s="37" t="e">
        <f ca="1"/>
        <v>#NAME?</v>
      </c>
      <c r="Q182" s="37" t="e">
        <f ca="1"/>
        <v>#NAME?</v>
      </c>
      <c r="R182" s="37" t="e">
        <f ca="1"/>
        <v>#NAME?</v>
      </c>
      <c r="S182" s="37" t="e">
        <f ca="1"/>
        <v>#NAME?</v>
      </c>
      <c r="T182" s="37" t="e">
        <f ca="1"/>
        <v>#NAME?</v>
      </c>
      <c r="U182" s="84" t="e">
        <f ca="1"/>
        <v>#NAME?</v>
      </c>
    </row>
    <row r="183" spans="12:21" x14ac:dyDescent="0.25">
      <c r="L183" t="str">
        <v>Charisma</v>
      </c>
      <c r="M183" s="83" t="e">
        <f ca="1"/>
        <v>#NAME?</v>
      </c>
      <c r="N183" s="37" t="e">
        <f ca="1"/>
        <v>#NAME?</v>
      </c>
      <c r="O183" s="37" t="e">
        <f ca="1"/>
        <v>#NAME?</v>
      </c>
      <c r="P183" s="37" t="e">
        <f ca="1"/>
        <v>#NAME?</v>
      </c>
      <c r="Q183" s="37" t="e">
        <f ca="1"/>
        <v>#NAME?</v>
      </c>
      <c r="R183" s="37" t="e">
        <f ca="1"/>
        <v>#NAME?</v>
      </c>
      <c r="S183" s="37" t="e">
        <f ca="1"/>
        <v>#NAME?</v>
      </c>
      <c r="T183" s="37" t="e">
        <f ca="1"/>
        <v>#NAME?</v>
      </c>
      <c r="U183" s="84" t="e">
        <f ca="1"/>
        <v>#NAME?</v>
      </c>
    </row>
    <row r="184" spans="12:21" x14ac:dyDescent="0.25">
      <c r="L184" t="str">
        <v>Passion</v>
      </c>
      <c r="M184" s="83" t="e">
        <f ca="1"/>
        <v>#NAME?</v>
      </c>
      <c r="N184" s="37" t="e">
        <f ca="1"/>
        <v>#NAME?</v>
      </c>
      <c r="O184" s="37" t="e">
        <f ca="1"/>
        <v>#NAME?</v>
      </c>
      <c r="P184" s="37" t="e">
        <f ca="1"/>
        <v>#NAME?</v>
      </c>
      <c r="Q184" s="37" t="e">
        <f ca="1"/>
        <v>#NAME?</v>
      </c>
      <c r="R184" s="37" t="e">
        <f ca="1"/>
        <v>#NAME?</v>
      </c>
      <c r="S184" s="37" t="e">
        <f ca="1"/>
        <v>#NAME?</v>
      </c>
      <c r="T184" s="37" t="e">
        <f ca="1"/>
        <v>#NAME?</v>
      </c>
      <c r="U184" s="84" t="e">
        <f ca="1"/>
        <v>#NAME?</v>
      </c>
    </row>
    <row r="185" spans="12:21" x14ac:dyDescent="0.25">
      <c r="L185" t="str">
        <v>Friendly</v>
      </c>
      <c r="M185" s="85" t="e">
        <f ca="1"/>
        <v>#NAME?</v>
      </c>
      <c r="N185" s="86" t="e">
        <f ca="1"/>
        <v>#NAME?</v>
      </c>
      <c r="O185" s="86" t="e">
        <f ca="1"/>
        <v>#NAME?</v>
      </c>
      <c r="P185" s="86" t="e">
        <f ca="1"/>
        <v>#NAME?</v>
      </c>
      <c r="Q185" s="86" t="e">
        <f ca="1"/>
        <v>#NAME?</v>
      </c>
      <c r="R185" s="86" t="e">
        <f ca="1"/>
        <v>#NAME?</v>
      </c>
      <c r="S185" s="86" t="e">
        <f ca="1"/>
        <v>#NAME?</v>
      </c>
      <c r="T185" s="86" t="e">
        <f ca="1"/>
        <v>#NAME?</v>
      </c>
      <c r="U185" s="87" t="e">
        <f ca="1"/>
        <v>#NAME?</v>
      </c>
    </row>
    <row r="187" spans="12:21" x14ac:dyDescent="0.25">
      <c r="L187" t="s">
        <v>508</v>
      </c>
    </row>
    <row r="189" spans="12:21" x14ac:dyDescent="0.25">
      <c r="M189" t="str">
        <f t="array" ref="M189:U189">B3:J3</f>
        <v>Expect</v>
      </c>
      <c r="N189" t="str">
        <v>Entertain</v>
      </c>
      <c r="O189" t="str">
        <v>Comm</v>
      </c>
      <c r="P189" t="str">
        <v>Expert</v>
      </c>
      <c r="Q189" t="str">
        <v>Motivate</v>
      </c>
      <c r="R189" t="str">
        <v>Caring</v>
      </c>
      <c r="S189" t="str">
        <v>Charisma</v>
      </c>
      <c r="T189" t="str">
        <v>Passion</v>
      </c>
      <c r="U189" t="str">
        <v>Friendly</v>
      </c>
    </row>
    <row r="190" spans="12:21" x14ac:dyDescent="0.25">
      <c r="L190" t="str">
        <f t="array" ref="L190:L198">TRANSPOSE(B3:J3)</f>
        <v>Expect</v>
      </c>
      <c r="M190" s="203" t="e">
        <f t="array" ref="M190:U198" ca="1">M14:U22-M177:U185</f>
        <v>#NAME?</v>
      </c>
      <c r="N190" s="204" t="e">
        <f ca="1"/>
        <v>#NAME?</v>
      </c>
      <c r="O190" s="204" t="e">
        <f ca="1"/>
        <v>#NAME?</v>
      </c>
      <c r="P190" s="204" t="e">
        <f ca="1"/>
        <v>#NAME?</v>
      </c>
      <c r="Q190" s="204" t="e">
        <f ca="1"/>
        <v>#NAME?</v>
      </c>
      <c r="R190" s="204" t="e">
        <f ca="1"/>
        <v>#NAME?</v>
      </c>
      <c r="S190" s="204" t="e">
        <f ca="1"/>
        <v>#NAME?</v>
      </c>
      <c r="T190" s="204" t="e">
        <f ca="1"/>
        <v>#NAME?</v>
      </c>
      <c r="U190" s="205" t="e">
        <f ca="1"/>
        <v>#NAME?</v>
      </c>
    </row>
    <row r="191" spans="12:21" x14ac:dyDescent="0.25">
      <c r="L191" t="str">
        <v>Entertain</v>
      </c>
      <c r="M191" s="83" t="e">
        <f ca="1"/>
        <v>#NAME?</v>
      </c>
      <c r="N191" s="37" t="e">
        <f ca="1"/>
        <v>#NAME?</v>
      </c>
      <c r="O191" s="37" t="e">
        <f ca="1"/>
        <v>#NAME?</v>
      </c>
      <c r="P191" s="37" t="e">
        <f ca="1"/>
        <v>#NAME?</v>
      </c>
      <c r="Q191" s="37" t="e">
        <f ca="1"/>
        <v>#NAME?</v>
      </c>
      <c r="R191" s="37" t="e">
        <f ca="1"/>
        <v>#NAME?</v>
      </c>
      <c r="S191" s="37" t="e">
        <f ca="1"/>
        <v>#NAME?</v>
      </c>
      <c r="T191" s="37" t="e">
        <f ca="1"/>
        <v>#NAME?</v>
      </c>
      <c r="U191" s="84" t="e">
        <f ca="1"/>
        <v>#NAME?</v>
      </c>
    </row>
    <row r="192" spans="12:21" x14ac:dyDescent="0.25">
      <c r="L192" t="str">
        <v>Comm</v>
      </c>
      <c r="M192" s="83" t="e">
        <f ca="1"/>
        <v>#NAME?</v>
      </c>
      <c r="N192" s="37" t="e">
        <f ca="1"/>
        <v>#NAME?</v>
      </c>
      <c r="O192" s="37" t="e">
        <f ca="1"/>
        <v>#NAME?</v>
      </c>
      <c r="P192" s="37" t="e">
        <f ca="1"/>
        <v>#NAME?</v>
      </c>
      <c r="Q192" s="37" t="e">
        <f ca="1"/>
        <v>#NAME?</v>
      </c>
      <c r="R192" s="37" t="e">
        <f ca="1"/>
        <v>#NAME?</v>
      </c>
      <c r="S192" s="37" t="e">
        <f ca="1"/>
        <v>#NAME?</v>
      </c>
      <c r="T192" s="37" t="e">
        <f ca="1"/>
        <v>#NAME?</v>
      </c>
      <c r="U192" s="84" t="e">
        <f ca="1"/>
        <v>#NAME?</v>
      </c>
    </row>
    <row r="193" spans="12:21" x14ac:dyDescent="0.25">
      <c r="L193" t="str">
        <v>Expert</v>
      </c>
      <c r="M193" s="83" t="e">
        <f ca="1"/>
        <v>#NAME?</v>
      </c>
      <c r="N193" s="37" t="e">
        <f ca="1"/>
        <v>#NAME?</v>
      </c>
      <c r="O193" s="37" t="e">
        <f ca="1"/>
        <v>#NAME?</v>
      </c>
      <c r="P193" s="37" t="e">
        <f ca="1"/>
        <v>#NAME?</v>
      </c>
      <c r="Q193" s="37" t="e">
        <f ca="1"/>
        <v>#NAME?</v>
      </c>
      <c r="R193" s="37" t="e">
        <f ca="1"/>
        <v>#NAME?</v>
      </c>
      <c r="S193" s="37" t="e">
        <f ca="1"/>
        <v>#NAME?</v>
      </c>
      <c r="T193" s="37" t="e">
        <f ca="1"/>
        <v>#NAME?</v>
      </c>
      <c r="U193" s="84" t="e">
        <f ca="1"/>
        <v>#NAME?</v>
      </c>
    </row>
    <row r="194" spans="12:21" x14ac:dyDescent="0.25">
      <c r="L194" t="str">
        <v>Motivate</v>
      </c>
      <c r="M194" s="83" t="e">
        <f ca="1"/>
        <v>#NAME?</v>
      </c>
      <c r="N194" s="37" t="e">
        <f ca="1"/>
        <v>#NAME?</v>
      </c>
      <c r="O194" s="37" t="e">
        <f ca="1"/>
        <v>#NAME?</v>
      </c>
      <c r="P194" s="37" t="e">
        <f ca="1"/>
        <v>#NAME?</v>
      </c>
      <c r="Q194" s="37" t="e">
        <f ca="1"/>
        <v>#NAME?</v>
      </c>
      <c r="R194" s="37" t="e">
        <f ca="1"/>
        <v>#NAME?</v>
      </c>
      <c r="S194" s="37" t="e">
        <f ca="1"/>
        <v>#NAME?</v>
      </c>
      <c r="T194" s="37" t="e">
        <f ca="1"/>
        <v>#NAME?</v>
      </c>
      <c r="U194" s="84" t="e">
        <f ca="1"/>
        <v>#NAME?</v>
      </c>
    </row>
    <row r="195" spans="12:21" x14ac:dyDescent="0.25">
      <c r="L195" t="str">
        <v>Caring</v>
      </c>
      <c r="M195" s="83" t="e">
        <f ca="1"/>
        <v>#NAME?</v>
      </c>
      <c r="N195" s="37" t="e">
        <f ca="1"/>
        <v>#NAME?</v>
      </c>
      <c r="O195" s="37" t="e">
        <f ca="1"/>
        <v>#NAME?</v>
      </c>
      <c r="P195" s="37" t="e">
        <f ca="1"/>
        <v>#NAME?</v>
      </c>
      <c r="Q195" s="37" t="e">
        <f ca="1"/>
        <v>#NAME?</v>
      </c>
      <c r="R195" s="37" t="e">
        <f ca="1"/>
        <v>#NAME?</v>
      </c>
      <c r="S195" s="37" t="e">
        <f ca="1"/>
        <v>#NAME?</v>
      </c>
      <c r="T195" s="37" t="e">
        <f ca="1"/>
        <v>#NAME?</v>
      </c>
      <c r="U195" s="84" t="e">
        <f ca="1"/>
        <v>#NAME?</v>
      </c>
    </row>
    <row r="196" spans="12:21" x14ac:dyDescent="0.25">
      <c r="L196" t="str">
        <v>Charisma</v>
      </c>
      <c r="M196" s="83" t="e">
        <f ca="1"/>
        <v>#NAME?</v>
      </c>
      <c r="N196" s="37" t="e">
        <f ca="1"/>
        <v>#NAME?</v>
      </c>
      <c r="O196" s="37" t="e">
        <f ca="1"/>
        <v>#NAME?</v>
      </c>
      <c r="P196" s="37" t="e">
        <f ca="1"/>
        <v>#NAME?</v>
      </c>
      <c r="Q196" s="37" t="e">
        <f ca="1"/>
        <v>#NAME?</v>
      </c>
      <c r="R196" s="37" t="e">
        <f ca="1"/>
        <v>#NAME?</v>
      </c>
      <c r="S196" s="37" t="e">
        <f ca="1"/>
        <v>#NAME?</v>
      </c>
      <c r="T196" s="37" t="e">
        <f ca="1"/>
        <v>#NAME?</v>
      </c>
      <c r="U196" s="84" t="e">
        <f ca="1"/>
        <v>#NAME?</v>
      </c>
    </row>
    <row r="197" spans="12:21" x14ac:dyDescent="0.25">
      <c r="L197" t="str">
        <v>Passion</v>
      </c>
      <c r="M197" s="83" t="e">
        <f ca="1"/>
        <v>#NAME?</v>
      </c>
      <c r="N197" s="37" t="e">
        <f ca="1"/>
        <v>#NAME?</v>
      </c>
      <c r="O197" s="37" t="e">
        <f ca="1"/>
        <v>#NAME?</v>
      </c>
      <c r="P197" s="37" t="e">
        <f ca="1"/>
        <v>#NAME?</v>
      </c>
      <c r="Q197" s="37" t="e">
        <f ca="1"/>
        <v>#NAME?</v>
      </c>
      <c r="R197" s="37" t="e">
        <f ca="1"/>
        <v>#NAME?</v>
      </c>
      <c r="S197" s="37" t="e">
        <f ca="1"/>
        <v>#NAME?</v>
      </c>
      <c r="T197" s="37" t="e">
        <f ca="1"/>
        <v>#NAME?</v>
      </c>
      <c r="U197" s="84" t="e">
        <f ca="1"/>
        <v>#NAME?</v>
      </c>
    </row>
    <row r="198" spans="12:21" x14ac:dyDescent="0.25">
      <c r="L198" t="str">
        <v>Friendly</v>
      </c>
      <c r="M198" s="85" t="e">
        <f ca="1"/>
        <v>#NAME?</v>
      </c>
      <c r="N198" s="86" t="e">
        <f ca="1"/>
        <v>#NAME?</v>
      </c>
      <c r="O198" s="86" t="e">
        <f ca="1"/>
        <v>#NAME?</v>
      </c>
      <c r="P198" s="86" t="e">
        <f ca="1"/>
        <v>#NAME?</v>
      </c>
      <c r="Q198" s="86" t="e">
        <f ca="1"/>
        <v>#NAME?</v>
      </c>
      <c r="R198" s="86" t="e">
        <f ca="1"/>
        <v>#NAME?</v>
      </c>
      <c r="S198" s="86" t="e">
        <f ca="1"/>
        <v>#NAME?</v>
      </c>
      <c r="T198" s="86" t="e">
        <f ca="1"/>
        <v>#NAME?</v>
      </c>
      <c r="U198" s="87" t="e">
        <f ca="1"/>
        <v>#NAME?</v>
      </c>
    </row>
    <row r="200" spans="12:21" x14ac:dyDescent="0.25">
      <c r="L200" t="s">
        <v>509</v>
      </c>
    </row>
    <row r="202" spans="12:21" x14ac:dyDescent="0.25">
      <c r="M202">
        <v>1</v>
      </c>
      <c r="N202">
        <f>M202+1</f>
        <v>2</v>
      </c>
      <c r="O202">
        <f>N202+1</f>
        <v>3</v>
      </c>
      <c r="P202">
        <f>O202+1</f>
        <v>4</v>
      </c>
    </row>
    <row r="203" spans="12:21" x14ac:dyDescent="0.25">
      <c r="L203" t="str">
        <f t="array" ref="L203:L211">TRANSPOSE(B3:J3)</f>
        <v>Expect</v>
      </c>
      <c r="M203" s="203" t="e">
        <f t="array" aca="1" ref="M203:P211" ca="1">MMULT(M163:P171,MINVERSE(MMULT(TRANSPOSE(M163:P171),M163:P171)))</f>
        <v>#NAME?</v>
      </c>
      <c r="N203" s="204" t="e">
        <f ca="1"/>
        <v>#NAME?</v>
      </c>
      <c r="O203" s="204" t="e">
        <f ca="1"/>
        <v>#NAME?</v>
      </c>
      <c r="P203" s="205" t="e">
        <f ca="1"/>
        <v>#NAME?</v>
      </c>
    </row>
    <row r="204" spans="12:21" x14ac:dyDescent="0.25">
      <c r="L204" t="str">
        <v>Entertain</v>
      </c>
      <c r="M204" s="83" t="e">
        <f ca="1"/>
        <v>#NAME?</v>
      </c>
      <c r="N204" s="37" t="e">
        <f ca="1"/>
        <v>#NAME?</v>
      </c>
      <c r="O204" s="37" t="e">
        <f ca="1"/>
        <v>#NAME?</v>
      </c>
      <c r="P204" s="84" t="e">
        <f ca="1"/>
        <v>#NAME?</v>
      </c>
    </row>
    <row r="205" spans="12:21" x14ac:dyDescent="0.25">
      <c r="L205" t="str">
        <v>Comm</v>
      </c>
      <c r="M205" s="83" t="e">
        <f ca="1"/>
        <v>#NAME?</v>
      </c>
      <c r="N205" s="37" t="e">
        <f ca="1"/>
        <v>#NAME?</v>
      </c>
      <c r="O205" s="37" t="e">
        <f ca="1"/>
        <v>#NAME?</v>
      </c>
      <c r="P205" s="84" t="e">
        <f ca="1"/>
        <v>#NAME?</v>
      </c>
    </row>
    <row r="206" spans="12:21" x14ac:dyDescent="0.25">
      <c r="L206" t="str">
        <v>Expert</v>
      </c>
      <c r="M206" s="83" t="e">
        <f ca="1"/>
        <v>#NAME?</v>
      </c>
      <c r="N206" s="37" t="e">
        <f ca="1"/>
        <v>#NAME?</v>
      </c>
      <c r="O206" s="37" t="e">
        <f ca="1"/>
        <v>#NAME?</v>
      </c>
      <c r="P206" s="84" t="e">
        <f ca="1"/>
        <v>#NAME?</v>
      </c>
    </row>
    <row r="207" spans="12:21" x14ac:dyDescent="0.25">
      <c r="L207" t="str">
        <v>Motivate</v>
      </c>
      <c r="M207" s="83" t="e">
        <f ca="1"/>
        <v>#NAME?</v>
      </c>
      <c r="N207" s="37" t="e">
        <f ca="1"/>
        <v>#NAME?</v>
      </c>
      <c r="O207" s="37" t="e">
        <f ca="1"/>
        <v>#NAME?</v>
      </c>
      <c r="P207" s="84" t="e">
        <f ca="1"/>
        <v>#NAME?</v>
      </c>
    </row>
    <row r="208" spans="12:21" x14ac:dyDescent="0.25">
      <c r="L208" t="str">
        <v>Caring</v>
      </c>
      <c r="M208" s="83" t="e">
        <f ca="1"/>
        <v>#NAME?</v>
      </c>
      <c r="N208" s="37" t="e">
        <f ca="1"/>
        <v>#NAME?</v>
      </c>
      <c r="O208" s="37" t="e">
        <f ca="1"/>
        <v>#NAME?</v>
      </c>
      <c r="P208" s="84" t="e">
        <f ca="1"/>
        <v>#NAME?</v>
      </c>
    </row>
    <row r="209" spans="12:16" x14ac:dyDescent="0.25">
      <c r="L209" t="str">
        <v>Charisma</v>
      </c>
      <c r="M209" s="83" t="e">
        <f ca="1"/>
        <v>#NAME?</v>
      </c>
      <c r="N209" s="37" t="e">
        <f ca="1"/>
        <v>#NAME?</v>
      </c>
      <c r="O209" s="37" t="e">
        <f ca="1"/>
        <v>#NAME?</v>
      </c>
      <c r="P209" s="84" t="e">
        <f ca="1"/>
        <v>#NAME?</v>
      </c>
    </row>
    <row r="210" spans="12:16" x14ac:dyDescent="0.25">
      <c r="L210" t="str">
        <v>Passion</v>
      </c>
      <c r="M210" s="83" t="e">
        <f ca="1"/>
        <v>#NAME?</v>
      </c>
      <c r="N210" s="37" t="e">
        <f ca="1"/>
        <v>#NAME?</v>
      </c>
      <c r="O210" s="37" t="e">
        <f ca="1"/>
        <v>#NAME?</v>
      </c>
      <c r="P210" s="84" t="e">
        <f ca="1"/>
        <v>#NAME?</v>
      </c>
    </row>
    <row r="211" spans="12:16" x14ac:dyDescent="0.25">
      <c r="L211" t="str">
        <v>Friendly</v>
      </c>
      <c r="M211" s="85" t="e">
        <f ca="1"/>
        <v>#NAME?</v>
      </c>
      <c r="N211" s="86" t="e">
        <f ca="1"/>
        <v>#NAME?</v>
      </c>
      <c r="O211" s="86" t="e">
        <f ca="1"/>
        <v>#NAME?</v>
      </c>
      <c r="P211" s="87" t="e">
        <f ca="1"/>
        <v>#NAME?</v>
      </c>
    </row>
    <row r="213" spans="12:16" x14ac:dyDescent="0.25">
      <c r="L213" t="s">
        <v>510</v>
      </c>
    </row>
    <row r="215" spans="12:16" x14ac:dyDescent="0.25">
      <c r="M215">
        <v>1</v>
      </c>
      <c r="N215">
        <f>M215+1</f>
        <v>2</v>
      </c>
      <c r="O215">
        <f>N215+1</f>
        <v>3</v>
      </c>
      <c r="P215">
        <f>O215+1</f>
        <v>4</v>
      </c>
    </row>
    <row r="216" spans="12:16" x14ac:dyDescent="0.25">
      <c r="L216" t="str">
        <f t="array" ref="L216:L224">TRANSPOSE(B3:J3)</f>
        <v>Expect</v>
      </c>
      <c r="M216" s="203" t="e">
        <f t="array" aca="1" ref="M216:P224" ca="1">TRANSPOSE(MMULT(MINVERSE(MMULT(TRANSPOSE(M163:P171),MMULT(MINVERSE(DIAGONAL(S149:S157)),M163:P171))),MMULT(TRANSPOSE(M163:P171),MINVERSE(DIAGONAL(S149:S157)))))</f>
        <v>#NAME?</v>
      </c>
      <c r="N216" s="204" t="e">
        <f ca="1"/>
        <v>#NAME?</v>
      </c>
      <c r="O216" s="204" t="e">
        <f ca="1"/>
        <v>#NAME?</v>
      </c>
      <c r="P216" s="205" t="e">
        <f ca="1"/>
        <v>#NAME?</v>
      </c>
    </row>
    <row r="217" spans="12:16" x14ac:dyDescent="0.25">
      <c r="L217" t="str">
        <v>Entertain</v>
      </c>
      <c r="M217" s="83" t="e">
        <f ca="1"/>
        <v>#NAME?</v>
      </c>
      <c r="N217" s="37" t="e">
        <f ca="1"/>
        <v>#NAME?</v>
      </c>
      <c r="O217" s="37" t="e">
        <f ca="1"/>
        <v>#NAME?</v>
      </c>
      <c r="P217" s="84" t="e">
        <f ca="1"/>
        <v>#NAME?</v>
      </c>
    </row>
    <row r="218" spans="12:16" x14ac:dyDescent="0.25">
      <c r="L218" t="str">
        <v>Comm</v>
      </c>
      <c r="M218" s="83" t="e">
        <f ca="1"/>
        <v>#NAME?</v>
      </c>
      <c r="N218" s="37" t="e">
        <f ca="1"/>
        <v>#NAME?</v>
      </c>
      <c r="O218" s="37" t="e">
        <f ca="1"/>
        <v>#NAME?</v>
      </c>
      <c r="P218" s="84" t="e">
        <f ca="1"/>
        <v>#NAME?</v>
      </c>
    </row>
    <row r="219" spans="12:16" x14ac:dyDescent="0.25">
      <c r="L219" t="str">
        <v>Expert</v>
      </c>
      <c r="M219" s="83" t="e">
        <f ca="1"/>
        <v>#NAME?</v>
      </c>
      <c r="N219" s="37" t="e">
        <f ca="1"/>
        <v>#NAME?</v>
      </c>
      <c r="O219" s="37" t="e">
        <f ca="1"/>
        <v>#NAME?</v>
      </c>
      <c r="P219" s="84" t="e">
        <f ca="1"/>
        <v>#NAME?</v>
      </c>
    </row>
    <row r="220" spans="12:16" x14ac:dyDescent="0.25">
      <c r="L220" t="str">
        <v>Motivate</v>
      </c>
      <c r="M220" s="83" t="e">
        <f ca="1"/>
        <v>#NAME?</v>
      </c>
      <c r="N220" s="37" t="e">
        <f ca="1"/>
        <v>#NAME?</v>
      </c>
      <c r="O220" s="37" t="e">
        <f ca="1"/>
        <v>#NAME?</v>
      </c>
      <c r="P220" s="84" t="e">
        <f ca="1"/>
        <v>#NAME?</v>
      </c>
    </row>
    <row r="221" spans="12:16" x14ac:dyDescent="0.25">
      <c r="L221" t="str">
        <v>Caring</v>
      </c>
      <c r="M221" s="83" t="e">
        <f ca="1"/>
        <v>#NAME?</v>
      </c>
      <c r="N221" s="37" t="e">
        <f ca="1"/>
        <v>#NAME?</v>
      </c>
      <c r="O221" s="37" t="e">
        <f ca="1"/>
        <v>#NAME?</v>
      </c>
      <c r="P221" s="84" t="e">
        <f ca="1"/>
        <v>#NAME?</v>
      </c>
    </row>
    <row r="222" spans="12:16" x14ac:dyDescent="0.25">
      <c r="L222" t="str">
        <v>Charisma</v>
      </c>
      <c r="M222" s="83" t="e">
        <f ca="1"/>
        <v>#NAME?</v>
      </c>
      <c r="N222" s="37" t="e">
        <f ca="1"/>
        <v>#NAME?</v>
      </c>
      <c r="O222" s="37" t="e">
        <f ca="1"/>
        <v>#NAME?</v>
      </c>
      <c r="P222" s="84" t="e">
        <f ca="1"/>
        <v>#NAME?</v>
      </c>
    </row>
    <row r="223" spans="12:16" x14ac:dyDescent="0.25">
      <c r="L223" t="str">
        <v>Passion</v>
      </c>
      <c r="M223" s="83" t="e">
        <f ca="1"/>
        <v>#NAME?</v>
      </c>
      <c r="N223" s="37" t="e">
        <f ca="1"/>
        <v>#NAME?</v>
      </c>
      <c r="O223" s="37" t="e">
        <f ca="1"/>
        <v>#NAME?</v>
      </c>
      <c r="P223" s="84" t="e">
        <f ca="1"/>
        <v>#NAME?</v>
      </c>
    </row>
    <row r="224" spans="12:16" x14ac:dyDescent="0.25">
      <c r="L224" t="str">
        <v>Friendly</v>
      </c>
      <c r="M224" s="85" t="e">
        <f ca="1"/>
        <v>#NAME?</v>
      </c>
      <c r="N224" s="86" t="e">
        <f ca="1"/>
        <v>#NAME?</v>
      </c>
      <c r="O224" s="86" t="e">
        <f ca="1"/>
        <v>#NAME?</v>
      </c>
      <c r="P224" s="87" t="e">
        <f ca="1"/>
        <v>#NAME?</v>
      </c>
    </row>
    <row r="226" spans="12:16" x14ac:dyDescent="0.25">
      <c r="L226" t="s">
        <v>511</v>
      </c>
    </row>
    <row r="228" spans="12:16" x14ac:dyDescent="0.25">
      <c r="M228" s="203" t="e">
        <f t="array" aca="1" ref="M228:P231" ca="1">MMULT(MMULT(TRANSPOSE(M163:P171),MMULT(MINVERSE(DIAGONAL(S149:S157)),M14:U22)),MMULT(MINVERSE(DIAGONAL(S149:S157)),M163:P171))</f>
        <v>#NAME?</v>
      </c>
      <c r="N228" s="204" t="e">
        <f ca="1"/>
        <v>#NAME?</v>
      </c>
      <c r="O228" s="204" t="e">
        <f ca="1"/>
        <v>#NAME?</v>
      </c>
      <c r="P228" s="205" t="e">
        <f ca="1"/>
        <v>#NAME?</v>
      </c>
    </row>
    <row r="229" spans="12:16" x14ac:dyDescent="0.25">
      <c r="M229" s="83" t="e">
        <f ca="1"/>
        <v>#NAME?</v>
      </c>
      <c r="N229" s="37" t="e">
        <f ca="1"/>
        <v>#NAME?</v>
      </c>
      <c r="O229" s="37" t="e">
        <f ca="1"/>
        <v>#NAME?</v>
      </c>
      <c r="P229" s="84" t="e">
        <f ca="1"/>
        <v>#NAME?</v>
      </c>
    </row>
    <row r="230" spans="12:16" x14ac:dyDescent="0.25">
      <c r="M230" s="83" t="e">
        <f ca="1"/>
        <v>#NAME?</v>
      </c>
      <c r="N230" s="37" t="e">
        <f ca="1"/>
        <v>#NAME?</v>
      </c>
      <c r="O230" s="37" t="e">
        <f ca="1"/>
        <v>#NAME?</v>
      </c>
      <c r="P230" s="84" t="e">
        <f ca="1"/>
        <v>#NAME?</v>
      </c>
    </row>
    <row r="231" spans="12:16" x14ac:dyDescent="0.25">
      <c r="M231" s="85" t="e">
        <f ca="1"/>
        <v>#NAME?</v>
      </c>
      <c r="N231" s="86" t="e">
        <f ca="1"/>
        <v>#NAME?</v>
      </c>
      <c r="O231" s="86" t="e">
        <f ca="1"/>
        <v>#NAME?</v>
      </c>
      <c r="P231" s="87" t="e">
        <f ca="1"/>
        <v>#NAME?</v>
      </c>
    </row>
    <row r="233" spans="12:16" x14ac:dyDescent="0.25">
      <c r="M233">
        <v>1</v>
      </c>
      <c r="N233">
        <f>M233+1</f>
        <v>2</v>
      </c>
      <c r="O233">
        <f>N233+1</f>
        <v>3</v>
      </c>
      <c r="P233">
        <f>O233+1</f>
        <v>4</v>
      </c>
    </row>
    <row r="234" spans="12:16" x14ac:dyDescent="0.25">
      <c r="L234" t="str">
        <f t="array" ref="L234:L242">TRANSPOSE(B3:J3)</f>
        <v>Expect</v>
      </c>
      <c r="M234" s="203" t="e">
        <f t="array" aca="1" ref="M234:P242" ca="1">TRANSPOSE(MMULT(MINVERSE(MSQRT(M228:P231)),MMULT(TRANSPOSE(M163:P171),MINVERSE(DIAGONAL(S149:S157)))))</f>
        <v>#NAME?</v>
      </c>
      <c r="N234" s="204" t="e">
        <f ca="1"/>
        <v>#NAME?</v>
      </c>
      <c r="O234" s="204" t="e">
        <f ca="1"/>
        <v>#NAME?</v>
      </c>
      <c r="P234" s="205" t="e">
        <f ca="1"/>
        <v>#NAME?</v>
      </c>
    </row>
    <row r="235" spans="12:16" x14ac:dyDescent="0.25">
      <c r="L235" t="str">
        <v>Entertain</v>
      </c>
      <c r="M235" s="83" t="e">
        <f ca="1"/>
        <v>#NAME?</v>
      </c>
      <c r="N235" s="37" t="e">
        <f ca="1"/>
        <v>#NAME?</v>
      </c>
      <c r="O235" s="37" t="e">
        <f ca="1"/>
        <v>#NAME?</v>
      </c>
      <c r="P235" s="84" t="e">
        <f ca="1"/>
        <v>#NAME?</v>
      </c>
    </row>
    <row r="236" spans="12:16" x14ac:dyDescent="0.25">
      <c r="L236" t="str">
        <v>Comm</v>
      </c>
      <c r="M236" s="83" t="e">
        <f ca="1"/>
        <v>#NAME?</v>
      </c>
      <c r="N236" s="37" t="e">
        <f ca="1"/>
        <v>#NAME?</v>
      </c>
      <c r="O236" s="37" t="e">
        <f ca="1"/>
        <v>#NAME?</v>
      </c>
      <c r="P236" s="84" t="e">
        <f ca="1"/>
        <v>#NAME?</v>
      </c>
    </row>
    <row r="237" spans="12:16" x14ac:dyDescent="0.25">
      <c r="L237" t="str">
        <v>Expert</v>
      </c>
      <c r="M237" s="83" t="e">
        <f ca="1"/>
        <v>#NAME?</v>
      </c>
      <c r="N237" s="37" t="e">
        <f ca="1"/>
        <v>#NAME?</v>
      </c>
      <c r="O237" s="37" t="e">
        <f ca="1"/>
        <v>#NAME?</v>
      </c>
      <c r="P237" s="84" t="e">
        <f ca="1"/>
        <v>#NAME?</v>
      </c>
    </row>
    <row r="238" spans="12:16" x14ac:dyDescent="0.25">
      <c r="L238" t="str">
        <v>Motivate</v>
      </c>
      <c r="M238" s="83" t="e">
        <f ca="1"/>
        <v>#NAME?</v>
      </c>
      <c r="N238" s="37" t="e">
        <f ca="1"/>
        <v>#NAME?</v>
      </c>
      <c r="O238" s="37" t="e">
        <f ca="1"/>
        <v>#NAME?</v>
      </c>
      <c r="P238" s="84" t="e">
        <f ca="1"/>
        <v>#NAME?</v>
      </c>
    </row>
    <row r="239" spans="12:16" x14ac:dyDescent="0.25">
      <c r="L239" t="str">
        <v>Caring</v>
      </c>
      <c r="M239" s="83" t="e">
        <f ca="1"/>
        <v>#NAME?</v>
      </c>
      <c r="N239" s="37" t="e">
        <f ca="1"/>
        <v>#NAME?</v>
      </c>
      <c r="O239" s="37" t="e">
        <f ca="1"/>
        <v>#NAME?</v>
      </c>
      <c r="P239" s="84" t="e">
        <f ca="1"/>
        <v>#NAME?</v>
      </c>
    </row>
    <row r="240" spans="12:16" x14ac:dyDescent="0.25">
      <c r="L240" t="str">
        <v>Charisma</v>
      </c>
      <c r="M240" s="83" t="e">
        <f ca="1"/>
        <v>#NAME?</v>
      </c>
      <c r="N240" s="37" t="e">
        <f ca="1"/>
        <v>#NAME?</v>
      </c>
      <c r="O240" s="37" t="e">
        <f ca="1"/>
        <v>#NAME?</v>
      </c>
      <c r="P240" s="84" t="e">
        <f ca="1"/>
        <v>#NAME?</v>
      </c>
    </row>
    <row r="241" spans="12:16" x14ac:dyDescent="0.25">
      <c r="L241" t="str">
        <v>Passion</v>
      </c>
      <c r="M241" s="83" t="e">
        <f ca="1"/>
        <v>#NAME?</v>
      </c>
      <c r="N241" s="37" t="e">
        <f ca="1"/>
        <v>#NAME?</v>
      </c>
      <c r="O241" s="37" t="e">
        <f ca="1"/>
        <v>#NAME?</v>
      </c>
      <c r="P241" s="84" t="e">
        <f ca="1"/>
        <v>#NAME?</v>
      </c>
    </row>
    <row r="242" spans="12:16" x14ac:dyDescent="0.25">
      <c r="L242" t="str">
        <v>Friendly</v>
      </c>
      <c r="M242" s="85" t="e">
        <f ca="1"/>
        <v>#NAME?</v>
      </c>
      <c r="N242" s="86" t="e">
        <f ca="1"/>
        <v>#NAME?</v>
      </c>
      <c r="O242" s="86" t="e">
        <f ca="1"/>
        <v>#NAME?</v>
      </c>
      <c r="P242" s="87" t="e">
        <f ca="1"/>
        <v>#NAME?</v>
      </c>
    </row>
  </sheetData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D13"/>
  <sheetViews>
    <sheetView workbookViewId="0"/>
  </sheetViews>
  <sheetFormatPr defaultRowHeight="15" x14ac:dyDescent="0.25"/>
  <cols>
    <col min="1" max="3" width="6" customWidth="1"/>
    <col min="4" max="4" width="4.28515625" customWidth="1"/>
    <col min="8" max="8" width="4.7109375" customWidth="1"/>
    <col min="9" max="11" width="9.140625" customWidth="1"/>
    <col min="12" max="12" width="5" customWidth="1"/>
    <col min="13" max="14" width="9.140625" customWidth="1"/>
    <col min="15" max="15" width="9.28515625" bestFit="1" customWidth="1"/>
    <col min="17" max="23" width="5.28515625" customWidth="1"/>
    <col min="24" max="24" width="6.85546875" customWidth="1"/>
    <col min="25" max="25" width="4.5703125" customWidth="1"/>
    <col min="27" max="27" width="4.28515625" customWidth="1"/>
    <col min="29" max="29" width="5" customWidth="1"/>
    <col min="31" max="33" width="5.7109375" customWidth="1"/>
    <col min="35" max="37" width="5.7109375" customWidth="1"/>
  </cols>
  <sheetData>
    <row r="1" spans="1:30" x14ac:dyDescent="0.25">
      <c r="A1" s="42" t="s">
        <v>552</v>
      </c>
      <c r="U1" t="s">
        <v>599</v>
      </c>
    </row>
    <row r="3" spans="1:30" ht="17.25" x14ac:dyDescent="0.25">
      <c r="A3" t="s">
        <v>462</v>
      </c>
      <c r="E3" t="s">
        <v>202</v>
      </c>
      <c r="I3" t="s">
        <v>493</v>
      </c>
      <c r="M3" t="s">
        <v>491</v>
      </c>
      <c r="U3" t="s">
        <v>462</v>
      </c>
      <c r="X3" s="32" t="s">
        <v>469</v>
      </c>
      <c r="Y3" s="32"/>
      <c r="Z3" s="32" t="s">
        <v>600</v>
      </c>
      <c r="AA3" s="32"/>
      <c r="AB3" s="32" t="s">
        <v>390</v>
      </c>
      <c r="AD3" t="s">
        <v>574</v>
      </c>
    </row>
    <row r="4" spans="1:30" x14ac:dyDescent="0.25">
      <c r="A4" s="217">
        <v>4</v>
      </c>
      <c r="B4" s="218">
        <v>9</v>
      </c>
      <c r="C4" s="219">
        <v>6</v>
      </c>
      <c r="E4" s="217">
        <f t="array" ref="E4:E7">A4:A7</f>
        <v>4</v>
      </c>
      <c r="F4" s="218">
        <f t="array" ref="F4:F7">B4:B7-SUMPRODUCT(B4:B7,I4:I7)*I4:I7</f>
        <v>4.9111111111111105</v>
      </c>
      <c r="G4" s="219">
        <f t="array" ref="G4:G7">C4:C7-SUMPRODUCT(C4:C7,I4:I7)*I4:I7-SUMPRODUCT(C4:C7,J4:J7)*J4:J7</f>
        <v>1.606635071090047</v>
      </c>
      <c r="I4" s="217">
        <f t="array" ref="I4:I7">E4:E7/SQRT(SUMSQ(E4:E7))</f>
        <v>0.4216370213557839</v>
      </c>
      <c r="J4" s="218">
        <f t="array" ref="J4:J7">F4:F7/SQRT(SUMSQ(F4:F7))</f>
        <v>0.62903254117893825</v>
      </c>
      <c r="K4" s="219">
        <f t="array" ref="K4:K7">G4:G7/SQRT(SUMSQ(G4:G7))</f>
        <v>0.54621994214630787</v>
      </c>
      <c r="M4" s="217">
        <f t="array" ref="M4:O6">MMULT(TRANSPOSE(I4:K7),A4:C7)</f>
        <v>9.4868329805051381</v>
      </c>
      <c r="N4" s="218">
        <v>9.6976514911830307</v>
      </c>
      <c r="O4" s="219">
        <v>7.273238618387273</v>
      </c>
      <c r="U4" s="217">
        <v>4</v>
      </c>
      <c r="V4" s="218">
        <v>9</v>
      </c>
      <c r="W4" s="219">
        <v>6</v>
      </c>
      <c r="X4" s="237">
        <v>4.95</v>
      </c>
      <c r="Z4" s="223">
        <f t="array" ref="Z4:Z6">MMULT(TRANSPOSE(I4:K7),X4:X7)</f>
        <v>4.1653521339737898</v>
      </c>
      <c r="AB4" s="223">
        <f>(Z4-N4*AB5-O4*AB6)/M4</f>
        <v>-0.34944251311547947</v>
      </c>
      <c r="AD4" s="223">
        <f t="array" ref="AD4:AD7">MMULT(U4:W7,AB4:AB6)</f>
        <v>4.949993426458505</v>
      </c>
    </row>
    <row r="5" spans="1:30" x14ac:dyDescent="0.25">
      <c r="A5" s="123">
        <v>5</v>
      </c>
      <c r="B5" s="37">
        <v>7</v>
      </c>
      <c r="C5" s="90">
        <v>2</v>
      </c>
      <c r="E5" s="123">
        <v>5</v>
      </c>
      <c r="F5" s="37">
        <v>1.8888888888888884</v>
      </c>
      <c r="G5" s="90">
        <v>-2.3436018957345977</v>
      </c>
      <c r="I5" s="123">
        <v>0.52704627669472992</v>
      </c>
      <c r="J5" s="37">
        <v>0.24193559276113005</v>
      </c>
      <c r="K5" s="90">
        <v>-0.79677215749660579</v>
      </c>
      <c r="M5" s="123">
        <v>-8.8817841970012523E-16</v>
      </c>
      <c r="N5" s="37">
        <v>7.8074038934562324</v>
      </c>
      <c r="O5" s="90">
        <v>2.1091091086587932</v>
      </c>
      <c r="U5" s="123">
        <v>5</v>
      </c>
      <c r="V5" s="37">
        <v>7</v>
      </c>
      <c r="W5" s="90">
        <v>2</v>
      </c>
      <c r="X5" s="238">
        <v>1.0760000000000001</v>
      </c>
      <c r="Z5" s="49">
        <v>3.0524700645551741</v>
      </c>
      <c r="AB5" s="49">
        <f>(Z5-O5*AB6)/N5</f>
        <v>0.17682207192971366</v>
      </c>
      <c r="AD5" s="49">
        <v>1.0759968817815981</v>
      </c>
    </row>
    <row r="6" spans="1:30" x14ac:dyDescent="0.25">
      <c r="A6" s="123">
        <v>7</v>
      </c>
      <c r="B6" s="37">
        <v>3</v>
      </c>
      <c r="C6" s="90">
        <v>5</v>
      </c>
      <c r="E6" s="123">
        <v>7</v>
      </c>
      <c r="F6" s="37">
        <v>-4.1555555555555559</v>
      </c>
      <c r="G6" s="90">
        <v>0.7559241706161135</v>
      </c>
      <c r="I6" s="123">
        <v>0.73786478737262184</v>
      </c>
      <c r="J6" s="37">
        <v>-0.53225830407448627</v>
      </c>
      <c r="K6" s="90">
        <v>0.25699728841397079</v>
      </c>
      <c r="M6" s="91">
        <v>-1.9984014443252818E-15</v>
      </c>
      <c r="N6" s="92">
        <v>-2.3037127760971998E-15</v>
      </c>
      <c r="O6" s="93">
        <v>2.9413702194338782</v>
      </c>
      <c r="U6" s="123">
        <v>7</v>
      </c>
      <c r="V6" s="37">
        <v>3</v>
      </c>
      <c r="W6" s="90">
        <v>5</v>
      </c>
      <c r="X6" s="239">
        <v>2.048</v>
      </c>
      <c r="Z6" s="174">
        <v>2.3317049780487715</v>
      </c>
      <c r="AB6" s="174">
        <f>Z6/O6</f>
        <v>0.79272747192549997</v>
      </c>
      <c r="AD6" s="49">
        <v>2.0480059836082845</v>
      </c>
    </row>
    <row r="7" spans="1:30" x14ac:dyDescent="0.25">
      <c r="A7" s="91">
        <v>0</v>
      </c>
      <c r="B7" s="92">
        <v>4</v>
      </c>
      <c r="C7" s="93">
        <v>1</v>
      </c>
      <c r="E7" s="91">
        <v>0</v>
      </c>
      <c r="F7" s="92">
        <v>4</v>
      </c>
      <c r="G7" s="93">
        <v>-8.0568720379146974E-2</v>
      </c>
      <c r="I7" s="91">
        <v>0</v>
      </c>
      <c r="J7" s="92">
        <v>0.51233419643533429</v>
      </c>
      <c r="K7" s="93">
        <v>-2.7391560520611334E-2</v>
      </c>
      <c r="U7" s="91">
        <v>0</v>
      </c>
      <c r="V7" s="92">
        <v>4</v>
      </c>
      <c r="W7" s="93">
        <v>1</v>
      </c>
      <c r="X7" s="240">
        <v>1.5</v>
      </c>
      <c r="AD7" s="174">
        <v>1.5000157596443546</v>
      </c>
    </row>
    <row r="9" spans="1:30" ht="17.25" x14ac:dyDescent="0.25">
      <c r="A9" t="s">
        <v>554</v>
      </c>
      <c r="I9" t="s">
        <v>553</v>
      </c>
      <c r="M9" t="s">
        <v>492</v>
      </c>
      <c r="U9" t="s">
        <v>554</v>
      </c>
    </row>
    <row r="10" spans="1:30" x14ac:dyDescent="0.25">
      <c r="A10" s="217" t="e">
        <f t="array" aca="1" ref="A10:C13" ca="1">ELIM(A4:C7)</f>
        <v>#NAME?</v>
      </c>
      <c r="B10" s="218" t="e">
        <f ca="1"/>
        <v>#NAME?</v>
      </c>
      <c r="C10" s="219" t="e">
        <f ca="1"/>
        <v>#NAME?</v>
      </c>
      <c r="I10" s="217">
        <f t="array" ref="I10:K12">MMULT(TRANSPOSE(I4:K7),I4:K7)</f>
        <v>1</v>
      </c>
      <c r="J10" s="218">
        <v>-5.5511151231257827E-17</v>
      </c>
      <c r="K10" s="219">
        <v>-2.2204460492503131E-16</v>
      </c>
      <c r="M10" s="217">
        <f t="array" ref="M10:O13">MMULT(I4:K7,M4:O6)</f>
        <v>3.9999999999999987</v>
      </c>
      <c r="N10" s="218">
        <v>8.9999999999999982</v>
      </c>
      <c r="O10" s="219">
        <v>5.9999999999999991</v>
      </c>
      <c r="U10" s="217" t="e">
        <f t="array" aca="1" ref="U10:X13" ca="1">ELIM(U4:X7,0.0001)</f>
        <v>#NAME?</v>
      </c>
      <c r="V10" s="218" t="e">
        <f ca="1"/>
        <v>#NAME?</v>
      </c>
      <c r="W10" s="218" t="e">
        <f ca="1"/>
        <v>#NAME?</v>
      </c>
      <c r="X10" s="223" t="e">
        <f ca="1"/>
        <v>#NAME?</v>
      </c>
    </row>
    <row r="11" spans="1:30" x14ac:dyDescent="0.25">
      <c r="A11" s="123" t="e">
        <f ca="1"/>
        <v>#NAME?</v>
      </c>
      <c r="B11" s="37" t="e">
        <f ca="1"/>
        <v>#NAME?</v>
      </c>
      <c r="C11" s="90" t="e">
        <f ca="1"/>
        <v>#NAME?</v>
      </c>
      <c r="I11" s="123">
        <v>-5.5511151231257827E-17</v>
      </c>
      <c r="J11" s="37">
        <v>1</v>
      </c>
      <c r="K11" s="90">
        <v>-3.8163916471489756E-17</v>
      </c>
      <c r="M11" s="123">
        <v>5.0000000000000018</v>
      </c>
      <c r="N11" s="37">
        <v>7.0000000000000018</v>
      </c>
      <c r="O11" s="90">
        <v>2.0000000000000022</v>
      </c>
      <c r="U11" s="36" t="e">
        <f ca="1"/>
        <v>#NAME?</v>
      </c>
      <c r="V11" s="37" t="e">
        <f ca="1"/>
        <v>#NAME?</v>
      </c>
      <c r="W11" s="37" t="e">
        <f ca="1"/>
        <v>#NAME?</v>
      </c>
      <c r="X11" s="49" t="e">
        <f ca="1"/>
        <v>#NAME?</v>
      </c>
    </row>
    <row r="12" spans="1:30" x14ac:dyDescent="0.25">
      <c r="A12" s="123" t="e">
        <f ca="1"/>
        <v>#NAME?</v>
      </c>
      <c r="B12" s="37" t="e">
        <f ca="1"/>
        <v>#NAME?</v>
      </c>
      <c r="C12" s="90" t="e">
        <f ca="1"/>
        <v>#NAME?</v>
      </c>
      <c r="I12" s="91">
        <v>-2.2204460492503131E-16</v>
      </c>
      <c r="J12" s="92">
        <v>-3.8163916471489756E-17</v>
      </c>
      <c r="K12" s="93">
        <v>1</v>
      </c>
      <c r="M12" s="123">
        <v>7</v>
      </c>
      <c r="N12" s="37">
        <v>3.0000000000000004</v>
      </c>
      <c r="O12" s="90">
        <v>4.9999999999999991</v>
      </c>
      <c r="U12" s="36" t="e">
        <f ca="1"/>
        <v>#NAME?</v>
      </c>
      <c r="V12" s="37" t="e">
        <f ca="1"/>
        <v>#NAME?</v>
      </c>
      <c r="W12" s="37" t="e">
        <f ca="1"/>
        <v>#NAME?</v>
      </c>
      <c r="X12" s="49" t="e">
        <f ca="1"/>
        <v>#NAME?</v>
      </c>
    </row>
    <row r="13" spans="1:30" x14ac:dyDescent="0.25">
      <c r="A13" s="91" t="e">
        <f ca="1"/>
        <v>#NAME?</v>
      </c>
      <c r="B13" s="92" t="e">
        <f ca="1"/>
        <v>#NAME?</v>
      </c>
      <c r="C13" s="93" t="e">
        <f ca="1"/>
        <v>#NAME?</v>
      </c>
      <c r="M13" s="91">
        <v>-4.003048428415557E-16</v>
      </c>
      <c r="N13" s="92">
        <v>3.9999999999999991</v>
      </c>
      <c r="O13" s="93">
        <v>1</v>
      </c>
      <c r="U13" s="91" t="e">
        <f ca="1"/>
        <v>#NAME?</v>
      </c>
      <c r="V13" s="92" t="e">
        <f ca="1"/>
        <v>#NAME?</v>
      </c>
      <c r="W13" s="92" t="e">
        <f ca="1"/>
        <v>#NAME?</v>
      </c>
      <c r="X13" s="174" t="e">
        <f ca="1"/>
        <v>#NAME?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G25"/>
  <sheetViews>
    <sheetView workbookViewId="0"/>
  </sheetViews>
  <sheetFormatPr defaultRowHeight="15" x14ac:dyDescent="0.25"/>
  <sheetData>
    <row r="1" spans="1:5" x14ac:dyDescent="0.25">
      <c r="A1" s="42" t="s">
        <v>627</v>
      </c>
    </row>
    <row r="2" spans="1:5" x14ac:dyDescent="0.25">
      <c r="A2" s="42"/>
    </row>
    <row r="3" spans="1:5" x14ac:dyDescent="0.25">
      <c r="A3" t="s">
        <v>462</v>
      </c>
    </row>
    <row r="4" spans="1:5" x14ac:dyDescent="0.25">
      <c r="A4" s="217">
        <v>10</v>
      </c>
      <c r="B4" s="218">
        <v>-2</v>
      </c>
      <c r="C4" s="219">
        <v>3</v>
      </c>
    </row>
    <row r="5" spans="1:5" x14ac:dyDescent="0.25">
      <c r="A5" s="123">
        <v>-2</v>
      </c>
      <c r="B5" s="37">
        <v>5</v>
      </c>
      <c r="C5" s="90">
        <v>2</v>
      </c>
    </row>
    <row r="6" spans="1:5" x14ac:dyDescent="0.25">
      <c r="A6" s="91">
        <v>3</v>
      </c>
      <c r="B6" s="92">
        <v>2</v>
      </c>
      <c r="C6" s="93">
        <v>6</v>
      </c>
    </row>
    <row r="8" spans="1:5" x14ac:dyDescent="0.25">
      <c r="A8" s="217">
        <f>SQRT(A4)</f>
        <v>3.1622776601683795</v>
      </c>
      <c r="B8" s="218">
        <v>0</v>
      </c>
      <c r="C8" s="219">
        <v>0</v>
      </c>
    </row>
    <row r="9" spans="1:5" x14ac:dyDescent="0.25">
      <c r="A9" s="123">
        <f>A5/A8</f>
        <v>-0.63245553203367588</v>
      </c>
      <c r="B9" s="217">
        <f t="array" ref="B9:C10">B5:C6-MMULT(A9:A10,TRANSPOSE(A9:A10))</f>
        <v>4.5999999999999996</v>
      </c>
      <c r="C9" s="219">
        <v>2.6</v>
      </c>
    </row>
    <row r="10" spans="1:5" x14ac:dyDescent="0.25">
      <c r="A10" s="91">
        <f>A6/A8</f>
        <v>0.94868329805051377</v>
      </c>
      <c r="B10" s="91">
        <v>2.6</v>
      </c>
      <c r="C10" s="93">
        <v>5.0999999999999996</v>
      </c>
    </row>
    <row r="12" spans="1:5" x14ac:dyDescent="0.25">
      <c r="A12" s="217">
        <f>A8</f>
        <v>3.1622776601683795</v>
      </c>
      <c r="B12" s="218">
        <f>B8</f>
        <v>0</v>
      </c>
      <c r="C12" s="219">
        <f>C8</f>
        <v>0</v>
      </c>
    </row>
    <row r="13" spans="1:5" x14ac:dyDescent="0.25">
      <c r="A13" s="123">
        <f>A9</f>
        <v>-0.63245553203367588</v>
      </c>
      <c r="B13" s="37">
        <f>SQRT(B9)</f>
        <v>2.1447610589527217</v>
      </c>
      <c r="C13" s="90">
        <v>0</v>
      </c>
    </row>
    <row r="14" spans="1:5" x14ac:dyDescent="0.25">
      <c r="A14" s="91">
        <f>A10</f>
        <v>0.94868329805051377</v>
      </c>
      <c r="B14" s="92">
        <f>B10/B13</f>
        <v>1.2122562507124079</v>
      </c>
      <c r="C14" s="242">
        <f>C10-B14*B14</f>
        <v>3.6304347826086953</v>
      </c>
    </row>
    <row r="15" spans="1:5" x14ac:dyDescent="0.25">
      <c r="A15" s="37"/>
      <c r="B15" s="37"/>
      <c r="C15" s="37"/>
    </row>
    <row r="16" spans="1:5" ht="17.25" x14ac:dyDescent="0.25">
      <c r="A16" t="s">
        <v>629</v>
      </c>
      <c r="E16" t="s">
        <v>630</v>
      </c>
    </row>
    <row r="17" spans="1:7" x14ac:dyDescent="0.25">
      <c r="A17" s="217">
        <f t="shared" ref="A17:C18" si="0">A12</f>
        <v>3.1622776601683795</v>
      </c>
      <c r="B17" s="218">
        <f t="shared" si="0"/>
        <v>0</v>
      </c>
      <c r="C17" s="219">
        <f t="shared" si="0"/>
        <v>0</v>
      </c>
      <c r="E17" s="217">
        <f t="array" ref="E17:G19">MMULT(A17:C19,TRANSPOSE(A17:C19))</f>
        <v>10.000000000000002</v>
      </c>
      <c r="F17" s="218">
        <v>-2</v>
      </c>
      <c r="G17" s="219">
        <v>3</v>
      </c>
    </row>
    <row r="18" spans="1:7" x14ac:dyDescent="0.25">
      <c r="A18" s="123">
        <f t="shared" si="0"/>
        <v>-0.63245553203367588</v>
      </c>
      <c r="B18" s="37">
        <f t="shared" si="0"/>
        <v>2.1447610589527217</v>
      </c>
      <c r="C18" s="90">
        <f t="shared" si="0"/>
        <v>0</v>
      </c>
      <c r="E18" s="123">
        <v>-2</v>
      </c>
      <c r="F18" s="37">
        <v>5.0000000000000009</v>
      </c>
      <c r="G18" s="90">
        <v>2</v>
      </c>
    </row>
    <row r="19" spans="1:7" x14ac:dyDescent="0.25">
      <c r="A19" s="91">
        <f>A14</f>
        <v>0.94868329805051377</v>
      </c>
      <c r="B19" s="92">
        <f>B14</f>
        <v>1.2122562507124079</v>
      </c>
      <c r="C19" s="93">
        <f>SQRT(C14)</f>
        <v>1.9053699857530808</v>
      </c>
      <c r="E19" s="91">
        <v>3</v>
      </c>
      <c r="F19" s="92">
        <v>2</v>
      </c>
      <c r="G19" s="93">
        <v>6</v>
      </c>
    </row>
    <row r="21" spans="1:7" x14ac:dyDescent="0.25">
      <c r="A21" t="s">
        <v>788</v>
      </c>
    </row>
    <row r="23" spans="1:7" x14ac:dyDescent="0.25">
      <c r="A23" s="217" t="e">
        <f t="array" aca="1" ref="A23:C25" ca="1">CHOL(A4:C6)</f>
        <v>#NAME?</v>
      </c>
      <c r="B23" s="218" t="e">
        <f ca="1"/>
        <v>#NAME?</v>
      </c>
      <c r="C23" s="219" t="e">
        <f ca="1"/>
        <v>#NAME?</v>
      </c>
      <c r="E23" s="217" t="e">
        <f t="array" aca="1" ref="E23:G25" ca="1">MMULT(A23:C25,TRANSPOSE(A23:C25))</f>
        <v>#NAME?</v>
      </c>
      <c r="F23" s="218" t="e">
        <f ca="1"/>
        <v>#NAME?</v>
      </c>
      <c r="G23" s="219" t="e">
        <f ca="1"/>
        <v>#NAME?</v>
      </c>
    </row>
    <row r="24" spans="1:7" x14ac:dyDescent="0.25">
      <c r="A24" s="123" t="e">
        <f ca="1"/>
        <v>#NAME?</v>
      </c>
      <c r="B24" s="37" t="e">
        <f ca="1"/>
        <v>#NAME?</v>
      </c>
      <c r="C24" s="90" t="e">
        <f ca="1"/>
        <v>#NAME?</v>
      </c>
      <c r="E24" s="123" t="e">
        <f ca="1"/>
        <v>#NAME?</v>
      </c>
      <c r="F24" s="37" t="e">
        <f ca="1"/>
        <v>#NAME?</v>
      </c>
      <c r="G24" s="90" t="e">
        <f ca="1"/>
        <v>#NAME?</v>
      </c>
    </row>
    <row r="25" spans="1:7" x14ac:dyDescent="0.25">
      <c r="A25" s="91" t="e">
        <f ca="1"/>
        <v>#NAME?</v>
      </c>
      <c r="B25" s="92" t="e">
        <f ca="1"/>
        <v>#NAME?</v>
      </c>
      <c r="C25" s="93" t="e">
        <f ca="1"/>
        <v>#NAME?</v>
      </c>
      <c r="E25" s="91" t="e">
        <f ca="1"/>
        <v>#NAME?</v>
      </c>
      <c r="F25" s="92" t="e">
        <f ca="1"/>
        <v>#NAME?</v>
      </c>
      <c r="G25" s="93" t="e">
        <f ca="1"/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TOC0</vt:lpstr>
      <vt:lpstr>TOC</vt:lpstr>
      <vt:lpstr>Desc</vt:lpstr>
      <vt:lpstr>Bivar</vt:lpstr>
      <vt:lpstr>Bivar 1</vt:lpstr>
      <vt:lpstr>Hotel 1</vt:lpstr>
      <vt:lpstr>Hotel 2P</vt:lpstr>
      <vt:lpstr>Hotel 2</vt:lpstr>
      <vt:lpstr>Hotel 2a</vt:lpstr>
      <vt:lpstr>Hotel 3</vt:lpstr>
      <vt:lpstr>Hotel 3a</vt:lpstr>
      <vt:lpstr>Hotel 3b</vt:lpstr>
      <vt:lpstr>Rep Measures 1</vt:lpstr>
      <vt:lpstr>Rep Measures 2</vt:lpstr>
      <vt:lpstr>Rep Measures 3</vt:lpstr>
      <vt:lpstr>Box 2</vt:lpstr>
      <vt:lpstr>Box 2a</vt:lpstr>
      <vt:lpstr>Box 3a</vt:lpstr>
      <vt:lpstr>Box 3b</vt:lpstr>
      <vt:lpstr>Manova 1</vt:lpstr>
      <vt:lpstr>Manova 1a</vt:lpstr>
      <vt:lpstr>Manova 1b</vt:lpstr>
      <vt:lpstr>Manova 1c</vt:lpstr>
      <vt:lpstr>Manova 1d</vt:lpstr>
      <vt:lpstr>Manova 1e</vt:lpstr>
      <vt:lpstr>Manova 1f</vt:lpstr>
      <vt:lpstr>Manova 1g</vt:lpstr>
      <vt:lpstr>Manova 1h</vt:lpstr>
      <vt:lpstr>Manova 1i</vt:lpstr>
      <vt:lpstr>Manova 1j</vt:lpstr>
      <vt:lpstr>Manova 1k</vt:lpstr>
      <vt:lpstr>Box</vt:lpstr>
      <vt:lpstr>PCA</vt:lpstr>
      <vt:lpstr>Factor</vt:lpstr>
      <vt:lpstr>Box Factor</vt:lpstr>
      <vt:lpstr>Varimax</vt:lpstr>
      <vt:lpstr>Varimax 1</vt:lpstr>
      <vt:lpstr>KMO</vt:lpstr>
      <vt:lpstr>Clust 1</vt:lpstr>
      <vt:lpstr>Clust 1a</vt:lpstr>
      <vt:lpstr>Clust 2</vt:lpstr>
      <vt:lpstr>Clust 3</vt:lpstr>
      <vt:lpstr>Clust 3a</vt:lpstr>
      <vt:lpstr>Clust 3b</vt:lpstr>
      <vt:lpstr>Jenks 1</vt:lpstr>
      <vt:lpstr>Jenks 2</vt:lpstr>
      <vt:lpstr>Jenks 3</vt:lpstr>
      <vt:lpstr>Jenks 4</vt:lpstr>
      <vt:lpstr>Discrim 1</vt:lpstr>
      <vt:lpstr>Discrim 2</vt:lpstr>
      <vt:lpstr>Discrim 3</vt:lpstr>
      <vt:lpstr>Discrim 4</vt:lpstr>
      <vt:lpstr>CA 1</vt:lpstr>
      <vt:lpstr>CA 2</vt:lpstr>
      <vt:lpstr>CA 3</vt:lpstr>
      <vt:lpstr>CA 4</vt:lpstr>
      <vt:lpstr>QR 1</vt:lpstr>
      <vt:lpstr>QR 2</vt:lpstr>
      <vt:lpstr>Eigen 1</vt:lpstr>
      <vt:lpstr>Eigen 2</vt:lpstr>
      <vt:lpstr>QR</vt:lpstr>
      <vt:lpstr>Spectral</vt:lpstr>
      <vt:lpstr>SVD</vt:lpstr>
      <vt:lpstr>Matrix 1</vt:lpstr>
      <vt:lpstr>Matrix 2</vt:lpstr>
      <vt:lpstr>Par Cor</vt:lpstr>
      <vt:lpstr>SQRT</vt:lpstr>
      <vt:lpstr>Fact PCA</vt:lpstr>
      <vt:lpstr>PAF Comm</vt:lpstr>
      <vt:lpstr>Fact PAF</vt:lpstr>
      <vt:lpstr>Gram</vt:lpstr>
      <vt:lpstr>Cholesky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 Zaiontz</cp:lastModifiedBy>
  <cp:lastPrinted>2013-09-20T04:33:09Z</cp:lastPrinted>
  <dcterms:created xsi:type="dcterms:W3CDTF">2013-08-08T05:03:19Z</dcterms:created>
  <dcterms:modified xsi:type="dcterms:W3CDTF">2018-01-12T18:52:57Z</dcterms:modified>
</cp:coreProperties>
</file>