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_Teleworx\Facebook\USCx\Tribal Playbook\Business Plan\Phase 1 Deliverable\MoE\"/>
    </mc:Choice>
  </mc:AlternateContent>
  <xr:revisionPtr revIDLastSave="0" documentId="13_ncr:1_{C6C2D7F4-C3AE-4674-A62B-6BB79A369A7D}" xr6:coauthVersionLast="45" xr6:coauthVersionMax="45" xr10:uidLastSave="{00000000-0000-0000-0000-000000000000}"/>
  <bookViews>
    <workbookView xWindow="-120" yWindow="-120" windowWidth="20730" windowHeight="11310" tabRatio="811" xr2:uid="{00000000-000D-0000-FFFF-FFFF00000000}"/>
  </bookViews>
  <sheets>
    <sheet name="Cover" sheetId="10" r:id="rId1"/>
    <sheet name="Instructions" sheetId="18" r:id="rId2"/>
    <sheet name="E2E Summary" sheetId="9" r:id="rId3"/>
    <sheet name="Implementation_Evaluation" sheetId="17" r:id="rId4"/>
    <sheet name="Network Equipment" sheetId="16" r:id="rId5"/>
    <sheet name="Design_evaluation" sheetId="13" r:id="rId6"/>
  </sheets>
  <externalReferences>
    <externalReference r:id="rId7"/>
    <externalReference r:id="rId8"/>
    <externalReference r:id="rId9"/>
    <externalReference r:id="rId10"/>
    <externalReference r:id="rId11"/>
  </externalReferences>
  <definedNames>
    <definedName name="_xlnm._FilterDatabase" localSheetId="5" hidden="1">Design_evaluation!$E$18:$E$58</definedName>
    <definedName name="_xlnm._FilterDatabase" localSheetId="3" hidden="1">Implementation_Evaluation!$E$13:$E$30</definedName>
    <definedName name="_xlnm._FilterDatabase" localSheetId="4" hidden="1">'Network Equipment'!$E$16:$E$50</definedName>
    <definedName name="Asset_Life">[1]Dashboard!$C$33</definedName>
    <definedName name="BH_Config_1_CAPEX">'[1]Site Configurations'!$G$68</definedName>
    <definedName name="BH_Config_1_Eq_Count">'[1]Site Configurations'!$F$58</definedName>
    <definedName name="BH_Config_2_CAPEX">'[1]Site Configurations'!$G$86</definedName>
    <definedName name="BH_Config_2_Eq_Count">'[1]Site Configurations'!$F$76</definedName>
    <definedName name="BH_Config_3_CAPEX">'[1]Site Configurations'!$G$101</definedName>
    <definedName name="BH_Config_3_Eq_Count">'[1]Site Configurations'!$F$94</definedName>
    <definedName name="BH_Config_4_CAPEX">'[1]Site Configurations'!$G$117</definedName>
    <definedName name="BH_Config_4_Eq_Count">'[1]Site Configurations'!$F$109</definedName>
    <definedName name="Covered_Homes">[1]Dashboard!$H$4</definedName>
    <definedName name="CPE_Subsidy">[1]Dashboard!$C$34</definedName>
    <definedName name="CPE_Type">[1]Dashboard!#REF!</definedName>
    <definedName name="EPC_Arch">[1]Dashboard!$C$9</definedName>
    <definedName name="EPC_Deployment">[1]Dashboard!$C$10</definedName>
    <definedName name="FM_Sourcing">[1]Dashboard!#REF!</definedName>
    <definedName name="Hurdle_Rate">[1]Dashboard!$C$32</definedName>
    <definedName name="loc" localSheetId="1">#REF!</definedName>
    <definedName name="loc">#REF!</definedName>
    <definedName name="lowp" localSheetId="5">Design_evaluation!$L$62</definedName>
    <definedName name="lowp" localSheetId="3">Implementation_Evaluation!$I$45</definedName>
    <definedName name="lowp" localSheetId="4">'Network Equipment'!$L$54</definedName>
    <definedName name="lowp">'E2E Summary'!#REF!</definedName>
    <definedName name="lowpe2e">'E2E Summary'!$I$46</definedName>
    <definedName name="N_Servers">[1]Dashboard!$C$12</definedName>
    <definedName name="Network_Lowp">#REF!</definedName>
    <definedName name="Network_Price1">#REF!</definedName>
    <definedName name="Network_Price2">#REF!</definedName>
    <definedName name="Network_Price3">#REF!</definedName>
    <definedName name="Network_Price4">#REF!</definedName>
    <definedName name="Network_Price5">#REF!</definedName>
    <definedName name="points">[2]Sheet3!$A$4:$A$7</definedName>
    <definedName name="Price1" localSheetId="5">Design_evaluation!$D$62</definedName>
    <definedName name="Price1" localSheetId="3">Implementation_Evaluation!$D$45</definedName>
    <definedName name="Price1" localSheetId="4">'Network Equipment'!$D$54</definedName>
    <definedName name="Price1">'E2E Summary'!#REF!</definedName>
    <definedName name="Price1_Equipment">'[3]Consulting Services Evaluation'!$G$73</definedName>
    <definedName name="Price1E2E">'E2E Summary'!$D$46</definedName>
    <definedName name="Price2" localSheetId="5">Design_evaluation!$E$62</definedName>
    <definedName name="Price2" localSheetId="3">Implementation_Evaluation!$E$45</definedName>
    <definedName name="Price2" localSheetId="4">'Network Equipment'!$E$54</definedName>
    <definedName name="Price2">'E2E Summary'!#REF!</definedName>
    <definedName name="Price2_Equipment">'[3]Consulting Services Evaluation'!$H$73</definedName>
    <definedName name="PRICE2E2E">'E2E Summary'!$E$46</definedName>
    <definedName name="Price3" localSheetId="5">Design_evaluation!$F$62</definedName>
    <definedName name="Price3" localSheetId="3">Implementation_Evaluation!$F$45</definedName>
    <definedName name="Price3" localSheetId="4">'Network Equipment'!$F$54</definedName>
    <definedName name="Price3">'E2E Summary'!#REF!</definedName>
    <definedName name="Price3_Equipment">'[3]Consulting Services Evaluation'!$I$73</definedName>
    <definedName name="PRICE3E2E">'E2E Summary'!$F$46</definedName>
    <definedName name="Price4" localSheetId="5">Design_evaluation!$G$62</definedName>
    <definedName name="Price4" localSheetId="3">Implementation_Evaluation!$G$45</definedName>
    <definedName name="Price4" localSheetId="4">'Network Equipment'!$G$54</definedName>
    <definedName name="Price4">'E2E Summary'!#REF!</definedName>
    <definedName name="Price4_Equipment">'[3]Consulting Services Evaluation'!$J$73</definedName>
    <definedName name="PRICE4E2E">'E2E Summary'!$G$46</definedName>
    <definedName name="Price5" localSheetId="5">Design_evaluation!$H$62</definedName>
    <definedName name="Price5" localSheetId="3">Implementation_Evaluation!$H$45</definedName>
    <definedName name="Price5" localSheetId="4">'Network Equipment'!$H$54</definedName>
    <definedName name="Price5">'E2E Summary'!#REF!</definedName>
    <definedName name="Price5_Equipment">'[3]Consulting Services Evaluation'!$K$73</definedName>
    <definedName name="PRICE5E2E">'E2E Summary'!$H$46</definedName>
    <definedName name="RAN_Config_1_CAPEX">'[1]Site Configurations'!$G$17</definedName>
    <definedName name="RAN_Config_1_Sectors">'[1]Site Configurations'!$C$8</definedName>
    <definedName name="RAN_Config_2_CAPEX">'[1]Site Configurations'!$G$32</definedName>
    <definedName name="RAN_Config_2_Sectors">'[1]Site Configurations'!$C$23</definedName>
    <definedName name="RAN_Config_3_CAPEX">'[1]Site Configurations'!$G$47</definedName>
    <definedName name="RAN_Config_3_Sectors">'[1]Site Configurations'!$C$38</definedName>
    <definedName name="Scope">[1]Dashboard!$C$4</definedName>
    <definedName name="Service_Categories" localSheetId="1">[4]ATM!#REF!</definedName>
    <definedName name="Service_Categories">[4]ATM!#REF!</definedName>
    <definedName name="Sys_Deployment">[1]Dashboard!$C$11</definedName>
    <definedName name="table_1" localSheetId="1">#REF!</definedName>
    <definedName name="table_1">#REF!</definedName>
    <definedName name="table_2" localSheetId="1">#REF!</definedName>
    <definedName name="table_2">#REF!</definedName>
    <definedName name="table_3" localSheetId="1">#REF!</definedName>
    <definedName name="table_3">#REF!</definedName>
    <definedName name="table_4">#REF!</definedName>
    <definedName name="Table_5__Definition_of_Sccp_Variant">#REF!</definedName>
    <definedName name="Targets_Covered">[1]Dashboard!$H$5</definedName>
    <definedName name="Tax_Rate">[1]Dashboard!$C$31</definedName>
    <definedName name="Tcap1__Ip_Address" localSheetId="1">'[5]IDs-IP@'!#REF!</definedName>
    <definedName name="Tcap1__Ip_Address">'[5]IDs-IP@'!#REF!</definedName>
    <definedName name="Tcap1_Ip_Address" localSheetId="1">'[5]IDs-IP@'!#REF!</definedName>
    <definedName name="Tcap1_Ip_Address">'[5]IDs-IP@'!#REF!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8" i="13" l="1"/>
  <c r="O57" i="13"/>
  <c r="O56" i="13"/>
  <c r="O55" i="13"/>
  <c r="O54" i="13"/>
  <c r="O53" i="13"/>
  <c r="M58" i="13"/>
  <c r="M57" i="13"/>
  <c r="M56" i="13"/>
  <c r="M55" i="13"/>
  <c r="M54" i="13"/>
  <c r="M53" i="13"/>
  <c r="K58" i="13"/>
  <c r="K57" i="13"/>
  <c r="K56" i="13"/>
  <c r="K55" i="13"/>
  <c r="K54" i="13"/>
  <c r="K53" i="13"/>
  <c r="I58" i="13"/>
  <c r="I57" i="13"/>
  <c r="I56" i="13"/>
  <c r="I55" i="13"/>
  <c r="I54" i="13"/>
  <c r="I53" i="13"/>
  <c r="G58" i="13"/>
  <c r="G57" i="13"/>
  <c r="G56" i="13"/>
  <c r="G55" i="13"/>
  <c r="G54" i="13"/>
  <c r="G53" i="13"/>
  <c r="O49" i="16"/>
  <c r="M49" i="16"/>
  <c r="K49" i="16"/>
  <c r="I49" i="16"/>
  <c r="G49" i="16"/>
  <c r="O41" i="17"/>
  <c r="O40" i="17"/>
  <c r="O39" i="17"/>
  <c r="O38" i="17"/>
  <c r="O37" i="17"/>
  <c r="O36" i="17"/>
  <c r="M41" i="17"/>
  <c r="M40" i="17"/>
  <c r="M39" i="17"/>
  <c r="M38" i="17"/>
  <c r="M37" i="17"/>
  <c r="M36" i="17"/>
  <c r="K41" i="17"/>
  <c r="K40" i="17"/>
  <c r="K39" i="17"/>
  <c r="K38" i="17"/>
  <c r="K37" i="17"/>
  <c r="K36" i="17"/>
  <c r="I41" i="17"/>
  <c r="I40" i="17"/>
  <c r="I39" i="17"/>
  <c r="I38" i="17"/>
  <c r="I37" i="17"/>
  <c r="I36" i="17"/>
  <c r="G41" i="17"/>
  <c r="G40" i="17"/>
  <c r="G39" i="17"/>
  <c r="G38" i="17"/>
  <c r="G37" i="17"/>
  <c r="G36" i="17"/>
  <c r="E13" i="9"/>
  <c r="D13" i="9"/>
  <c r="H14" i="9"/>
  <c r="G14" i="9"/>
  <c r="F14" i="9"/>
  <c r="E14" i="9"/>
  <c r="D14" i="9"/>
  <c r="H13" i="9"/>
  <c r="G13" i="9"/>
  <c r="F13" i="9"/>
  <c r="H12" i="9"/>
  <c r="G12" i="9"/>
  <c r="F12" i="9"/>
  <c r="E12" i="9"/>
  <c r="D12" i="9"/>
  <c r="F15" i="9" l="1"/>
  <c r="H15" i="9"/>
  <c r="G15" i="9"/>
  <c r="D15" i="9"/>
  <c r="E15" i="9"/>
  <c r="O18" i="17"/>
  <c r="M18" i="17"/>
  <c r="K18" i="17"/>
  <c r="I18" i="17"/>
  <c r="G18" i="17"/>
  <c r="G16" i="17"/>
  <c r="O30" i="17" l="1"/>
  <c r="M30" i="17"/>
  <c r="K30" i="17"/>
  <c r="I30" i="17"/>
  <c r="G30" i="17"/>
  <c r="O29" i="17"/>
  <c r="M29" i="17"/>
  <c r="K29" i="17"/>
  <c r="I29" i="17"/>
  <c r="G29" i="17"/>
  <c r="O28" i="17"/>
  <c r="M28" i="17"/>
  <c r="K28" i="17"/>
  <c r="I28" i="17"/>
  <c r="G28" i="17"/>
  <c r="O27" i="17"/>
  <c r="M27" i="17"/>
  <c r="K27" i="17"/>
  <c r="I27" i="17"/>
  <c r="G27" i="17"/>
  <c r="O26" i="17"/>
  <c r="M26" i="17"/>
  <c r="K26" i="17"/>
  <c r="I26" i="17"/>
  <c r="G26" i="17"/>
  <c r="I45" i="17"/>
  <c r="H46" i="17" s="1"/>
  <c r="O20" i="17"/>
  <c r="M20" i="17"/>
  <c r="K20" i="17"/>
  <c r="I20" i="17"/>
  <c r="G20" i="17"/>
  <c r="O19" i="17"/>
  <c r="M19" i="17"/>
  <c r="K19" i="17"/>
  <c r="I19" i="17"/>
  <c r="G19" i="17"/>
  <c r="O17" i="17"/>
  <c r="M17" i="17"/>
  <c r="K17" i="17"/>
  <c r="I17" i="17"/>
  <c r="G17" i="17"/>
  <c r="O16" i="17"/>
  <c r="M16" i="17"/>
  <c r="K16" i="17"/>
  <c r="I16" i="17"/>
  <c r="O50" i="16"/>
  <c r="M50" i="16"/>
  <c r="K50" i="16"/>
  <c r="I50" i="16"/>
  <c r="H10" i="16"/>
  <c r="G10" i="16"/>
  <c r="G50" i="16"/>
  <c r="O43" i="16"/>
  <c r="O42" i="16"/>
  <c r="O40" i="16"/>
  <c r="O39" i="16"/>
  <c r="O38" i="16"/>
  <c r="O37" i="16"/>
  <c r="O36" i="16"/>
  <c r="H8" i="16" s="1"/>
  <c r="O34" i="16"/>
  <c r="H7" i="16" s="1"/>
  <c r="O32" i="16"/>
  <c r="O31" i="16"/>
  <c r="O30" i="16"/>
  <c r="O29" i="16"/>
  <c r="M43" i="16"/>
  <c r="M42" i="16"/>
  <c r="M40" i="16"/>
  <c r="M39" i="16"/>
  <c r="M38" i="16"/>
  <c r="M37" i="16"/>
  <c r="M36" i="16"/>
  <c r="M34" i="16"/>
  <c r="G7" i="16" s="1"/>
  <c r="M32" i="16"/>
  <c r="M31" i="16"/>
  <c r="M30" i="16"/>
  <c r="M29" i="16"/>
  <c r="K43" i="16"/>
  <c r="K42" i="16"/>
  <c r="K40" i="16"/>
  <c r="K39" i="16"/>
  <c r="K38" i="16"/>
  <c r="K37" i="16"/>
  <c r="K36" i="16"/>
  <c r="K34" i="16"/>
  <c r="F7" i="16" s="1"/>
  <c r="K32" i="16"/>
  <c r="K31" i="16"/>
  <c r="K30" i="16"/>
  <c r="K29" i="16"/>
  <c r="I43" i="16"/>
  <c r="I42" i="16"/>
  <c r="I37" i="16"/>
  <c r="I38" i="16"/>
  <c r="I39" i="16"/>
  <c r="I40" i="16"/>
  <c r="I36" i="16"/>
  <c r="I34" i="16"/>
  <c r="E7" i="16" s="1"/>
  <c r="I30" i="16"/>
  <c r="I31" i="16"/>
  <c r="I32" i="16"/>
  <c r="I29" i="16"/>
  <c r="E6" i="16" s="1"/>
  <c r="G43" i="16"/>
  <c r="G42" i="16"/>
  <c r="G34" i="16"/>
  <c r="G37" i="16"/>
  <c r="G38" i="16"/>
  <c r="G39" i="16"/>
  <c r="G40" i="16"/>
  <c r="G36" i="16"/>
  <c r="G30" i="16"/>
  <c r="G31" i="16"/>
  <c r="G32" i="16"/>
  <c r="G29" i="16"/>
  <c r="L54" i="16"/>
  <c r="G55" i="16" s="1"/>
  <c r="O23" i="16"/>
  <c r="M23" i="16"/>
  <c r="K23" i="16"/>
  <c r="I23" i="16"/>
  <c r="G23" i="16"/>
  <c r="O22" i="16"/>
  <c r="M22" i="16"/>
  <c r="K22" i="16"/>
  <c r="I22" i="16"/>
  <c r="G22" i="16"/>
  <c r="O21" i="16"/>
  <c r="M21" i="16"/>
  <c r="K21" i="16"/>
  <c r="I21" i="16"/>
  <c r="G21" i="16"/>
  <c r="O20" i="16"/>
  <c r="M20" i="16"/>
  <c r="K20" i="16"/>
  <c r="I20" i="16"/>
  <c r="G20" i="16"/>
  <c r="O19" i="16"/>
  <c r="M19" i="16"/>
  <c r="K19" i="16"/>
  <c r="I19" i="16"/>
  <c r="G19" i="16"/>
  <c r="O32" i="13"/>
  <c r="O34" i="13"/>
  <c r="O35" i="13"/>
  <c r="O37" i="13"/>
  <c r="O38" i="13"/>
  <c r="O40" i="13"/>
  <c r="O41" i="13"/>
  <c r="O43" i="13"/>
  <c r="O44" i="13"/>
  <c r="O46" i="13"/>
  <c r="O47" i="13"/>
  <c r="O31" i="13"/>
  <c r="H6" i="13" s="1"/>
  <c r="M32" i="13"/>
  <c r="M34" i="13"/>
  <c r="G7" i="13" s="1"/>
  <c r="M35" i="13"/>
  <c r="M37" i="13"/>
  <c r="G8" i="13" s="1"/>
  <c r="M38" i="13"/>
  <c r="M40" i="13"/>
  <c r="M41" i="13"/>
  <c r="M43" i="13"/>
  <c r="M44" i="13"/>
  <c r="M46" i="13"/>
  <c r="G11" i="13" s="1"/>
  <c r="M47" i="13"/>
  <c r="M31" i="13"/>
  <c r="K32" i="13"/>
  <c r="K34" i="13"/>
  <c r="K35" i="13"/>
  <c r="K37" i="13"/>
  <c r="F8" i="13" s="1"/>
  <c r="K38" i="13"/>
  <c r="K40" i="13"/>
  <c r="K41" i="13"/>
  <c r="K43" i="13"/>
  <c r="F10" i="13" s="1"/>
  <c r="K44" i="13"/>
  <c r="K46" i="13"/>
  <c r="K47" i="13"/>
  <c r="K31" i="13"/>
  <c r="F6" i="13" s="1"/>
  <c r="I32" i="13"/>
  <c r="I34" i="13"/>
  <c r="I35" i="13"/>
  <c r="I37" i="13"/>
  <c r="E8" i="13" s="1"/>
  <c r="I38" i="13"/>
  <c r="I40" i="13"/>
  <c r="I41" i="13"/>
  <c r="I43" i="13"/>
  <c r="I44" i="13"/>
  <c r="I46" i="13"/>
  <c r="E11" i="13" s="1"/>
  <c r="I47" i="13"/>
  <c r="I31" i="13"/>
  <c r="G47" i="13"/>
  <c r="G46" i="13"/>
  <c r="G44" i="13"/>
  <c r="G43" i="13"/>
  <c r="G41" i="13"/>
  <c r="G40" i="13"/>
  <c r="G38" i="13"/>
  <c r="G37" i="13"/>
  <c r="G35" i="13"/>
  <c r="G34" i="13"/>
  <c r="G31" i="13"/>
  <c r="G32" i="13"/>
  <c r="O22" i="13"/>
  <c r="O23" i="13"/>
  <c r="O24" i="13"/>
  <c r="O25" i="13"/>
  <c r="O21" i="13"/>
  <c r="M22" i="13"/>
  <c r="M23" i="13"/>
  <c r="M24" i="13"/>
  <c r="M25" i="13"/>
  <c r="M21" i="13"/>
  <c r="K22" i="13"/>
  <c r="K23" i="13"/>
  <c r="K24" i="13"/>
  <c r="K25" i="13"/>
  <c r="K21" i="13"/>
  <c r="I25" i="13"/>
  <c r="I24" i="13"/>
  <c r="I23" i="13"/>
  <c r="I22" i="13"/>
  <c r="I21" i="13"/>
  <c r="E5" i="13" s="1"/>
  <c r="G24" i="13"/>
  <c r="G25" i="13"/>
  <c r="G22" i="13"/>
  <c r="G23" i="13"/>
  <c r="G21" i="13"/>
  <c r="H7" i="17" l="1"/>
  <c r="F11" i="16"/>
  <c r="H11" i="13"/>
  <c r="H7" i="13"/>
  <c r="H10" i="13"/>
  <c r="F11" i="13"/>
  <c r="F7" i="13"/>
  <c r="E10" i="13"/>
  <c r="D6" i="13"/>
  <c r="H8" i="13"/>
  <c r="G5" i="13"/>
  <c r="H5" i="13"/>
  <c r="G10" i="13"/>
  <c r="F5" i="13"/>
  <c r="E6" i="13"/>
  <c r="G6" i="13"/>
  <c r="E7" i="13"/>
  <c r="G6" i="16"/>
  <c r="F8" i="16"/>
  <c r="D9" i="16"/>
  <c r="F10" i="16"/>
  <c r="F9" i="16"/>
  <c r="E9" i="16"/>
  <c r="H9" i="16"/>
  <c r="G8" i="16"/>
  <c r="E8" i="16"/>
  <c r="F6" i="16"/>
  <c r="H6" i="16"/>
  <c r="E5" i="16"/>
  <c r="F5" i="16"/>
  <c r="G5" i="16"/>
  <c r="H5" i="16"/>
  <c r="G9" i="16"/>
  <c r="E10" i="16"/>
  <c r="H5" i="17"/>
  <c r="G7" i="17"/>
  <c r="F7" i="17"/>
  <c r="E7" i="17"/>
  <c r="D7" i="17"/>
  <c r="H6" i="17"/>
  <c r="G6" i="17"/>
  <c r="F6" i="17"/>
  <c r="E6" i="17"/>
  <c r="D6" i="17"/>
  <c r="G5" i="17"/>
  <c r="F5" i="17"/>
  <c r="E5" i="17"/>
  <c r="D5" i="17"/>
  <c r="D8" i="17"/>
  <c r="F8" i="17"/>
  <c r="G8" i="17"/>
  <c r="D46" i="17"/>
  <c r="E8" i="17"/>
  <c r="H8" i="17"/>
  <c r="E46" i="17"/>
  <c r="F46" i="17"/>
  <c r="G46" i="17"/>
  <c r="G11" i="16"/>
  <c r="H11" i="16"/>
  <c r="E11" i="16"/>
  <c r="D8" i="16"/>
  <c r="D7" i="16"/>
  <c r="D6" i="16"/>
  <c r="D5" i="16"/>
  <c r="H55" i="16"/>
  <c r="D10" i="16"/>
  <c r="D11" i="16"/>
  <c r="E55" i="16"/>
  <c r="D55" i="16"/>
  <c r="F55" i="16"/>
  <c r="F9" i="13"/>
  <c r="G9" i="13"/>
  <c r="H9" i="13"/>
  <c r="E9" i="13"/>
  <c r="D11" i="13"/>
  <c r="D10" i="13"/>
  <c r="D9" i="13"/>
  <c r="H12" i="13"/>
  <c r="D8" i="13"/>
  <c r="D7" i="13"/>
  <c r="D12" i="13"/>
  <c r="G12" i="13"/>
  <c r="F12" i="13"/>
  <c r="E12" i="13"/>
  <c r="D5" i="13"/>
  <c r="D9" i="17" l="1"/>
  <c r="G9" i="17"/>
  <c r="F9" i="17"/>
  <c r="H9" i="17"/>
  <c r="E9" i="17"/>
  <c r="E12" i="16"/>
  <c r="D12" i="16"/>
  <c r="H12" i="16"/>
  <c r="F12" i="16"/>
  <c r="G12" i="16"/>
  <c r="F10" i="17" l="1"/>
  <c r="F5" i="9"/>
  <c r="D10" i="17"/>
  <c r="D5" i="9"/>
  <c r="G10" i="17"/>
  <c r="G5" i="9"/>
  <c r="E10" i="17"/>
  <c r="E5" i="9"/>
  <c r="H10" i="17"/>
  <c r="H5" i="9"/>
  <c r="D13" i="16"/>
  <c r="D6" i="9"/>
  <c r="G13" i="16"/>
  <c r="G6" i="9"/>
  <c r="F13" i="16"/>
  <c r="F6" i="9"/>
  <c r="H13" i="16"/>
  <c r="H6" i="9"/>
  <c r="E13" i="16"/>
  <c r="E6" i="9"/>
  <c r="L62" i="13"/>
  <c r="H13" i="13" l="1"/>
  <c r="H63" i="13"/>
  <c r="G63" i="13"/>
  <c r="D63" i="13"/>
  <c r="F63" i="13"/>
  <c r="E63" i="13"/>
  <c r="D13" i="13"/>
  <c r="F13" i="13"/>
  <c r="E13" i="13"/>
  <c r="G13" i="13"/>
  <c r="D14" i="13" l="1"/>
  <c r="D15" i="13" l="1"/>
  <c r="D7" i="9"/>
  <c r="E14" i="13"/>
  <c r="F14" i="13"/>
  <c r="E15" i="13" l="1"/>
  <c r="E7" i="9"/>
  <c r="F15" i="13"/>
  <c r="F7" i="9"/>
  <c r="G14" i="13"/>
  <c r="H14" i="13"/>
  <c r="G15" i="13" l="1"/>
  <c r="G7" i="9"/>
  <c r="H15" i="13"/>
  <c r="H7" i="9"/>
  <c r="D8" i="9"/>
  <c r="E8" i="9" l="1"/>
  <c r="F8" i="9" l="1"/>
  <c r="H8" i="9" l="1"/>
  <c r="G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edgar ortiz</author>
  </authors>
  <commentList>
    <comment ref="C3" authorId="0" shapeId="0" xr:uid="{F267B959-5B63-454D-90D2-48EB29F386F6}">
      <text>
        <r>
          <rPr>
            <b/>
            <sz val="9"/>
            <color indexed="81"/>
            <rFont val="Tahoma"/>
            <family val="2"/>
          </rPr>
          <t xml:space="preserve">Help notes:
</t>
        </r>
        <r>
          <rPr>
            <sz val="9"/>
            <color indexed="81"/>
            <rFont val="Tahoma"/>
            <family val="2"/>
          </rPr>
          <t xml:space="preserve">Customizable Vaue Adjust the weighting criteria for each row, all criteria should add 100%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edgar ortiz</author>
  </authors>
  <commentList>
    <comment ref="C4" authorId="0" shapeId="0" xr:uid="{9DF1BE01-2FF8-4DF3-8AC8-AC59CDEA30C5}">
      <text>
        <r>
          <rPr>
            <b/>
            <sz val="9"/>
            <color indexed="81"/>
            <rFont val="Tahoma"/>
            <family val="2"/>
          </rPr>
          <t xml:space="preserve">Help notes:
</t>
        </r>
        <r>
          <rPr>
            <sz val="9"/>
            <color indexed="81"/>
            <rFont val="Tahoma"/>
            <family val="2"/>
          </rPr>
          <t xml:space="preserve">Customizable Vaue Adjust the weighting criteria for each row, all criteria should add 100% 
</t>
        </r>
      </text>
    </comment>
    <comment ref="D13" authorId="0" shapeId="0" xr:uid="{3250D165-F577-4E57-A8B4-FDECFA70A7B2}">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E13" authorId="0" shapeId="0" xr:uid="{25BB0D0D-003B-44BC-839C-D0C5ABAF4284}">
      <text>
        <r>
          <rPr>
            <b/>
            <sz val="9"/>
            <color indexed="81"/>
            <rFont val="Tahoma"/>
            <family val="2"/>
          </rPr>
          <t xml:space="preserve">Help Notes: </t>
        </r>
        <r>
          <rPr>
            <sz val="9"/>
            <color indexed="81"/>
            <rFont val="Tahoma"/>
            <family val="2"/>
          </rPr>
          <t>Use the
evaluation guidelines as references to assign points to each question</t>
        </r>
      </text>
    </comment>
    <comment ref="F14" authorId="0" shapeId="0" xr:uid="{06FEAE6F-6958-46CA-992D-54BF8F654FB0}">
      <text>
        <r>
          <rPr>
            <b/>
            <sz val="9"/>
            <color indexed="81"/>
            <rFont val="Tahoma"/>
            <family val="2"/>
          </rPr>
          <t xml:space="preserve">Help notes:
</t>
        </r>
        <r>
          <rPr>
            <sz val="9"/>
            <color indexed="81"/>
            <rFont val="Tahoma"/>
            <family val="2"/>
          </rPr>
          <t>Use points column to assign scores to each question taking as a reference the response evaluation guidelines</t>
        </r>
      </text>
    </comment>
    <comment ref="D23" authorId="0" shapeId="0" xr:uid="{1D1776A6-49D9-4CB1-85D8-12EDDABF1313}">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D33" authorId="0" shapeId="0" xr:uid="{3D14C796-CA16-40AB-9478-AD0886C65039}">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edgar ortiz</author>
  </authors>
  <commentList>
    <comment ref="C4" authorId="0" shapeId="0" xr:uid="{C98F7714-D42A-4595-9AA1-078B0F408A5D}">
      <text>
        <r>
          <rPr>
            <b/>
            <sz val="9"/>
            <color indexed="81"/>
            <rFont val="Tahoma"/>
            <family val="2"/>
          </rPr>
          <t xml:space="preserve">Help notes:
</t>
        </r>
        <r>
          <rPr>
            <sz val="9"/>
            <color indexed="81"/>
            <rFont val="Tahoma"/>
            <family val="2"/>
          </rPr>
          <t xml:space="preserve">Customizable Vaue Adjust the weighting criteria for each row, all criteria should add 100% 
</t>
        </r>
      </text>
    </comment>
    <comment ref="D16" authorId="0" shapeId="0" xr:uid="{99E839F6-8606-43D2-AC51-23470C3D3A03}">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E16" authorId="0" shapeId="0" xr:uid="{B4B51E54-7CEA-4BC1-97BE-4F599CC834DD}">
      <text>
        <r>
          <rPr>
            <b/>
            <sz val="9"/>
            <color indexed="81"/>
            <rFont val="Tahoma"/>
            <family val="2"/>
          </rPr>
          <t>Help Notes:</t>
        </r>
        <r>
          <rPr>
            <sz val="9"/>
            <color indexed="81"/>
            <rFont val="Tahoma"/>
            <family val="2"/>
          </rPr>
          <t xml:space="preserve"> Use the
evaluation guidelines as references to assign points to each question
</t>
        </r>
      </text>
    </comment>
    <comment ref="F17" authorId="0" shapeId="0" xr:uid="{2F710DF9-7267-457B-8436-6435323BFEBC}">
      <text>
        <r>
          <rPr>
            <b/>
            <sz val="9"/>
            <color indexed="81"/>
            <rFont val="Tahoma"/>
            <family val="2"/>
          </rPr>
          <t xml:space="preserve">Help notes:
</t>
        </r>
        <r>
          <rPr>
            <sz val="9"/>
            <color indexed="81"/>
            <rFont val="Tahoma"/>
            <family val="2"/>
          </rPr>
          <t>Use points column to assign scores to each question taking as a reference the response evaluation guidelines</t>
        </r>
      </text>
    </comment>
    <comment ref="D26" authorId="0" shapeId="0" xr:uid="{0DBE7DE8-BF63-44BC-A4BE-593142487CE4}">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D46" authorId="0" shapeId="0" xr:uid="{C1667FE5-6C3D-4A06-A358-D78AAA100191}">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edgar ortiz</author>
  </authors>
  <commentList>
    <comment ref="C4" authorId="0" shapeId="0" xr:uid="{9DDFAF46-922D-4EEB-8720-456B09DB439F}">
      <text>
        <r>
          <rPr>
            <b/>
            <sz val="9"/>
            <color indexed="81"/>
            <rFont val="Tahoma"/>
            <family val="2"/>
          </rPr>
          <t xml:space="preserve">Help notes:
</t>
        </r>
        <r>
          <rPr>
            <sz val="9"/>
            <color indexed="81"/>
            <rFont val="Tahoma"/>
            <family val="2"/>
          </rPr>
          <t xml:space="preserve">Customizable Vaue Adjust the weighting criteria for each row, all criteria should add 100% 
</t>
        </r>
      </text>
    </comment>
    <comment ref="D18" authorId="0" shapeId="0" xr:uid="{9326DBE3-48E3-4B63-8BEB-9C6FF7374017}">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E18" authorId="0" shapeId="0" xr:uid="{41B7FDCF-C501-4DDE-B9BE-3AA7BD34913D}">
      <text>
        <r>
          <rPr>
            <b/>
            <sz val="9"/>
            <color indexed="81"/>
            <rFont val="Tahoma"/>
            <family val="2"/>
          </rPr>
          <t xml:space="preserve">Help Notes: </t>
        </r>
        <r>
          <rPr>
            <sz val="9"/>
            <color indexed="81"/>
            <rFont val="Tahoma"/>
            <family val="2"/>
          </rPr>
          <t>Use the
evaluation guidelines as references to assign points to each question</t>
        </r>
        <r>
          <rPr>
            <b/>
            <sz val="9"/>
            <color indexed="81"/>
            <rFont val="Tahoma"/>
            <family val="2"/>
          </rPr>
          <t xml:space="preserve">
</t>
        </r>
      </text>
    </comment>
    <comment ref="F19" authorId="0" shapeId="0" xr:uid="{6DA8879F-0B42-4D51-8F9C-B8021BB307FE}">
      <text>
        <r>
          <rPr>
            <b/>
            <sz val="9"/>
            <color indexed="81"/>
            <rFont val="Tahoma"/>
            <family val="2"/>
          </rPr>
          <t xml:space="preserve">Help notes:
</t>
        </r>
        <r>
          <rPr>
            <sz val="9"/>
            <color indexed="81"/>
            <rFont val="Tahoma"/>
            <family val="2"/>
          </rPr>
          <t>Use points column to assign scores to each question taking as a reference the response evaluation guidelines</t>
        </r>
      </text>
    </comment>
    <comment ref="D28" authorId="0" shapeId="0" xr:uid="{67AD8ABD-4C79-4D7D-9264-C9C2FAC80D8D}">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 ref="D50" authorId="0" shapeId="0" xr:uid="{A8981288-7513-4C6B-AB40-587189B03B8F}">
      <text>
        <r>
          <rPr>
            <b/>
            <sz val="9"/>
            <color indexed="81"/>
            <rFont val="Tahoma"/>
            <family val="2"/>
          </rPr>
          <t xml:space="preserve">Help Note: 
</t>
        </r>
        <r>
          <rPr>
            <sz val="9"/>
            <color indexed="81"/>
            <rFont val="Tahoma"/>
            <family val="2"/>
          </rPr>
          <t xml:space="preserve">Customizable value, 
Use it to add a weighting values according to the relevance for the user
</t>
        </r>
      </text>
    </comment>
  </commentList>
</comments>
</file>

<file path=xl/sharedStrings.xml><?xml version="1.0" encoding="utf-8"?>
<sst xmlns="http://schemas.openxmlformats.org/spreadsheetml/2006/main" count="475" uniqueCount="171">
  <si>
    <t>Questions</t>
  </si>
  <si>
    <t>Question number</t>
  </si>
  <si>
    <t>Vendor 1</t>
  </si>
  <si>
    <t>Vendor 2</t>
  </si>
  <si>
    <t>Vendor 3</t>
  </si>
  <si>
    <t>Response Evaluation Guidelines</t>
  </si>
  <si>
    <t>Yes=1, No=0</t>
  </si>
  <si>
    <t>Vendor 4</t>
  </si>
  <si>
    <t>Vendor 5</t>
  </si>
  <si>
    <t>Qualification</t>
  </si>
  <si>
    <t>&lt;Release Date&gt;</t>
  </si>
  <si>
    <t>Experience in MW link design</t>
  </si>
  <si>
    <t>Experience in fiber optic link design, including fiber path and optical link budget</t>
  </si>
  <si>
    <t>Experience in Satellite link design</t>
  </si>
  <si>
    <t xml:space="preserve">Experience in EPC design </t>
  </si>
  <si>
    <t>Network design experience</t>
  </si>
  <si>
    <t>Experience on OSS/BSS architecture</t>
  </si>
  <si>
    <t>Experience designing and conducting acceptance test plans.</t>
  </si>
  <si>
    <t xml:space="preserve">Experience planning and managing network deployments. </t>
  </si>
  <si>
    <t>Vendor Evaluation Tool</t>
  </si>
  <si>
    <t>Service Proposal</t>
  </si>
  <si>
    <t>Area Site Survey &amp; Infrastructure Assessment</t>
  </si>
  <si>
    <t>Low-level Network Design (validation of designs from vendor equipment)</t>
  </si>
  <si>
    <t>RAN HLD</t>
  </si>
  <si>
    <t>Backhaul HLD</t>
  </si>
  <si>
    <t>Core HLD</t>
  </si>
  <si>
    <t>Systems architecture</t>
  </si>
  <si>
    <t>Consultant describe or detail the required deliverables(networking architecture,required capacity and technical specifications )?</t>
  </si>
  <si>
    <t>Consultant describe or detail the required deliverables(selection of transport technology, equipment specifications, network topology and sizing of the link capacity )?</t>
  </si>
  <si>
    <t>Experience in link budget analysis for FWA networks</t>
  </si>
  <si>
    <t>Adress in a satisfactory manner the scope, methodology and tools? (identify existing infrastructure, and collect relevant data, via Site Surveys )</t>
  </si>
  <si>
    <t>Adress in a satisfactory manner the scope, methodology and tools?</t>
  </si>
  <si>
    <t>Consultant describe or detail the required deliverables(specify the required systems,considerations and recommendation for on-premises vs cloud implementation )?</t>
  </si>
  <si>
    <t xml:space="preserve">Adress in a satisfactory manner the scope, methodology and tools?	
</t>
  </si>
  <si>
    <t>Consultant describe or detail the required deliverables ? (Define technical details to install, configure, integrate, and put the network in service).</t>
  </si>
  <si>
    <t>Date of registration in country of origin provided?, Company registration number provided?</t>
  </si>
  <si>
    <t>Market Differentiators provided ?</t>
  </si>
  <si>
    <t>Weighting %</t>
  </si>
  <si>
    <t>Registered office address provided?</t>
  </si>
  <si>
    <t xml:space="preserve">Registered website address provided? </t>
  </si>
  <si>
    <t>Detailed area of expertise?</t>
  </si>
  <si>
    <t>Points</t>
  </si>
  <si>
    <r>
      <t xml:space="preserve">.-Basestations, Access units </t>
    </r>
    <r>
      <rPr>
        <b/>
        <sz val="11"/>
        <color theme="1"/>
        <rFont val="Arial"/>
        <family val="2"/>
      </rPr>
      <t>(2Pt.)</t>
    </r>
    <r>
      <rPr>
        <sz val="11"/>
        <color theme="1"/>
        <rFont val="Arial"/>
        <family val="2"/>
      </rPr>
      <t xml:space="preserve"> 
.-CPEs </t>
    </r>
    <r>
      <rPr>
        <b/>
        <sz val="11"/>
        <color theme="1"/>
        <rFont val="Arial"/>
        <family val="2"/>
      </rPr>
      <t>(2Pt.)</t>
    </r>
    <r>
      <rPr>
        <sz val="11"/>
        <color theme="1"/>
        <rFont val="Arial"/>
        <family val="2"/>
      </rPr>
      <t xml:space="preserve">
.-Transport </t>
    </r>
    <r>
      <rPr>
        <b/>
        <sz val="11"/>
        <color theme="1"/>
        <rFont val="Arial"/>
        <family val="2"/>
      </rPr>
      <t>(2Pt.)</t>
    </r>
    <r>
      <rPr>
        <sz val="11"/>
        <color theme="1"/>
        <rFont val="Arial"/>
        <family val="2"/>
      </rPr>
      <t xml:space="preserve">
.-Routing &amp; Switching </t>
    </r>
    <r>
      <rPr>
        <b/>
        <sz val="11"/>
        <color theme="1"/>
        <rFont val="Arial"/>
        <family val="2"/>
      </rPr>
      <t>(2Pt.)</t>
    </r>
    <r>
      <rPr>
        <sz val="11"/>
        <color theme="1"/>
        <rFont val="Arial"/>
        <family val="2"/>
      </rPr>
      <t xml:space="preserve">
.-Core</t>
    </r>
    <r>
      <rPr>
        <b/>
        <sz val="11"/>
        <color theme="1"/>
        <rFont val="Arial"/>
        <family val="2"/>
      </rPr>
      <t xml:space="preserve"> (2Pt.)</t>
    </r>
  </si>
  <si>
    <t>Consultant describe or detail the required deliverables (site location,coverage plots, radio specifications)?</t>
  </si>
  <si>
    <r>
      <t xml:space="preserve">,.Scope </t>
    </r>
    <r>
      <rPr>
        <b/>
        <sz val="11"/>
        <color theme="1"/>
        <rFont val="Arial"/>
        <family val="2"/>
      </rPr>
      <t>(4pts.)</t>
    </r>
    <r>
      <rPr>
        <sz val="11"/>
        <color theme="1"/>
        <rFont val="Arial"/>
        <family val="2"/>
      </rPr>
      <t xml:space="preserve">
.-Methodology </t>
    </r>
    <r>
      <rPr>
        <b/>
        <sz val="11"/>
        <color theme="1"/>
        <rFont val="Arial"/>
        <family val="2"/>
      </rPr>
      <t>(3pts.)</t>
    </r>
    <r>
      <rPr>
        <sz val="11"/>
        <color theme="1"/>
        <rFont val="Arial"/>
        <family val="2"/>
      </rPr>
      <t xml:space="preserve">
.-Tools </t>
    </r>
    <r>
      <rPr>
        <b/>
        <sz val="11"/>
        <color theme="1"/>
        <rFont val="Arial"/>
        <family val="2"/>
      </rPr>
      <t>(3pts.)</t>
    </r>
  </si>
  <si>
    <r>
      <t xml:space="preserve">.-General site surveys </t>
    </r>
    <r>
      <rPr>
        <b/>
        <sz val="11"/>
        <color theme="1"/>
        <rFont val="Arial"/>
        <family val="2"/>
      </rPr>
      <t>(5pts.)</t>
    </r>
    <r>
      <rPr>
        <sz val="11"/>
        <color theme="1"/>
        <rFont val="Arial"/>
        <family val="2"/>
      </rPr>
      <t xml:space="preserve">
.-Detailed Site surveys </t>
    </r>
    <r>
      <rPr>
        <b/>
        <sz val="11"/>
        <color theme="1"/>
        <rFont val="Arial"/>
        <family val="2"/>
      </rPr>
      <t>(5pts.)</t>
    </r>
  </si>
  <si>
    <r>
      <t xml:space="preserve">.-Site location, Coverage plots </t>
    </r>
    <r>
      <rPr>
        <b/>
        <sz val="11"/>
        <color theme="1"/>
        <rFont val="Arial"/>
        <family val="2"/>
      </rPr>
      <t>(5pts.)</t>
    </r>
    <r>
      <rPr>
        <sz val="11"/>
        <color theme="1"/>
        <rFont val="Arial"/>
        <family val="2"/>
      </rPr>
      <t xml:space="preserve">
.-Radio Specifications </t>
    </r>
    <r>
      <rPr>
        <b/>
        <sz val="11"/>
        <color theme="1"/>
        <rFont val="Arial"/>
        <family val="2"/>
      </rPr>
      <t>(5pts.)</t>
    </r>
  </si>
  <si>
    <r>
      <t xml:space="preserve">.-Tech selection, Network topology </t>
    </r>
    <r>
      <rPr>
        <b/>
        <sz val="11"/>
        <color theme="1"/>
        <rFont val="Arial"/>
        <family val="2"/>
      </rPr>
      <t>(5pts.)</t>
    </r>
    <r>
      <rPr>
        <sz val="11"/>
        <color theme="1"/>
        <rFont val="Arial"/>
        <family val="2"/>
      </rPr>
      <t xml:space="preserve">
.-Equipment Specifications </t>
    </r>
    <r>
      <rPr>
        <b/>
        <sz val="11"/>
        <color theme="1"/>
        <rFont val="Arial"/>
        <family val="2"/>
      </rPr>
      <t>(5pts.)</t>
    </r>
  </si>
  <si>
    <r>
      <t xml:space="preserve">.- Core architecture &amp; capacity </t>
    </r>
    <r>
      <rPr>
        <b/>
        <sz val="11"/>
        <color theme="1"/>
        <rFont val="Arial"/>
        <family val="2"/>
      </rPr>
      <t>(5pts.)</t>
    </r>
    <r>
      <rPr>
        <sz val="11"/>
        <color theme="1"/>
        <rFont val="Arial"/>
        <family val="2"/>
      </rPr>
      <t xml:space="preserve">
.-Equipment Specifications </t>
    </r>
    <r>
      <rPr>
        <b/>
        <sz val="11"/>
        <color theme="1"/>
        <rFont val="Arial"/>
        <family val="2"/>
      </rPr>
      <t>(5pts.)</t>
    </r>
  </si>
  <si>
    <r>
      <t xml:space="preserve">.- Systems specifications </t>
    </r>
    <r>
      <rPr>
        <b/>
        <sz val="11"/>
        <color theme="1"/>
        <rFont val="Arial"/>
        <family val="2"/>
      </rPr>
      <t>(5pts.)</t>
    </r>
    <r>
      <rPr>
        <sz val="11"/>
        <color theme="1"/>
        <rFont val="Arial"/>
        <family val="2"/>
      </rPr>
      <t xml:space="preserve">
.-Recomendations </t>
    </r>
    <r>
      <rPr>
        <b/>
        <sz val="11"/>
        <color theme="1"/>
        <rFont val="Arial"/>
        <family val="2"/>
      </rPr>
      <t>(5pts.)</t>
    </r>
  </si>
  <si>
    <r>
      <t xml:space="preserve">.- Site design </t>
    </r>
    <r>
      <rPr>
        <b/>
        <sz val="11"/>
        <color theme="1"/>
        <rFont val="Arial"/>
        <family val="2"/>
      </rPr>
      <t>(5pts.)</t>
    </r>
    <r>
      <rPr>
        <sz val="11"/>
        <color theme="1"/>
        <rFont val="Arial"/>
        <family val="2"/>
      </rPr>
      <t xml:space="preserve">
.-Configurations </t>
    </r>
    <r>
      <rPr>
        <b/>
        <sz val="11"/>
        <color theme="1"/>
        <rFont val="Arial"/>
        <family val="2"/>
      </rPr>
      <t>(5pts.)</t>
    </r>
  </si>
  <si>
    <t>2.3.1</t>
  </si>
  <si>
    <t>2.3.2</t>
  </si>
  <si>
    <t>2.4.1</t>
  </si>
  <si>
    <t>2.4.2</t>
  </si>
  <si>
    <t>2.5.1</t>
  </si>
  <si>
    <t>2.5.2</t>
  </si>
  <si>
    <t>2.6.1</t>
  </si>
  <si>
    <t>2.6.2</t>
  </si>
  <si>
    <t>GRAND TOTAL</t>
  </si>
  <si>
    <t>Vendor1</t>
  </si>
  <si>
    <t>Vendor2</t>
  </si>
  <si>
    <t>Vendor3</t>
  </si>
  <si>
    <t>Vendor4</t>
  </si>
  <si>
    <t>Vendor5</t>
  </si>
  <si>
    <t>Cost Evaluation</t>
  </si>
  <si>
    <t>Total Score</t>
  </si>
  <si>
    <t>Pricing</t>
  </si>
  <si>
    <t>Vendor Evaluation tool</t>
  </si>
  <si>
    <t>Experience Evaluation</t>
  </si>
  <si>
    <t>Weighted Score</t>
  </si>
  <si>
    <t>Vendor details the compliance with standarizations and regulations</t>
  </si>
  <si>
    <r>
      <t xml:space="preserve">.-Per 50 sites | 50 households | network elements </t>
    </r>
    <r>
      <rPr>
        <b/>
        <sz val="11"/>
        <color theme="1"/>
        <rFont val="Arial"/>
        <family val="2"/>
      </rPr>
      <t>(1pt.)</t>
    </r>
  </si>
  <si>
    <t>Size of the similar contract related to the RFP in US dollars, number of sites, population to be covered or number of network elements.</t>
  </si>
  <si>
    <t>Experience and  References</t>
  </si>
  <si>
    <r>
      <t xml:space="preserve">
Justify clearely the basestation quantities </t>
    </r>
    <r>
      <rPr>
        <b/>
        <sz val="11"/>
        <color theme="1"/>
        <rFont val="Arial"/>
        <family val="2"/>
      </rPr>
      <t>(2Pts)</t>
    </r>
    <r>
      <rPr>
        <sz val="11"/>
        <color theme="1"/>
        <rFont val="Arial"/>
        <family val="2"/>
      </rPr>
      <t xml:space="preserve">
Justify clearely the transport equipment </t>
    </r>
    <r>
      <rPr>
        <b/>
        <sz val="11"/>
        <color theme="1"/>
        <rFont val="Arial"/>
        <family val="2"/>
      </rPr>
      <t>(2Pts)</t>
    </r>
    <r>
      <rPr>
        <sz val="11"/>
        <color theme="1"/>
        <rFont val="Arial"/>
        <family val="2"/>
      </rPr>
      <t xml:space="preserve">
Justify clearely the routers and switches quantities </t>
    </r>
    <r>
      <rPr>
        <b/>
        <sz val="11"/>
        <color theme="1"/>
        <rFont val="Arial"/>
        <family val="2"/>
      </rPr>
      <t>(2Pts)</t>
    </r>
    <r>
      <rPr>
        <sz val="11"/>
        <color theme="1"/>
        <rFont val="Arial"/>
        <family val="2"/>
      </rPr>
      <t xml:space="preserve">
Justify clearely the Core equipment quantities </t>
    </r>
    <r>
      <rPr>
        <b/>
        <sz val="11"/>
        <color theme="1"/>
        <rFont val="Arial"/>
        <family val="2"/>
      </rPr>
      <t>(2Pts)</t>
    </r>
    <r>
      <rPr>
        <sz val="11"/>
        <color theme="1"/>
        <rFont val="Arial"/>
        <family val="2"/>
      </rPr>
      <t xml:space="preserve">
Justify clearely the required software </t>
    </r>
    <r>
      <rPr>
        <b/>
        <sz val="11"/>
        <color theme="1"/>
        <rFont val="Arial"/>
        <family val="2"/>
      </rPr>
      <t>(2Pts)</t>
    </r>
  </si>
  <si>
    <r>
      <rPr>
        <b/>
        <sz val="11"/>
        <color theme="1"/>
        <rFont val="Arial"/>
        <family val="2"/>
      </rPr>
      <t xml:space="preserve">Vendors Detail and justify , the equipment quantities in reasonable and realistic manner ?
</t>
    </r>
    <r>
      <rPr>
        <sz val="11"/>
        <color theme="1"/>
        <rFont val="Arial"/>
        <family val="2"/>
      </rPr>
      <t xml:space="preserve">
Justify in a satisfactory manner the basestation quantities ?
Justify in a satisfactory manner the transport equipment?
Justify in a satisfactory manner the routers and switches equipment?
Justify in a satisfactory manner the core equipment?
Justify in a satisfactory manner the software to be used?</t>
    </r>
  </si>
  <si>
    <t>High Level dimensioning</t>
  </si>
  <si>
    <r>
      <t xml:space="preserve">Oss and interface descriptions </t>
    </r>
    <r>
      <rPr>
        <b/>
        <sz val="11"/>
        <color theme="1"/>
        <rFont val="Arial"/>
        <family val="2"/>
      </rPr>
      <t>(5Pts)</t>
    </r>
    <r>
      <rPr>
        <sz val="11"/>
        <color theme="1"/>
        <rFont val="Arial"/>
        <family val="2"/>
      </rPr>
      <t xml:space="preserve">
Seems easy to understand and use </t>
    </r>
    <r>
      <rPr>
        <b/>
        <sz val="11"/>
        <color theme="1"/>
        <rFont val="Arial"/>
        <family val="2"/>
      </rPr>
      <t>(5Pts)</t>
    </r>
  </si>
  <si>
    <r>
      <rPr>
        <b/>
        <sz val="11"/>
        <color theme="1"/>
        <rFont val="Arial"/>
        <family val="2"/>
      </rPr>
      <t>Systems are described in a satsifactory manner ?</t>
    </r>
    <r>
      <rPr>
        <sz val="11"/>
        <color theme="1"/>
        <rFont val="Arial"/>
        <family val="2"/>
      </rPr>
      <t xml:space="preserve">
OSS user interface , configurations tools and features are explained in a satisfactory way ?
OSS user interface and configurations tools seems easy to understand and use ?
</t>
    </r>
  </si>
  <si>
    <t>Technical Solution Description</t>
  </si>
  <si>
    <t>Evaluation Summary</t>
  </si>
  <si>
    <t>Vendor prove compliance of technical specifications with datasheets or other documents</t>
  </si>
  <si>
    <t>2.2.1</t>
  </si>
  <si>
    <t>2.2.2</t>
  </si>
  <si>
    <t>Vendor details the compatibility constraints with other vendors and network elements</t>
  </si>
  <si>
    <r>
      <rPr>
        <b/>
        <sz val="11"/>
        <color theme="1"/>
        <rFont val="Arial"/>
        <family val="2"/>
      </rPr>
      <t>Capability to provide E2E solutions:</t>
    </r>
    <r>
      <rPr>
        <sz val="11"/>
        <color theme="1"/>
        <rFont val="Arial"/>
        <family val="2"/>
      </rPr>
      <t xml:space="preserve">
The company is able to deliver all (end- to-end) the technical solution?
</t>
    </r>
    <r>
      <rPr>
        <b/>
        <sz val="11"/>
        <color theme="1"/>
        <rFont val="Arial"/>
        <family val="2"/>
      </rPr>
      <t>.-</t>
    </r>
    <r>
      <rPr>
        <sz val="11"/>
        <color theme="1"/>
        <rFont val="Arial"/>
        <family val="2"/>
      </rPr>
      <t xml:space="preserve">Basestations, Access units
</t>
    </r>
    <r>
      <rPr>
        <b/>
        <sz val="11"/>
        <color theme="1"/>
        <rFont val="Arial"/>
        <family val="2"/>
      </rPr>
      <t>.-</t>
    </r>
    <r>
      <rPr>
        <sz val="11"/>
        <color theme="1"/>
        <rFont val="Arial"/>
        <family val="2"/>
      </rPr>
      <t xml:space="preserve">CPEs 
</t>
    </r>
    <r>
      <rPr>
        <b/>
        <sz val="11"/>
        <color theme="1"/>
        <rFont val="Arial"/>
        <family val="2"/>
      </rPr>
      <t>.-</t>
    </r>
    <r>
      <rPr>
        <sz val="11"/>
        <color theme="1"/>
        <rFont val="Arial"/>
        <family val="2"/>
      </rPr>
      <t>Transport</t>
    </r>
    <r>
      <rPr>
        <b/>
        <sz val="11"/>
        <color theme="1"/>
        <rFont val="Arial"/>
        <family val="2"/>
      </rPr>
      <t xml:space="preserve"> </t>
    </r>
    <r>
      <rPr>
        <sz val="11"/>
        <color theme="1"/>
        <rFont val="Arial"/>
        <family val="2"/>
      </rPr>
      <t xml:space="preserve">
</t>
    </r>
    <r>
      <rPr>
        <b/>
        <sz val="11"/>
        <color theme="1"/>
        <rFont val="Arial"/>
        <family val="2"/>
      </rPr>
      <t>.-</t>
    </r>
    <r>
      <rPr>
        <sz val="11"/>
        <color theme="1"/>
        <rFont val="Arial"/>
        <family val="2"/>
      </rPr>
      <t xml:space="preserve">Routing &amp; Switching 
</t>
    </r>
    <r>
      <rPr>
        <b/>
        <sz val="11"/>
        <color theme="1"/>
        <rFont val="Arial"/>
        <family val="2"/>
      </rPr>
      <t>.-</t>
    </r>
    <r>
      <rPr>
        <sz val="11"/>
        <color theme="1"/>
        <rFont val="Arial"/>
        <family val="2"/>
      </rPr>
      <t>Core</t>
    </r>
  </si>
  <si>
    <t>The proposed solution/equipments has been implemented in other Tribal Lands and/or other government and municipal organizations on similar fixed wireless projects</t>
  </si>
  <si>
    <r>
      <t xml:space="preserve">
.-Coverage  targets</t>
    </r>
    <r>
      <rPr>
        <b/>
        <sz val="11"/>
        <color theme="1"/>
        <rFont val="Arial"/>
        <family val="2"/>
      </rPr>
      <t>(2pts.)</t>
    </r>
    <r>
      <rPr>
        <sz val="11"/>
        <color theme="1"/>
        <rFont val="Arial"/>
        <family val="2"/>
      </rPr>
      <t xml:space="preserve">
.-Service plans</t>
    </r>
    <r>
      <rPr>
        <b/>
        <sz val="11"/>
        <color theme="1"/>
        <rFont val="Arial"/>
        <family val="2"/>
      </rPr>
      <t>(2pts.)</t>
    </r>
    <r>
      <rPr>
        <sz val="11"/>
        <color theme="1"/>
        <rFont val="Arial"/>
        <family val="2"/>
      </rPr>
      <t xml:space="preserve">
.-Spectrum requirements</t>
    </r>
    <r>
      <rPr>
        <b/>
        <sz val="11"/>
        <color theme="1"/>
        <rFont val="Arial"/>
        <family val="2"/>
      </rPr>
      <t xml:space="preserve">(2pts.)
</t>
    </r>
    <r>
      <rPr>
        <sz val="11"/>
        <color theme="1"/>
        <rFont val="Arial"/>
        <family val="2"/>
      </rPr>
      <t xml:space="preserve">.-Network architecture </t>
    </r>
    <r>
      <rPr>
        <b/>
        <sz val="11"/>
        <color theme="1"/>
        <rFont val="Arial"/>
        <family val="2"/>
      </rPr>
      <t>(2pts.)</t>
    </r>
  </si>
  <si>
    <t>Consultant describe or detail the required deliverables ( Detailed site surveys)?</t>
  </si>
  <si>
    <t>2.1.1</t>
  </si>
  <si>
    <t>2.1.2</t>
  </si>
  <si>
    <t>Adress in a satisfactory manner the scope, methodology and tools to perform the physical installation, energization, configuration and integration</t>
  </si>
  <si>
    <t>Adress in a satisfactory manner the scope, methodology and tools to planning, control and monitoring an installation and comissioning project</t>
  </si>
  <si>
    <t>Adress in a satisfactory manner the scope, methodology and tools to transport the equipment and installation materials</t>
  </si>
  <si>
    <t xml:space="preserve"> Adress in a satisfactory manner the scope, methodology and tools to execute acceptance tests plans
</t>
  </si>
  <si>
    <t>Describe or detail the required deliverables ? (Project plan, reports, network sites, close-out package).</t>
  </si>
  <si>
    <r>
      <t xml:space="preserve">.-Project plan </t>
    </r>
    <r>
      <rPr>
        <b/>
        <sz val="11"/>
        <color theme="1"/>
        <rFont val="Arial"/>
        <family val="2"/>
      </rPr>
      <t xml:space="preserve"> (4Pts.)</t>
    </r>
    <r>
      <rPr>
        <sz val="11"/>
        <color theme="1"/>
        <rFont val="Arial"/>
        <family val="2"/>
      </rPr>
      <t xml:space="preserve">
.-Network sites </t>
    </r>
    <r>
      <rPr>
        <b/>
        <sz val="11"/>
        <color theme="1"/>
        <rFont val="Arial"/>
        <family val="2"/>
      </rPr>
      <t xml:space="preserve">(2Pts.)
</t>
    </r>
    <r>
      <rPr>
        <sz val="11"/>
        <color theme="1"/>
        <rFont val="Arial"/>
        <family val="2"/>
      </rPr>
      <t xml:space="preserve">.-Reports  </t>
    </r>
    <r>
      <rPr>
        <b/>
        <sz val="11"/>
        <color theme="1"/>
        <rFont val="Arial"/>
        <family val="2"/>
      </rPr>
      <t>(2Pts.)</t>
    </r>
    <r>
      <rPr>
        <sz val="11"/>
        <color theme="1"/>
        <rFont val="Arial"/>
        <family val="2"/>
      </rPr>
      <t xml:space="preserve">
.-Close-out package </t>
    </r>
    <r>
      <rPr>
        <b/>
        <sz val="11"/>
        <color theme="1"/>
        <rFont val="Arial"/>
        <family val="2"/>
      </rPr>
      <t>(2Pts.)</t>
    </r>
  </si>
  <si>
    <t>Implementation Experience</t>
  </si>
  <si>
    <t>RAN vendors for which the company has installation &amp; configuration skills</t>
  </si>
  <si>
    <t>Transport vendors for which the consultant has installation &amp; configuration skills</t>
  </si>
  <si>
    <t xml:space="preserve"> Routing &amp; Switching vendors for  which the company has installation &amp; configuration skills</t>
  </si>
  <si>
    <t>Vendor qualification</t>
  </si>
  <si>
    <t>Vendor Background</t>
  </si>
  <si>
    <t>Vendor</t>
  </si>
  <si>
    <t>Service Proposal Evaluation</t>
  </si>
  <si>
    <t>Vendor Background Evaluation</t>
  </si>
  <si>
    <t>Network Design Experience</t>
  </si>
  <si>
    <t xml:space="preserve">Backhaul </t>
  </si>
  <si>
    <t>Core</t>
  </si>
  <si>
    <t>Systems design</t>
  </si>
  <si>
    <t>Low-level Network Design</t>
  </si>
  <si>
    <t>Pricing Score</t>
  </si>
  <si>
    <t>Technical Solution</t>
  </si>
  <si>
    <t>Compliance with standards regulations and technical specifications</t>
  </si>
  <si>
    <r>
      <rPr>
        <b/>
        <sz val="11"/>
        <color theme="1"/>
        <rFont val="Arial"/>
        <family val="2"/>
      </rPr>
      <t>Vendor Solution</t>
    </r>
    <r>
      <rPr>
        <sz val="11"/>
        <color theme="1"/>
        <rFont val="Arial"/>
        <family val="2"/>
      </rPr>
      <t xml:space="preserve">
Address a  solution  to fullfil the coverage targets? 
Address a  solution  to fullfil the service plans? 
Address a  solution  to the spectrum requirements? 
Address a roadmap of the products with a clear visibility for current trends?
Address the compliance with the netwrok architecture ?</t>
    </r>
  </si>
  <si>
    <r>
      <rPr>
        <b/>
        <sz val="11"/>
        <color theme="1"/>
        <rFont val="Arial"/>
        <family val="2"/>
      </rPr>
      <t>Equipment description features and benefits</t>
    </r>
    <r>
      <rPr>
        <sz val="11"/>
        <color theme="1"/>
        <rFont val="Arial"/>
        <family val="2"/>
      </rPr>
      <t xml:space="preserve">
.-Describe the functions and benefits ?
.-Detail the  technical specifications ?
.-Describe relevant features ?
.-Datasheets are included and have enough detail to backup the descriptions</t>
    </r>
  </si>
  <si>
    <t>2.1.3</t>
  </si>
  <si>
    <t>2.1.4</t>
  </si>
  <si>
    <t>2.3.3</t>
  </si>
  <si>
    <t>2.3.4</t>
  </si>
  <si>
    <t>2.3.5</t>
  </si>
  <si>
    <r>
      <t xml:space="preserve">.-Describe functions and benefits </t>
    </r>
    <r>
      <rPr>
        <b/>
        <sz val="11"/>
        <color theme="1"/>
        <rFont val="Arial"/>
        <family val="2"/>
      </rPr>
      <t>(2pts.)</t>
    </r>
    <r>
      <rPr>
        <sz val="11"/>
        <color theme="1"/>
        <rFont val="Arial"/>
        <family val="2"/>
      </rPr>
      <t xml:space="preserve">
.-Includes technical specifications </t>
    </r>
    <r>
      <rPr>
        <b/>
        <sz val="11"/>
        <color theme="1"/>
        <rFont val="Arial"/>
        <family val="2"/>
      </rPr>
      <t xml:space="preserve">(2pts.) </t>
    </r>
    <r>
      <rPr>
        <sz val="11"/>
        <color theme="1"/>
        <rFont val="Arial"/>
        <family val="2"/>
      </rPr>
      <t xml:space="preserve">
.-Features fullfill the requirments </t>
    </r>
    <r>
      <rPr>
        <b/>
        <sz val="11"/>
        <color theme="1"/>
        <rFont val="Arial"/>
        <family val="2"/>
      </rPr>
      <t xml:space="preserve">(2pts.) </t>
    </r>
    <r>
      <rPr>
        <sz val="11"/>
        <color theme="1"/>
        <rFont val="Arial"/>
        <family val="2"/>
      </rPr>
      <t xml:space="preserve">
.-Datasheet well detailed </t>
    </r>
    <r>
      <rPr>
        <b/>
        <sz val="11"/>
        <color theme="1"/>
        <rFont val="Arial"/>
        <family val="2"/>
      </rPr>
      <t>(2pts.)</t>
    </r>
  </si>
  <si>
    <t>High Level Dimensioning</t>
  </si>
  <si>
    <t>Vendor Define technical details to install, configure, integrate, and put the network in service).</t>
  </si>
  <si>
    <t xml:space="preserve">Adress in a satisfactory manner the scope, methodology and tools
</t>
  </si>
  <si>
    <t>Implementation Service Proposal</t>
  </si>
  <si>
    <t>To see the information, just hover the mouse over that cell:</t>
  </si>
  <si>
    <t>Some cells have hints and additional information. These cells have an upper right indicator:</t>
  </si>
  <si>
    <t>while calculated values are shown in grey cells:</t>
  </si>
  <si>
    <t>Throughout the model, inputs from the user are captured in blue cells (and for certain sheets in white cells):</t>
  </si>
  <si>
    <t>Graphic Elements</t>
  </si>
  <si>
    <t>Instructions</t>
  </si>
  <si>
    <r>
      <rPr>
        <b/>
        <sz val="11"/>
        <color theme="1"/>
        <rFont val="Calibri"/>
        <family val="2"/>
        <scheme val="minor"/>
      </rPr>
      <t>Question Number:</t>
    </r>
    <r>
      <rPr>
        <sz val="11"/>
        <color theme="1"/>
        <rFont val="Calibri"/>
        <family val="2"/>
        <scheme val="minor"/>
      </rPr>
      <t xml:space="preserve"> is a reference number for the questions to be evaluated</t>
    </r>
  </si>
  <si>
    <r>
      <rPr>
        <b/>
        <sz val="11"/>
        <color theme="1"/>
        <rFont val="Calibri"/>
        <family val="2"/>
        <scheme val="minor"/>
      </rPr>
      <t>Response Evaluation Guideline:</t>
    </r>
    <r>
      <rPr>
        <sz val="11"/>
        <color theme="1"/>
        <rFont val="Calibri"/>
        <family val="2"/>
        <scheme val="minor"/>
      </rPr>
      <t xml:space="preserve"> is a reference method to evaluate the related question with points</t>
    </r>
  </si>
  <si>
    <r>
      <rPr>
        <b/>
        <sz val="11"/>
        <color theme="1"/>
        <rFont val="Calibri"/>
        <family val="2"/>
        <scheme val="minor"/>
      </rPr>
      <t>Points(Input from the user):</t>
    </r>
    <r>
      <rPr>
        <sz val="11"/>
        <color theme="1"/>
        <rFont val="Calibri"/>
        <family val="2"/>
        <scheme val="minor"/>
      </rPr>
      <t xml:space="preserve"> Are the points to evaluate the related question, taking as a reference the response evaluation guidelines</t>
    </r>
  </si>
  <si>
    <t>Criteria</t>
  </si>
  <si>
    <r>
      <rPr>
        <b/>
        <sz val="11"/>
        <color theme="1"/>
        <rFont val="Calibri"/>
        <family val="2"/>
        <scheme val="minor"/>
      </rPr>
      <t>User Weight (input from the user):</t>
    </r>
    <r>
      <rPr>
        <sz val="11"/>
        <color theme="1"/>
        <rFont val="Calibri"/>
        <family val="2"/>
        <scheme val="minor"/>
      </rPr>
      <t xml:space="preserve"> Evaluate vendor response within the criteria sub-category</t>
    </r>
  </si>
  <si>
    <r>
      <rPr>
        <b/>
        <sz val="11"/>
        <color theme="1"/>
        <rFont val="Calibri"/>
        <family val="2"/>
        <scheme val="minor"/>
      </rPr>
      <t xml:space="preserve">Weighted Score: </t>
    </r>
    <r>
      <rPr>
        <sz val="11"/>
        <color theme="1"/>
        <rFont val="Calibri"/>
        <family val="2"/>
        <scheme val="minor"/>
      </rPr>
      <t>Consits of the score for each question taking as a reference the user weighting , points and overall weighting of each criteria</t>
    </r>
  </si>
  <si>
    <r>
      <rPr>
        <b/>
        <sz val="11"/>
        <color theme="1"/>
        <rFont val="Calibri"/>
        <family val="2"/>
        <scheme val="minor"/>
      </rPr>
      <t xml:space="preserve">Pricing Score: </t>
    </r>
    <r>
      <rPr>
        <sz val="11"/>
        <color theme="1"/>
        <rFont val="Calibri"/>
        <family val="2"/>
        <scheme val="minor"/>
      </rPr>
      <t>Pricing Score taking as a reference the lower cost of all the evaluated vendors</t>
    </r>
  </si>
  <si>
    <r>
      <rPr>
        <b/>
        <sz val="11"/>
        <color theme="1"/>
        <rFont val="Calibri"/>
        <family val="2"/>
        <scheme val="minor"/>
      </rPr>
      <t>Grand total (Input from the user):</t>
    </r>
    <r>
      <rPr>
        <sz val="11"/>
        <color theme="1"/>
        <rFont val="Calibri"/>
        <family val="2"/>
        <scheme val="minor"/>
      </rPr>
      <t xml:space="preserve"> Total cost which each vendor charge for all the product and services that are able to provide.</t>
    </r>
  </si>
  <si>
    <r>
      <rPr>
        <b/>
        <sz val="10"/>
        <color rgb="FF002060"/>
        <rFont val="Segoe UI"/>
        <family val="2"/>
      </rPr>
      <t>Overall Weighting (Input from the user):</t>
    </r>
    <r>
      <rPr>
        <sz val="10"/>
        <color rgb="FF002060"/>
        <rFont val="Segoe UI"/>
        <family val="2"/>
      </rPr>
      <t xml:space="preserve"> Adjust the Overall weighting of each  criteria to be evalueted, these values are percentages and should add 100%:</t>
    </r>
  </si>
  <si>
    <t>Criteria Evaluation</t>
  </si>
  <si>
    <t>Table tho evaluate each criteria with predefined questions</t>
  </si>
  <si>
    <t>Pricing Table</t>
  </si>
  <si>
    <t>Table that shows the overall qualifications for each vendor, evaluate the vendor responses divided by each criteria</t>
  </si>
  <si>
    <r>
      <rPr>
        <b/>
        <sz val="11"/>
        <color theme="1"/>
        <rFont val="Calibri"/>
        <family val="2"/>
        <scheme val="minor"/>
      </rPr>
      <t>Questions:</t>
    </r>
    <r>
      <rPr>
        <sz val="11"/>
        <color theme="1"/>
        <rFont val="Calibri"/>
        <family val="2"/>
        <scheme val="minor"/>
      </rPr>
      <t xml:space="preserve"> Predefined questions to evaluate the criteria with points.</t>
    </r>
  </si>
  <si>
    <t>Tool Structure</t>
  </si>
  <si>
    <t>This tool is divided by 3 differents services that a Equipment Vendor may be able to provide, please see Section X of the RFx Module</t>
  </si>
  <si>
    <r>
      <t xml:space="preserve">Implementation Evaluation: </t>
    </r>
    <r>
      <rPr>
        <sz val="10"/>
        <color rgb="FF002060"/>
        <rFont val="Segoe UI"/>
        <family val="2"/>
      </rPr>
      <t>Used to evaluate the capability of the vendor to provide implementation servicesPlanning, Installation , Commissioning and Acceptance tests</t>
    </r>
  </si>
  <si>
    <r>
      <t xml:space="preserve">Network Equiment Evaluation : </t>
    </r>
    <r>
      <rPr>
        <sz val="10"/>
        <color rgb="FF002060"/>
        <rFont val="Segoe UI"/>
        <family val="2"/>
      </rPr>
      <t>Used to evaluate the capability of the vendor to provide the network equipment , RAN , TransportCore and Systems</t>
    </r>
  </si>
  <si>
    <r>
      <t>Design Evaluation:</t>
    </r>
    <r>
      <rPr>
        <sz val="10"/>
        <color rgb="FF002060"/>
        <rFont val="Segoe UI"/>
        <family val="2"/>
      </rPr>
      <t xml:space="preserve"> Used to evaluate the capability of the vendor to provide Network design services for RAN, Transport , Core and services.</t>
    </r>
  </si>
  <si>
    <r>
      <t xml:space="preserve">Highly experiencied: </t>
    </r>
    <r>
      <rPr>
        <b/>
        <sz val="11"/>
        <color theme="1"/>
        <rFont val="Arial"/>
        <family val="2"/>
      </rPr>
      <t xml:space="preserve">5pts.
</t>
    </r>
    <r>
      <rPr>
        <sz val="11"/>
        <color theme="1"/>
        <rFont val="Arial"/>
        <family val="2"/>
      </rPr>
      <t xml:space="preserve">Suficiently experiencied: </t>
    </r>
    <r>
      <rPr>
        <b/>
        <sz val="11"/>
        <color theme="1"/>
        <rFont val="Arial"/>
        <family val="2"/>
      </rPr>
      <t>3pts.</t>
    </r>
    <r>
      <rPr>
        <sz val="11"/>
        <color theme="1"/>
        <rFont val="Arial"/>
        <family val="2"/>
      </rPr>
      <t xml:space="preserve">
Low experiencied: </t>
    </r>
    <r>
      <rPr>
        <b/>
        <sz val="11"/>
        <color theme="1"/>
        <rFont val="Arial"/>
        <family val="2"/>
      </rPr>
      <t>0 pts.</t>
    </r>
  </si>
  <si>
    <t>Network Equipment Evaluation</t>
  </si>
  <si>
    <t>Design Evaluation</t>
  </si>
  <si>
    <t>Service Evaluation</t>
  </si>
  <si>
    <t xml:space="preserve">User Weighting </t>
  </si>
  <si>
    <r>
      <t>E2E summary:</t>
    </r>
    <r>
      <rPr>
        <sz val="10"/>
        <color rgb="FF002060"/>
        <rFont val="Segoe UI"/>
        <family val="2"/>
      </rPr>
      <t xml:space="preserve"> Shows the overall capability for each vendor to provide all services</t>
    </r>
  </si>
  <si>
    <t>E2E Summary</t>
  </si>
  <si>
    <t>Table used to evaluate the overall pricing of each vendor</t>
  </si>
  <si>
    <r>
      <t xml:space="preserve">Criteria: </t>
    </r>
    <r>
      <rPr>
        <sz val="10"/>
        <color theme="1"/>
        <rFont val="Segoe UI"/>
        <family val="2"/>
      </rPr>
      <t>Factors that will be evaluated to select a vendor. According to their RFx responses</t>
    </r>
  </si>
  <si>
    <r>
      <rPr>
        <b/>
        <sz val="10"/>
        <color rgb="FF002060"/>
        <rFont val="Segoe UI"/>
        <family val="2"/>
      </rPr>
      <t xml:space="preserve">Total Score: </t>
    </r>
    <r>
      <rPr>
        <sz val="10"/>
        <color rgb="FF002060"/>
        <rFont val="Segoe UI"/>
        <family val="2"/>
      </rPr>
      <t>The result of the evaluation of each criteria, represent the overall capability of each vendor to fullfil the scope</t>
    </r>
  </si>
  <si>
    <t>Implementation Evaluation</t>
  </si>
  <si>
    <t>Shows the capacity of the vendors to provide all the equipment and services as is indicated in the RFx module</t>
  </si>
  <si>
    <t>This Tool is used to help the user to evaluate the equipment vendors after an RFP process addressed to select Network equipment providers that may offer additional services such as Implementation and design</t>
  </si>
  <si>
    <t>Service</t>
  </si>
  <si>
    <t>Implementation Cost</t>
  </si>
  <si>
    <t>Network Equipment Cost</t>
  </si>
  <si>
    <t>Design Cost</t>
  </si>
  <si>
    <r>
      <rPr>
        <b/>
        <sz val="11"/>
        <color theme="1"/>
        <rFont val="Arial"/>
        <family val="2"/>
      </rPr>
      <t>.-</t>
    </r>
    <r>
      <rPr>
        <sz val="11"/>
        <color theme="1"/>
        <rFont val="Arial"/>
        <family val="2"/>
      </rPr>
      <t>Highly Experienced</t>
    </r>
    <r>
      <rPr>
        <b/>
        <sz val="11"/>
        <color theme="1"/>
        <rFont val="Arial"/>
        <family val="2"/>
      </rPr>
      <t xml:space="preserve"> (5pt.)
.-</t>
    </r>
    <r>
      <rPr>
        <sz val="11"/>
        <color theme="1"/>
        <rFont val="Arial"/>
        <family val="2"/>
      </rPr>
      <t xml:space="preserve">Sufficiently experienced </t>
    </r>
    <r>
      <rPr>
        <b/>
        <sz val="11"/>
        <color theme="1"/>
        <rFont val="Arial"/>
        <family val="2"/>
      </rPr>
      <t>(3pt.)
.-</t>
    </r>
    <r>
      <rPr>
        <sz val="11"/>
        <color theme="1"/>
        <rFont val="Arial"/>
        <family val="2"/>
      </rPr>
      <t>Poorly experienced</t>
    </r>
    <r>
      <rPr>
        <b/>
        <sz val="11"/>
        <color theme="1"/>
        <rFont val="Arial"/>
        <family val="2"/>
      </rPr>
      <t xml:space="preserve"> (1pt.)
.-</t>
    </r>
    <r>
      <rPr>
        <sz val="11"/>
        <color theme="1"/>
        <rFont val="Arial"/>
        <family val="2"/>
      </rPr>
      <t>No experience</t>
    </r>
    <r>
      <rPr>
        <b/>
        <sz val="11"/>
        <color theme="1"/>
        <rFont val="Arial"/>
        <family val="2"/>
      </rPr>
      <t xml:space="preserve"> (0pt.)</t>
    </r>
  </si>
  <si>
    <t>EPC vendors for which the company has installation &amp; configuration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</si>
</sst>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
  </numFmts>
  <fonts count="42" x14ac:knownFonts="1">
    <font>
      <sz val="11"/>
      <color theme="1"/>
      <name val="Calibri"/>
      <family val="2"/>
      <scheme val="minor"/>
    </font>
    <font>
      <sz val="11"/>
      <color theme="1"/>
      <name val="Calibri"/>
      <family val="2"/>
      <scheme val="minor"/>
    </font>
    <font>
      <sz val="10"/>
      <name val="Arial"/>
      <family val="2"/>
    </font>
    <font>
      <b/>
      <sz val="10"/>
      <color indexed="18"/>
      <name val="Arial"/>
      <family val="2"/>
    </font>
    <font>
      <b/>
      <sz val="11"/>
      <color theme="1"/>
      <name val="Arial"/>
      <family val="2"/>
    </font>
    <font>
      <sz val="11"/>
      <color theme="1"/>
      <name val="Arial"/>
      <family val="2"/>
    </font>
    <font>
      <b/>
      <sz val="12"/>
      <color theme="1"/>
      <name val="Arial"/>
      <family val="2"/>
    </font>
    <font>
      <sz val="12"/>
      <color theme="1"/>
      <name val="Arial"/>
      <family val="2"/>
    </font>
    <font>
      <sz val="8"/>
      <name val="Calibri"/>
      <family val="2"/>
      <scheme val="minor"/>
    </font>
    <font>
      <sz val="11"/>
      <color theme="0"/>
      <name val="Calibri"/>
      <family val="2"/>
      <scheme val="minor"/>
    </font>
    <font>
      <b/>
      <sz val="11"/>
      <color theme="0"/>
      <name val="Arial"/>
      <family val="2"/>
    </font>
    <font>
      <b/>
      <i/>
      <sz val="20"/>
      <color theme="0"/>
      <name val="Calibri"/>
      <family val="2"/>
      <scheme val="minor"/>
    </font>
    <font>
      <b/>
      <sz val="20"/>
      <color theme="0"/>
      <name val="Calibri"/>
      <family val="2"/>
      <scheme val="minor"/>
    </font>
    <font>
      <sz val="12"/>
      <color theme="1"/>
      <name val="Calibri"/>
      <family val="2"/>
      <scheme val="minor"/>
    </font>
    <font>
      <b/>
      <sz val="16"/>
      <color theme="4"/>
      <name val="Calibri"/>
      <family val="2"/>
      <scheme val="minor"/>
    </font>
    <font>
      <b/>
      <i/>
      <sz val="16"/>
      <color theme="0"/>
      <name val="Calibri"/>
      <family val="2"/>
      <scheme val="minor"/>
    </font>
    <font>
      <sz val="18"/>
      <color rgb="FF00206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2"/>
      <color rgb="FF3F3F3F"/>
      <name val="Calibri"/>
      <family val="2"/>
      <scheme val="minor"/>
    </font>
    <font>
      <b/>
      <sz val="12"/>
      <name val="Arial"/>
      <family val="2"/>
    </font>
    <font>
      <b/>
      <sz val="14"/>
      <color theme="0"/>
      <name val="Calibri"/>
      <family val="2"/>
      <scheme val="minor"/>
    </font>
    <font>
      <b/>
      <sz val="14"/>
      <name val="Calibri"/>
      <family val="2"/>
      <scheme val="minor"/>
    </font>
    <font>
      <sz val="9"/>
      <color indexed="81"/>
      <name val="Tahoma"/>
      <family val="2"/>
    </font>
    <font>
      <b/>
      <sz val="16"/>
      <color theme="0"/>
      <name val="Calibri"/>
      <family val="2"/>
      <scheme val="minor"/>
    </font>
    <font>
      <sz val="10"/>
      <color theme="1"/>
      <name val="Segoe UI"/>
      <family val="2"/>
    </font>
    <font>
      <b/>
      <sz val="11"/>
      <name val="Calibri"/>
      <family val="2"/>
      <scheme val="minor"/>
    </font>
    <font>
      <sz val="11"/>
      <color theme="1"/>
      <name val="Segoe UI"/>
      <family val="2"/>
    </font>
    <font>
      <sz val="10"/>
      <color theme="3"/>
      <name val="Segoe UI"/>
      <family val="2"/>
    </font>
    <font>
      <sz val="10"/>
      <color rgb="FF002060"/>
      <name val="Segoe UI"/>
      <family val="2"/>
    </font>
    <font>
      <i/>
      <sz val="10"/>
      <color theme="1" tint="0.249977111117893"/>
      <name val="Segoe UI"/>
      <family val="2"/>
    </font>
    <font>
      <sz val="10"/>
      <color theme="1" tint="0.249977111117893"/>
      <name val="Segoe UI"/>
      <family val="2"/>
    </font>
    <font>
      <sz val="18"/>
      <color rgb="FF002060"/>
      <name val="Segoe UI"/>
      <family val="2"/>
    </font>
    <font>
      <b/>
      <sz val="10"/>
      <color theme="1" tint="0.249977111117893"/>
      <name val="Segoe UI"/>
      <family val="2"/>
    </font>
    <font>
      <b/>
      <sz val="10"/>
      <color rgb="FF002060"/>
      <name val="Segoe UI"/>
      <family val="2"/>
    </font>
    <font>
      <b/>
      <sz val="10"/>
      <color theme="1"/>
      <name val="Segoe UI"/>
      <family val="2"/>
    </font>
    <font>
      <b/>
      <i/>
      <sz val="12"/>
      <color rgb="FF002060"/>
      <name val="Segoe UI"/>
      <family val="2"/>
    </font>
    <font>
      <b/>
      <sz val="9"/>
      <color indexed="81"/>
      <name val="Tahoma"/>
      <family val="2"/>
    </font>
    <font>
      <b/>
      <sz val="12"/>
      <color rgb="FF0070C0"/>
      <name val="Arial"/>
      <family val="2"/>
    </font>
    <font>
      <b/>
      <sz val="11"/>
      <color rgb="FF0070C0"/>
      <name val="Arial"/>
      <family val="2"/>
    </font>
  </fonts>
  <fills count="12">
    <fill>
      <patternFill patternType="none"/>
    </fill>
    <fill>
      <patternFill patternType="gray125"/>
    </fill>
    <fill>
      <patternFill patternType="solid">
        <fgColor indexed="44"/>
        <bgColor indexed="64"/>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2060"/>
        <bgColor indexed="64"/>
      </patternFill>
    </fill>
    <fill>
      <patternFill patternType="solid">
        <fgColor rgb="FFF2F2F2"/>
      </patternFill>
    </fill>
    <fill>
      <patternFill patternType="solid">
        <fgColor theme="1"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tint="0.249977111117893"/>
        <bgColor indexed="64"/>
      </patternFill>
    </fill>
  </fills>
  <borders count="32">
    <border>
      <left/>
      <right/>
      <top/>
      <bottom/>
      <diagonal/>
    </border>
    <border>
      <left style="thin">
        <color indexed="18"/>
      </left>
      <right style="thin">
        <color indexed="18"/>
      </right>
      <top style="hair">
        <color indexed="18"/>
      </top>
      <bottom style="thin">
        <color indexed="18"/>
      </bottom>
      <diagonal/>
    </border>
    <border>
      <left style="thin">
        <color indexed="18"/>
      </left>
      <right style="thin">
        <color indexed="18"/>
      </right>
      <top style="hair">
        <color indexed="18"/>
      </top>
      <bottom style="hair">
        <color indexed="18"/>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hair">
        <color indexed="1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rgb="FF3F3F3F"/>
      </left>
      <right style="thin">
        <color rgb="FF3F3F3F"/>
      </right>
      <top style="thin">
        <color rgb="FF3F3F3F"/>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medium">
        <color rgb="FF002060"/>
      </bottom>
      <diagonal/>
    </border>
    <border>
      <left style="dotted">
        <color theme="0" tint="-0.14999847407452621"/>
      </left>
      <right style="dotted">
        <color theme="0" tint="-0.14999847407452621"/>
      </right>
      <top/>
      <bottom style="dotted">
        <color theme="0" tint="-0.14999847407452621"/>
      </bottom>
      <diagonal/>
    </border>
    <border>
      <left style="dotted">
        <color theme="4" tint="0.59999389629810485"/>
      </left>
      <right style="dotted">
        <color theme="4" tint="0.59999389629810485"/>
      </right>
      <top style="dotted">
        <color theme="4" tint="0.59999389629810485"/>
      </top>
      <bottom style="dotted">
        <color theme="4" tint="0.59999389629810485"/>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3F3F3F"/>
      </left>
      <right/>
      <top style="thin">
        <color rgb="FF3F3F3F"/>
      </top>
      <bottom style="thin">
        <color rgb="FF3F3F3F"/>
      </bottom>
      <diagonal/>
    </border>
    <border>
      <left style="thin">
        <color rgb="FF3F3F3F"/>
      </left>
      <right/>
      <top/>
      <bottom/>
      <diagonal/>
    </border>
    <border>
      <left/>
      <right style="thin">
        <color rgb="FF3F3F3F"/>
      </right>
      <top/>
      <bottom/>
      <diagonal/>
    </border>
  </borders>
  <cellStyleXfs count="16">
    <xf numFmtId="0" fontId="0" fillId="0" borderId="0"/>
    <xf numFmtId="0" fontId="2" fillId="0" borderId="0"/>
    <xf numFmtId="0" fontId="2" fillId="0" borderId="2" applyNumberFormat="0" applyFill="0" applyProtection="0"/>
    <xf numFmtId="0" fontId="2" fillId="0" borderId="4" applyNumberFormat="0" applyFill="0" applyProtection="0"/>
    <xf numFmtId="0" fontId="2" fillId="0" borderId="1" applyNumberFormat="0" applyFill="0" applyProtection="0"/>
    <xf numFmtId="0" fontId="3" fillId="0" borderId="3" applyNumberFormat="0">
      <alignment horizontal="center" vertical="center" wrapText="1"/>
    </xf>
    <xf numFmtId="0" fontId="3" fillId="2" borderId="3" applyNumberFormat="0" applyProtection="0">
      <alignment horizontal="centerContinuous" vertical="center" wrapText="1"/>
    </xf>
    <xf numFmtId="0" fontId="1" fillId="0" borderId="3" applyNumberFormat="0" applyFill="0" applyAlignment="0" applyProtection="0"/>
    <xf numFmtId="0" fontId="3" fillId="0" borderId="3" applyNumberFormat="0" applyProtection="0">
      <alignment horizontal="left" vertical="center" wrapText="1"/>
    </xf>
    <xf numFmtId="0" fontId="2" fillId="3" borderId="2">
      <protection locked="0"/>
    </xf>
    <xf numFmtId="0" fontId="1" fillId="0" borderId="0"/>
    <xf numFmtId="0" fontId="13" fillId="0" borderId="0"/>
    <xf numFmtId="44" fontId="1" fillId="0" borderId="0" applyFont="0" applyFill="0" applyBorder="0" applyAlignment="0" applyProtection="0"/>
    <xf numFmtId="0" fontId="17" fillId="7" borderId="14" applyNumberFormat="0" applyAlignment="0" applyProtection="0"/>
    <xf numFmtId="0" fontId="18" fillId="7" borderId="13" applyNumberFormat="0" applyAlignment="0" applyProtection="0"/>
    <xf numFmtId="9" fontId="1" fillId="0" borderId="0" applyFont="0" applyFill="0" applyBorder="0" applyAlignment="0" applyProtection="0"/>
  </cellStyleXfs>
  <cellXfs count="178">
    <xf numFmtId="0" fontId="0" fillId="0" borderId="0" xfId="0"/>
    <xf numFmtId="0" fontId="5" fillId="0" borderId="0" xfId="0" applyFont="1"/>
    <xf numFmtId="0" fontId="5" fillId="0" borderId="0" xfId="0" applyFont="1" applyAlignment="1">
      <alignment horizontal="center"/>
    </xf>
    <xf numFmtId="0" fontId="4" fillId="5" borderId="5" xfId="0" applyFont="1" applyFill="1" applyBorder="1" applyAlignment="1">
      <alignment horizontal="center" vertical="center" wrapText="1"/>
    </xf>
    <xf numFmtId="0" fontId="5" fillId="0" borderId="5" xfId="0" applyFont="1" applyBorder="1" applyAlignment="1">
      <alignment horizontal="center"/>
    </xf>
    <xf numFmtId="0" fontId="4" fillId="5" borderId="9" xfId="0" applyFont="1" applyFill="1" applyBorder="1" applyAlignment="1">
      <alignment horizontal="center" vertical="center" wrapText="1"/>
    </xf>
    <xf numFmtId="0" fontId="5" fillId="5" borderId="5" xfId="0" applyFont="1" applyFill="1" applyBorder="1" applyAlignment="1">
      <alignment horizontal="center"/>
    </xf>
    <xf numFmtId="0" fontId="5" fillId="0" borderId="5" xfId="0" applyFont="1" applyBorder="1" applyAlignment="1">
      <alignment vertical="center" wrapText="1"/>
    </xf>
    <xf numFmtId="10" fontId="5" fillId="0" borderId="0" xfId="0" applyNumberFormat="1" applyFont="1" applyAlignment="1">
      <alignment horizontal="center"/>
    </xf>
    <xf numFmtId="0" fontId="6" fillId="0" borderId="5" xfId="0" applyFont="1" applyBorder="1" applyAlignment="1">
      <alignment horizontal="right" vertical="center" wrapText="1"/>
    </xf>
    <xf numFmtId="0" fontId="5" fillId="0" borderId="0" xfId="0" applyFont="1" applyAlignment="1">
      <alignment horizontal="center" vertical="center" wrapText="1"/>
    </xf>
    <xf numFmtId="0" fontId="5" fillId="0" borderId="5" xfId="0" applyNumberFormat="1" applyFont="1" applyBorder="1" applyAlignment="1">
      <alignment horizontal="center" vertical="center" wrapText="1"/>
    </xf>
    <xf numFmtId="0" fontId="4" fillId="5" borderId="5" xfId="0" applyNumberFormat="1"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9" xfId="0" applyFont="1" applyBorder="1" applyAlignment="1">
      <alignment horizontal="center" vertical="center"/>
    </xf>
    <xf numFmtId="0" fontId="9" fillId="6" borderId="0" xfId="10" applyFont="1" applyFill="1"/>
    <xf numFmtId="0" fontId="1" fillId="0" borderId="0" xfId="10"/>
    <xf numFmtId="0" fontId="14" fillId="6" borderId="0" xfId="11" applyFont="1" applyFill="1" applyAlignment="1">
      <alignment horizontal="left" vertical="center"/>
    </xf>
    <xf numFmtId="17" fontId="15" fillId="6" borderId="0" xfId="10" quotePrefix="1" applyNumberFormat="1" applyFont="1" applyFill="1"/>
    <xf numFmtId="0" fontId="0" fillId="0" borderId="0" xfId="0" applyAlignment="1">
      <alignment horizontal="center"/>
    </xf>
    <xf numFmtId="0" fontId="5" fillId="0" borderId="0" xfId="0" applyFont="1" applyFill="1"/>
    <xf numFmtId="0" fontId="5" fillId="0" borderId="5"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0" xfId="0" applyFont="1" applyFill="1" applyAlignment="1">
      <alignment wrapText="1"/>
    </xf>
    <xf numFmtId="0" fontId="5" fillId="0" borderId="0" xfId="0" applyFont="1" applyFill="1" applyBorder="1" applyAlignment="1">
      <alignment horizontal="left" vertical="center" wrapText="1"/>
    </xf>
    <xf numFmtId="0" fontId="5" fillId="0" borderId="0" xfId="0" applyFont="1" applyAlignment="1">
      <alignment vertical="center" wrapText="1"/>
    </xf>
    <xf numFmtId="0" fontId="17" fillId="7" borderId="14" xfId="13" applyNumberFormat="1" applyAlignment="1">
      <alignment horizontal="center" vertical="center" wrapText="1"/>
    </xf>
    <xf numFmtId="0" fontId="21" fillId="7" borderId="14" xfId="13" applyNumberFormat="1" applyFont="1" applyAlignment="1">
      <alignment horizontal="left" vertical="center" wrapText="1"/>
    </xf>
    <xf numFmtId="0" fontId="5" fillId="5" borderId="5" xfId="0" applyFont="1" applyFill="1" applyBorder="1" applyAlignment="1">
      <alignment horizontal="center" vertical="center"/>
    </xf>
    <xf numFmtId="0" fontId="17" fillId="7" borderId="14" xfId="13" applyNumberFormat="1" applyFont="1" applyAlignment="1">
      <alignment horizontal="center" vertical="center" wrapText="1"/>
    </xf>
    <xf numFmtId="0" fontId="0" fillId="0" borderId="5" xfId="0" applyFont="1" applyFill="1" applyBorder="1" applyAlignment="1">
      <alignment horizontal="center" vertical="center" wrapText="1"/>
    </xf>
    <xf numFmtId="0" fontId="0" fillId="0" borderId="5" xfId="0" applyNumberFormat="1" applyFont="1" applyBorder="1" applyAlignment="1">
      <alignment horizontal="center" vertical="center" wrapText="1"/>
    </xf>
    <xf numFmtId="0" fontId="20" fillId="5" borderId="5" xfId="0" applyFont="1" applyFill="1" applyBorder="1" applyAlignment="1">
      <alignment horizontal="center" vertical="center" wrapText="1"/>
    </xf>
    <xf numFmtId="44" fontId="20" fillId="0" borderId="5" xfId="12" applyFont="1" applyBorder="1" applyAlignment="1">
      <alignment horizontal="center"/>
    </xf>
    <xf numFmtId="0" fontId="19" fillId="6" borderId="5" xfId="0" applyFont="1" applyFill="1" applyBorder="1" applyAlignment="1">
      <alignment horizontal="center" vertical="center"/>
    </xf>
    <xf numFmtId="0" fontId="4" fillId="5" borderId="0"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18" fillId="5" borderId="5" xfId="14" applyFill="1" applyBorder="1" applyAlignment="1">
      <alignment horizontal="center" vertical="center" wrapText="1"/>
    </xf>
    <xf numFmtId="0" fontId="17" fillId="7" borderId="14" xfId="13" applyAlignment="1">
      <alignment horizontal="center" vertical="center" wrapText="1"/>
    </xf>
    <xf numFmtId="164" fontId="5" fillId="0" borderId="0" xfId="0" applyNumberFormat="1" applyFont="1" applyAlignment="1" applyProtection="1">
      <alignment horizontal="center" vertical="center" wrapText="1"/>
      <protection hidden="1"/>
    </xf>
    <xf numFmtId="0" fontId="0" fillId="0" borderId="0" xfId="0" applyAlignment="1">
      <alignment vertical="center" wrapText="1"/>
    </xf>
    <xf numFmtId="0" fontId="0" fillId="0" borderId="0" xfId="0" applyBorder="1"/>
    <xf numFmtId="0" fontId="16" fillId="0" borderId="0" xfId="0" applyFont="1" applyBorder="1" applyAlignment="1">
      <alignment vertical="center"/>
    </xf>
    <xf numFmtId="0" fontId="0" fillId="0" borderId="0" xfId="0" applyBorder="1" applyAlignment="1">
      <alignment wrapText="1"/>
    </xf>
    <xf numFmtId="0" fontId="22" fillId="0"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5" fillId="0" borderId="5" xfId="0" applyFont="1" applyBorder="1" applyAlignment="1">
      <alignment horizontal="left" vertical="center" wrapText="1"/>
    </xf>
    <xf numFmtId="0" fontId="0" fillId="0" borderId="5" xfId="0" applyBorder="1" applyAlignment="1">
      <alignment horizontal="center" vertical="center" wrapText="1"/>
    </xf>
    <xf numFmtId="0" fontId="0" fillId="0" borderId="9" xfId="0" applyFont="1" applyFill="1" applyBorder="1" applyAlignment="1">
      <alignment horizontal="center" vertical="center" wrapText="1"/>
    </xf>
    <xf numFmtId="0" fontId="17" fillId="7" borderId="16" xfId="13" applyNumberFormat="1" applyBorder="1" applyAlignment="1">
      <alignment horizontal="center" vertical="center" wrapText="1"/>
    </xf>
    <xf numFmtId="0" fontId="0" fillId="0" borderId="7" xfId="0" applyFont="1" applyFill="1" applyBorder="1" applyAlignment="1">
      <alignment horizontal="center" vertical="center" wrapText="1"/>
    </xf>
    <xf numFmtId="0" fontId="17" fillId="7" borderId="17" xfId="13" applyNumberFormat="1" applyBorder="1" applyAlignment="1">
      <alignment horizontal="center" vertical="center" wrapText="1"/>
    </xf>
    <xf numFmtId="0" fontId="17" fillId="7" borderId="5" xfId="13" applyNumberFormat="1" applyBorder="1" applyAlignment="1">
      <alignment horizontal="center" vertical="center" wrapText="1"/>
    </xf>
    <xf numFmtId="0" fontId="5" fillId="0" borderId="7" xfId="0" applyFont="1" applyBorder="1" applyAlignment="1">
      <alignment vertical="center" wrapText="1"/>
    </xf>
    <xf numFmtId="0" fontId="7" fillId="0" borderId="0" xfId="0" applyFont="1" applyBorder="1" applyAlignment="1">
      <alignment vertical="center" wrapText="1"/>
    </xf>
    <xf numFmtId="0" fontId="6" fillId="0" borderId="7" xfId="0" applyFont="1" applyBorder="1" applyAlignment="1">
      <alignment horizontal="right" vertical="center" wrapText="1"/>
    </xf>
    <xf numFmtId="0" fontId="24" fillId="0" borderId="5" xfId="0" applyFont="1" applyFill="1" applyBorder="1" applyAlignment="1">
      <alignment horizontal="center" wrapText="1"/>
    </xf>
    <xf numFmtId="0" fontId="0" fillId="0" borderId="8" xfId="0" applyBorder="1"/>
    <xf numFmtId="0" fontId="16" fillId="0" borderId="8" xfId="0" applyFont="1" applyBorder="1" applyAlignment="1">
      <alignment vertical="center"/>
    </xf>
    <xf numFmtId="0" fontId="0" fillId="0" borderId="8" xfId="0" applyBorder="1" applyAlignment="1">
      <alignment wrapText="1"/>
    </xf>
    <xf numFmtId="0" fontId="0" fillId="0" borderId="18" xfId="0" applyBorder="1" applyAlignment="1">
      <alignment horizontal="center" vertical="center" wrapText="1"/>
    </xf>
    <xf numFmtId="0" fontId="5" fillId="0" borderId="18" xfId="0" applyFont="1" applyBorder="1" applyAlignment="1">
      <alignment vertical="center" wrapText="1"/>
    </xf>
    <xf numFmtId="0" fontId="21" fillId="7" borderId="5" xfId="13" applyNumberFormat="1" applyFont="1" applyBorder="1" applyAlignment="1">
      <alignment horizontal="left" vertical="center" wrapText="1"/>
    </xf>
    <xf numFmtId="0" fontId="17" fillId="7" borderId="19" xfId="13" applyNumberFormat="1" applyBorder="1" applyAlignment="1">
      <alignment horizontal="center" vertical="center" wrapText="1"/>
    </xf>
    <xf numFmtId="0" fontId="5" fillId="0" borderId="12" xfId="0" applyFont="1" applyFill="1" applyBorder="1" applyAlignment="1">
      <alignment horizontal="left" vertical="center" wrapText="1"/>
    </xf>
    <xf numFmtId="0" fontId="5" fillId="0" borderId="0" xfId="0" applyFont="1" applyFill="1" applyAlignment="1">
      <alignment vertical="center" wrapText="1"/>
    </xf>
    <xf numFmtId="44" fontId="20" fillId="0" borderId="5" xfId="12" applyFont="1" applyFill="1" applyBorder="1" applyAlignment="1">
      <alignment horizontal="center"/>
    </xf>
    <xf numFmtId="0" fontId="29" fillId="0" borderId="0" xfId="0" applyFont="1"/>
    <xf numFmtId="0" fontId="27" fillId="0" borderId="0" xfId="0" applyFont="1"/>
    <xf numFmtId="0" fontId="30" fillId="0" borderId="0" xfId="0" applyFont="1"/>
    <xf numFmtId="0" fontId="30" fillId="0" borderId="0" xfId="0" quotePrefix="1" applyFont="1" applyAlignment="1">
      <alignment wrapText="1"/>
    </xf>
    <xf numFmtId="0" fontId="0" fillId="0" borderId="0" xfId="0" applyAlignment="1">
      <alignment horizontal="left" wrapText="1"/>
    </xf>
    <xf numFmtId="0" fontId="30" fillId="0" borderId="0" xfId="0" applyFont="1" applyAlignment="1">
      <alignment horizontal="left"/>
    </xf>
    <xf numFmtId="0" fontId="30" fillId="0" borderId="0" xfId="0" quotePrefix="1" applyFont="1" applyAlignment="1">
      <alignment horizontal="left" wrapText="1"/>
    </xf>
    <xf numFmtId="0" fontId="31" fillId="0" borderId="0" xfId="0" applyFont="1"/>
    <xf numFmtId="0" fontId="31" fillId="0" borderId="0" xfId="0" quotePrefix="1" applyFont="1" applyAlignment="1">
      <alignment horizontal="left"/>
    </xf>
    <xf numFmtId="0" fontId="31" fillId="0" borderId="0" xfId="0" applyFont="1"/>
    <xf numFmtId="0" fontId="27" fillId="0" borderId="24" xfId="0" applyFont="1" applyBorder="1"/>
    <xf numFmtId="9" fontId="32" fillId="9" borderId="25" xfId="15" applyFont="1" applyFill="1" applyBorder="1" applyAlignment="1" applyProtection="1">
      <alignment horizontal="center"/>
    </xf>
    <xf numFmtId="0" fontId="33" fillId="10" borderId="26" xfId="15" applyNumberFormat="1" applyFont="1" applyFill="1" applyBorder="1" applyAlignment="1" applyProtection="1">
      <alignment horizontal="center"/>
      <protection locked="0"/>
    </xf>
    <xf numFmtId="0" fontId="29" fillId="0" borderId="0" xfId="0" applyFont="1" applyAlignment="1">
      <alignment vertical="top" wrapText="1"/>
    </xf>
    <xf numFmtId="0" fontId="30" fillId="0" borderId="0" xfId="0" quotePrefix="1" applyFont="1" applyAlignment="1">
      <alignment vertical="top" wrapText="1"/>
    </xf>
    <xf numFmtId="0" fontId="31" fillId="0" borderId="0" xfId="0" quotePrefix="1" applyFont="1" applyAlignment="1">
      <alignment vertical="top" wrapText="1"/>
    </xf>
    <xf numFmtId="0" fontId="29" fillId="0" borderId="12" xfId="0" applyFont="1" applyBorder="1"/>
    <xf numFmtId="0" fontId="34" fillId="0" borderId="12" xfId="0" applyFont="1" applyBorder="1" applyAlignment="1">
      <alignment vertical="center"/>
    </xf>
    <xf numFmtId="0" fontId="35" fillId="10" borderId="26" xfId="15" applyNumberFormat="1" applyFont="1" applyFill="1" applyBorder="1" applyAlignment="1" applyProtection="1">
      <alignment horizontal="center"/>
      <protection locked="0"/>
    </xf>
    <xf numFmtId="0" fontId="23" fillId="11" borderId="5" xfId="0" applyFont="1" applyFill="1" applyBorder="1" applyAlignment="1">
      <alignment horizontal="center" wrapText="1"/>
    </xf>
    <xf numFmtId="0" fontId="37" fillId="0" borderId="0" xfId="0" applyFont="1"/>
    <xf numFmtId="0" fontId="38" fillId="0" borderId="24" xfId="0" applyFont="1" applyBorder="1"/>
    <xf numFmtId="0" fontId="36" fillId="0" borderId="0" xfId="0" applyFont="1"/>
    <xf numFmtId="0" fontId="35" fillId="10" borderId="5" xfId="15" applyNumberFormat="1" applyFont="1" applyFill="1" applyBorder="1" applyAlignment="1" applyProtection="1">
      <alignment horizontal="center"/>
      <protection locked="0"/>
    </xf>
    <xf numFmtId="0" fontId="17" fillId="7" borderId="27" xfId="13" applyBorder="1" applyAlignment="1">
      <alignment horizontal="center" vertical="center" wrapText="1"/>
    </xf>
    <xf numFmtId="0" fontId="17" fillId="7" borderId="28" xfId="13" applyBorder="1" applyAlignment="1">
      <alignment horizontal="center" vertical="center" wrapText="1"/>
    </xf>
    <xf numFmtId="0" fontId="17" fillId="7" borderId="29" xfId="13" applyBorder="1" applyAlignment="1">
      <alignment horizontal="center" vertical="center" wrapText="1"/>
    </xf>
    <xf numFmtId="0" fontId="35" fillId="10" borderId="26" xfId="15" applyNumberFormat="1" applyFont="1" applyFill="1" applyBorder="1" applyAlignment="1" applyProtection="1">
      <alignment horizontal="center" vertical="center"/>
      <protection locked="0"/>
    </xf>
    <xf numFmtId="0" fontId="5" fillId="0" borderId="9" xfId="0" applyFont="1" applyBorder="1" applyAlignment="1">
      <alignment horizontal="center" vertical="center" wrapText="1"/>
    </xf>
    <xf numFmtId="0" fontId="35" fillId="10" borderId="5" xfId="15" applyNumberFormat="1" applyFont="1" applyFill="1" applyBorder="1" applyAlignment="1" applyProtection="1">
      <alignment horizontal="center" vertical="center"/>
      <protection locked="0"/>
    </xf>
    <xf numFmtId="2" fontId="22" fillId="0" borderId="5" xfId="0" applyNumberFormat="1"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0" fontId="17" fillId="7" borderId="31" xfId="13" applyNumberFormat="1" applyBorder="1" applyAlignment="1">
      <alignment horizontal="center" vertical="center" wrapText="1"/>
    </xf>
    <xf numFmtId="0" fontId="17" fillId="7" borderId="27" xfId="13" applyNumberFormat="1" applyBorder="1" applyAlignment="1">
      <alignment horizontal="center" vertical="center" wrapText="1"/>
    </xf>
    <xf numFmtId="0" fontId="5" fillId="0" borderId="0" xfId="0" applyFont="1" applyBorder="1" applyAlignment="1">
      <alignment horizontal="left" wrapText="1"/>
    </xf>
    <xf numFmtId="0" fontId="5" fillId="0" borderId="20" xfId="0" applyFont="1" applyBorder="1" applyAlignment="1">
      <alignment horizontal="left" vertical="center" wrapText="1"/>
    </xf>
    <xf numFmtId="0" fontId="5" fillId="0" borderId="11" xfId="0" applyFont="1" applyBorder="1" applyAlignment="1">
      <alignment horizontal="left" vertical="center" wrapText="1"/>
    </xf>
    <xf numFmtId="0" fontId="17" fillId="7" borderId="0" xfId="13" applyNumberFormat="1" applyBorder="1" applyAlignment="1">
      <alignment horizontal="center" vertical="center" wrapText="1"/>
    </xf>
    <xf numFmtId="0" fontId="17" fillId="7" borderId="11" xfId="13" applyNumberFormat="1" applyBorder="1" applyAlignment="1">
      <alignment horizontal="center" vertical="center" wrapText="1"/>
    </xf>
    <xf numFmtId="0" fontId="5" fillId="0" borderId="20" xfId="0" applyFont="1" applyBorder="1" applyAlignment="1">
      <alignment horizontal="center" vertical="center"/>
    </xf>
    <xf numFmtId="0" fontId="5" fillId="0" borderId="11" xfId="0" applyFont="1" applyBorder="1" applyAlignment="1">
      <alignment horizontal="center" vertical="center"/>
    </xf>
    <xf numFmtId="0" fontId="5" fillId="0" borderId="20" xfId="0" applyFont="1" applyFill="1" applyBorder="1" applyAlignment="1">
      <alignment horizontal="left" vertical="center" wrapText="1"/>
    </xf>
    <xf numFmtId="0" fontId="5" fillId="0" borderId="20" xfId="0" applyFont="1" applyFill="1" applyBorder="1" applyAlignment="1">
      <alignment horizontal="left" wrapText="1"/>
    </xf>
    <xf numFmtId="0" fontId="17" fillId="7" borderId="28" xfId="13" applyNumberFormat="1" applyBorder="1" applyAlignment="1">
      <alignment horizontal="center" vertical="center" wrapText="1"/>
    </xf>
    <xf numFmtId="0" fontId="5" fillId="0" borderId="11" xfId="0" applyFont="1" applyFill="1" applyBorder="1" applyAlignment="1">
      <alignment horizontal="left" wrapText="1"/>
    </xf>
    <xf numFmtId="0" fontId="20" fillId="0" borderId="21" xfId="0" applyFont="1" applyBorder="1" applyAlignment="1">
      <alignment horizontal="center" vertical="center" wrapText="1"/>
    </xf>
    <xf numFmtId="0" fontId="17" fillId="7" borderId="30" xfId="13" applyNumberFormat="1" applyBorder="1" applyAlignment="1">
      <alignment horizontal="center" vertical="center" wrapText="1"/>
    </xf>
    <xf numFmtId="0" fontId="0" fillId="0" borderId="15" xfId="0" applyBorder="1" applyAlignment="1">
      <alignment horizontal="center" vertical="center" wrapText="1"/>
    </xf>
    <xf numFmtId="0" fontId="17" fillId="7" borderId="10" xfId="13" applyNumberFormat="1" applyBorder="1" applyAlignment="1">
      <alignment horizontal="center" vertical="center" wrapText="1"/>
    </xf>
    <xf numFmtId="0" fontId="0" fillId="0" borderId="21" xfId="0" applyBorder="1" applyAlignment="1">
      <alignment horizontal="center" vertical="center" wrapText="1"/>
    </xf>
    <xf numFmtId="0" fontId="0" fillId="0" borderId="10" xfId="0" applyBorder="1" applyAlignment="1">
      <alignment horizontal="center" vertical="center" wrapText="1"/>
    </xf>
    <xf numFmtId="0" fontId="0" fillId="0" borderId="10" xfId="0" applyFont="1" applyFill="1" applyBorder="1" applyAlignment="1">
      <alignment horizontal="center" vertical="center" wrapText="1"/>
    </xf>
    <xf numFmtId="0" fontId="17" fillId="7" borderId="29" xfId="13" applyNumberFormat="1" applyFont="1" applyBorder="1" applyAlignment="1">
      <alignment horizontal="center" vertical="center" wrapText="1"/>
    </xf>
    <xf numFmtId="0" fontId="5" fillId="0" borderId="15" xfId="0" applyFont="1" applyFill="1" applyBorder="1" applyAlignment="1">
      <alignment horizontal="left" vertical="center" wrapText="1"/>
    </xf>
    <xf numFmtId="0" fontId="5" fillId="0" borderId="15" xfId="0" applyFont="1" applyFill="1" applyBorder="1" applyAlignment="1">
      <alignment horizontal="left" wrapText="1"/>
    </xf>
    <xf numFmtId="0" fontId="17" fillId="7" borderId="29" xfId="13" applyNumberFormat="1" applyBorder="1" applyAlignment="1">
      <alignment horizontal="center" vertical="center" wrapText="1"/>
    </xf>
    <xf numFmtId="0" fontId="5" fillId="0" borderId="10" xfId="0" applyFont="1" applyFill="1" applyBorder="1" applyAlignment="1">
      <alignment horizontal="left" wrapText="1"/>
    </xf>
    <xf numFmtId="0" fontId="0" fillId="0" borderId="8" xfId="0" applyFill="1" applyBorder="1"/>
    <xf numFmtId="0" fontId="16" fillId="0" borderId="8" xfId="0" applyFont="1" applyFill="1" applyBorder="1" applyAlignment="1">
      <alignment vertical="center"/>
    </xf>
    <xf numFmtId="0" fontId="0" fillId="0" borderId="8" xfId="0" applyFill="1" applyBorder="1" applyAlignment="1">
      <alignment wrapText="1"/>
    </xf>
    <xf numFmtId="0" fontId="0" fillId="0" borderId="0" xfId="0" applyFill="1" applyBorder="1"/>
    <xf numFmtId="0" fontId="16" fillId="0" borderId="0" xfId="0" applyFont="1" applyFill="1" applyBorder="1" applyAlignment="1">
      <alignment vertical="center"/>
    </xf>
    <xf numFmtId="0" fontId="0" fillId="0" borderId="0" xfId="0" applyFill="1" applyBorder="1" applyAlignment="1">
      <alignment wrapText="1"/>
    </xf>
    <xf numFmtId="0" fontId="6" fillId="0" borderId="7" xfId="0" applyFont="1" applyFill="1" applyBorder="1" applyAlignment="1">
      <alignment horizontal="right" vertical="center" wrapText="1"/>
    </xf>
    <xf numFmtId="0" fontId="5" fillId="0" borderId="0" xfId="0" applyFont="1" applyFill="1" applyAlignment="1">
      <alignment horizontal="center" vertical="center" wrapText="1"/>
    </xf>
    <xf numFmtId="0" fontId="6" fillId="0" borderId="5" xfId="0" applyFont="1" applyFill="1" applyBorder="1" applyAlignment="1">
      <alignment horizontal="right" vertical="center" wrapText="1"/>
    </xf>
    <xf numFmtId="0" fontId="6" fillId="0" borderId="5" xfId="0" applyFont="1" applyFill="1" applyBorder="1" applyAlignment="1">
      <alignment horizontal="center" vertical="center" wrapText="1"/>
    </xf>
    <xf numFmtId="0" fontId="7" fillId="0" borderId="0" xfId="0" applyFont="1" applyFill="1" applyBorder="1" applyAlignment="1">
      <alignment vertical="center" wrapText="1"/>
    </xf>
    <xf numFmtId="10" fontId="5" fillId="0" borderId="0" xfId="0" applyNumberFormat="1" applyFont="1" applyFill="1" applyAlignment="1">
      <alignment horizontal="center"/>
    </xf>
    <xf numFmtId="0" fontId="5" fillId="0" borderId="0" xfId="0" applyFont="1" applyFill="1" applyAlignment="1">
      <alignment horizontal="center"/>
    </xf>
    <xf numFmtId="9" fontId="29" fillId="0" borderId="0" xfId="15" applyFont="1"/>
    <xf numFmtId="9" fontId="27" fillId="0" borderId="0" xfId="15" applyFont="1"/>
    <xf numFmtId="0" fontId="31" fillId="0" borderId="0" xfId="0" applyFont="1"/>
    <xf numFmtId="2" fontId="40" fillId="0" borderId="5" xfId="0" applyNumberFormat="1" applyFont="1" applyFill="1" applyBorder="1" applyAlignment="1">
      <alignment horizontal="center" vertical="center" wrapText="1"/>
    </xf>
    <xf numFmtId="0" fontId="40" fillId="0" borderId="5" xfId="0" applyFont="1" applyFill="1" applyBorder="1" applyAlignment="1">
      <alignment horizontal="center" vertical="center" wrapText="1"/>
    </xf>
    <xf numFmtId="44" fontId="41" fillId="0" borderId="5" xfId="0" applyNumberFormat="1" applyFont="1" applyFill="1" applyBorder="1" applyAlignment="1">
      <alignment horizontal="center" vertical="center" wrapText="1"/>
    </xf>
    <xf numFmtId="0" fontId="0" fillId="0" borderId="11" xfId="0" applyFont="1" applyFill="1" applyBorder="1" applyAlignment="1">
      <alignment horizontal="center" vertical="center" wrapText="1"/>
    </xf>
    <xf numFmtId="0" fontId="11" fillId="6" borderId="0" xfId="10" applyFont="1" applyFill="1" applyAlignment="1">
      <alignment horizontal="left"/>
    </xf>
    <xf numFmtId="0" fontId="12" fillId="6" borderId="0" xfId="10" applyFont="1" applyFill="1" applyAlignment="1">
      <alignment horizontal="left"/>
    </xf>
    <xf numFmtId="0" fontId="0" fillId="0" borderId="0" xfId="0"/>
    <xf numFmtId="0" fontId="0" fillId="0" borderId="0" xfId="0" applyAlignment="1">
      <alignment horizontal="left" wrapText="1"/>
    </xf>
    <xf numFmtId="0" fontId="31" fillId="0" borderId="0" xfId="0" quotePrefix="1" applyFont="1" applyAlignment="1">
      <alignment vertical="top" wrapText="1"/>
    </xf>
    <xf numFmtId="0" fontId="31" fillId="0" borderId="0" xfId="0" applyFont="1"/>
    <xf numFmtId="0" fontId="27" fillId="0" borderId="0" xfId="0" applyFont="1"/>
    <xf numFmtId="9" fontId="27" fillId="0" borderId="0" xfId="15" applyFont="1"/>
    <xf numFmtId="0" fontId="20" fillId="0" borderId="10" xfId="0" applyFont="1" applyBorder="1" applyAlignment="1">
      <alignment horizontal="center"/>
    </xf>
    <xf numFmtId="0" fontId="20" fillId="0" borderId="6" xfId="0" applyFont="1" applyBorder="1" applyAlignment="1">
      <alignment horizontal="center"/>
    </xf>
    <xf numFmtId="0" fontId="20" fillId="0" borderId="10"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3" fillId="6" borderId="12" xfId="0" applyFont="1" applyFill="1" applyBorder="1" applyAlignment="1">
      <alignment horizontal="center" wrapText="1"/>
    </xf>
    <xf numFmtId="0" fontId="23" fillId="6" borderId="0" xfId="0" applyFont="1" applyFill="1" applyBorder="1" applyAlignment="1">
      <alignment horizontal="center" wrapText="1"/>
    </xf>
    <xf numFmtId="0" fontId="23" fillId="6" borderId="0" xfId="0" applyFont="1" applyFill="1" applyBorder="1" applyAlignment="1">
      <alignment horizontal="center" vertical="center" wrapText="1"/>
    </xf>
    <xf numFmtId="0" fontId="23" fillId="6" borderId="12" xfId="0" applyFont="1" applyFill="1" applyBorder="1" applyAlignment="1">
      <alignment horizontal="center" vertical="center" wrapText="1"/>
    </xf>
    <xf numFmtId="0" fontId="10" fillId="6" borderId="12" xfId="0" applyFont="1" applyFill="1" applyBorder="1" applyAlignment="1">
      <alignment horizontal="center"/>
    </xf>
    <xf numFmtId="0" fontId="28" fillId="0" borderId="10" xfId="0" applyFont="1" applyBorder="1" applyAlignment="1">
      <alignment horizontal="center" wrapText="1"/>
    </xf>
    <xf numFmtId="0" fontId="28" fillId="0" borderId="6" xfId="0" applyFont="1" applyBorder="1" applyAlignment="1">
      <alignment horizontal="center" wrapText="1"/>
    </xf>
    <xf numFmtId="0" fontId="26" fillId="8" borderId="11" xfId="0" applyFont="1" applyFill="1" applyBorder="1" applyAlignment="1">
      <alignment horizontal="center"/>
    </xf>
    <xf numFmtId="0" fontId="10" fillId="6" borderId="15"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12" xfId="0" applyFont="1" applyFill="1" applyBorder="1" applyAlignment="1">
      <alignment horizontal="center" vertical="center" wrapText="1"/>
    </xf>
    <xf numFmtId="10" fontId="10" fillId="6" borderId="20" xfId="0" applyNumberFormat="1" applyFont="1" applyFill="1" applyBorder="1" applyAlignment="1">
      <alignment horizontal="center" vertical="center" wrapText="1"/>
    </xf>
    <xf numFmtId="10" fontId="10" fillId="6" borderId="12" xfId="0" applyNumberFormat="1" applyFont="1" applyFill="1" applyBorder="1" applyAlignment="1">
      <alignment horizontal="center" vertical="center" wrapText="1"/>
    </xf>
    <xf numFmtId="0" fontId="10" fillId="6" borderId="22" xfId="0" applyFont="1" applyFill="1" applyBorder="1" applyAlignment="1">
      <alignment horizontal="center" vertical="center" wrapText="1"/>
    </xf>
    <xf numFmtId="0" fontId="10" fillId="6" borderId="23"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6" fillId="8" borderId="12" xfId="0" applyFont="1" applyFill="1" applyBorder="1" applyAlignment="1">
      <alignment horizontal="center"/>
    </xf>
    <xf numFmtId="0" fontId="26" fillId="8" borderId="12" xfId="0" applyFont="1" applyFill="1" applyBorder="1" applyAlignment="1">
      <alignment horizontal="center" wrapText="1"/>
    </xf>
    <xf numFmtId="0" fontId="6" fillId="0" borderId="10" xfId="0" applyFont="1" applyBorder="1" applyAlignment="1">
      <alignment horizontal="center" vertical="center" wrapText="1"/>
    </xf>
    <xf numFmtId="0" fontId="6" fillId="0" borderId="6" xfId="0" applyFont="1" applyBorder="1" applyAlignment="1">
      <alignment horizontal="center" vertical="center" wrapText="1"/>
    </xf>
  </cellXfs>
  <cellStyles count="16">
    <cellStyle name="Bottom_Dot_Table" xfId="4" xr:uid="{00000000-0005-0000-0000-000000000000}"/>
    <cellStyle name="Calculation" xfId="14" builtinId="22"/>
    <cellStyle name="Currency" xfId="12" builtinId="4"/>
    <cellStyle name="Dot_Table" xfId="2" xr:uid="{00000000-0005-0000-0000-000001000000}"/>
    <cellStyle name="Full_Table" xfId="7" xr:uid="{00000000-0005-0000-0000-000002000000}"/>
    <cellStyle name="Merged_Table_Header" xfId="6" xr:uid="{00000000-0005-0000-0000-000003000000}"/>
    <cellStyle name="Normal" xfId="0" builtinId="0"/>
    <cellStyle name="Normal 2" xfId="1" xr:uid="{00000000-0005-0000-0000-000005000000}"/>
    <cellStyle name="Normal 2 2" xfId="10" xr:uid="{A308C859-8A0E-4711-8F60-2ACDF024BBFB}"/>
    <cellStyle name="Normal 2 2 2" xfId="11" xr:uid="{A4468970-5FDC-4DC4-A94A-327C7877BD5C}"/>
    <cellStyle name="Output" xfId="13" builtinId="21"/>
    <cellStyle name="Percent" xfId="15" builtinId="5"/>
    <cellStyle name="Subtotal" xfId="8" xr:uid="{00000000-0005-0000-0000-000007000000}"/>
    <cellStyle name="Table_Header" xfId="5" xr:uid="{00000000-0005-0000-0000-000008000000}"/>
    <cellStyle name="Top_Dot_Table" xfId="3" xr:uid="{00000000-0005-0000-0000-000009000000}"/>
    <cellStyle name="Yellow-shaded cell" xfId="9" xr:uid="{00000000-0005-0000-0000-00000A00000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BC03F"/>
      <color rgb="FFF0AB00"/>
      <color rgb="FFFFFFCC"/>
      <color rgb="FFFFFFFF"/>
      <color rgb="FFDCDCDC"/>
      <color rgb="FFA5A5A5"/>
      <color rgb="FFB7DEFF"/>
      <color rgb="FFA4A4A4"/>
      <color rgb="FFC3009E"/>
      <color rgb="FF007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7</xdr:row>
      <xdr:rowOff>156593</xdr:rowOff>
    </xdr:from>
    <xdr:to>
      <xdr:col>8</xdr:col>
      <xdr:colOff>428625</xdr:colOff>
      <xdr:row>11</xdr:row>
      <xdr:rowOff>41621</xdr:rowOff>
    </xdr:to>
    <xdr:pic>
      <xdr:nvPicPr>
        <xdr:cNvPr id="2" name="Imagen 1">
          <a:extLst>
            <a:ext uri="{FF2B5EF4-FFF2-40B4-BE49-F238E27FC236}">
              <a16:creationId xmlns:a16="http://schemas.microsoft.com/office/drawing/2014/main" id="{2631DE65-4E40-4CB5-9D3C-A827136919A7}"/>
            </a:ext>
          </a:extLst>
        </xdr:cNvPr>
        <xdr:cNvPicPr>
          <a:picLocks noChangeAspect="1"/>
        </xdr:cNvPicPr>
      </xdr:nvPicPr>
      <xdr:blipFill>
        <a:blip xmlns:r="http://schemas.openxmlformats.org/officeDocument/2006/relationships" r:embed="rId1">
          <a:lum bright="70000" contrast="-70000"/>
        </a:blip>
        <a:stretch>
          <a:fillRect/>
        </a:stretch>
      </xdr:blipFill>
      <xdr:spPr>
        <a:xfrm>
          <a:off x="4162425" y="1632968"/>
          <a:ext cx="781050" cy="79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160866</xdr:colOff>
      <xdr:row>75</xdr:row>
      <xdr:rowOff>67732</xdr:rowOff>
    </xdr:from>
    <xdr:to>
      <xdr:col>7</xdr:col>
      <xdr:colOff>1081332</xdr:colOff>
      <xdr:row>83</xdr:row>
      <xdr:rowOff>62246</xdr:rowOff>
    </xdr:to>
    <xdr:pic>
      <xdr:nvPicPr>
        <xdr:cNvPr id="10" name="Picture 9">
          <a:extLst>
            <a:ext uri="{FF2B5EF4-FFF2-40B4-BE49-F238E27FC236}">
              <a16:creationId xmlns:a16="http://schemas.microsoft.com/office/drawing/2014/main" id="{C67556B3-8D46-44A1-8E6C-BD982E5EFFA7}"/>
            </a:ext>
          </a:extLst>
        </xdr:cNvPr>
        <xdr:cNvPicPr>
          <a:picLocks noChangeAspect="1"/>
        </xdr:cNvPicPr>
      </xdr:nvPicPr>
      <xdr:blipFill>
        <a:blip xmlns:r="http://schemas.openxmlformats.org/officeDocument/2006/relationships" r:embed="rId1"/>
        <a:stretch>
          <a:fillRect/>
        </a:stretch>
      </xdr:blipFill>
      <xdr:spPr>
        <a:xfrm>
          <a:off x="160866" y="13224932"/>
          <a:ext cx="10733333" cy="1552381"/>
        </a:xfrm>
        <a:prstGeom prst="rect">
          <a:avLst/>
        </a:prstGeom>
      </xdr:spPr>
    </xdr:pic>
    <xdr:clientData/>
  </xdr:twoCellAnchor>
  <xdr:twoCellAnchor editAs="oneCell">
    <xdr:from>
      <xdr:col>1</xdr:col>
      <xdr:colOff>8468</xdr:colOff>
      <xdr:row>98</xdr:row>
      <xdr:rowOff>110068</xdr:rowOff>
    </xdr:from>
    <xdr:to>
      <xdr:col>8</xdr:col>
      <xdr:colOff>377487</xdr:colOff>
      <xdr:row>103</xdr:row>
      <xdr:rowOff>12592</xdr:rowOff>
    </xdr:to>
    <xdr:pic>
      <xdr:nvPicPr>
        <xdr:cNvPr id="11" name="Picture 10">
          <a:extLst>
            <a:ext uri="{FF2B5EF4-FFF2-40B4-BE49-F238E27FC236}">
              <a16:creationId xmlns:a16="http://schemas.microsoft.com/office/drawing/2014/main" id="{CD6C6D7B-D35C-43DF-9FFB-BC06A985E7AD}"/>
            </a:ext>
          </a:extLst>
        </xdr:cNvPr>
        <xdr:cNvPicPr>
          <a:picLocks noChangeAspect="1"/>
        </xdr:cNvPicPr>
      </xdr:nvPicPr>
      <xdr:blipFill>
        <a:blip xmlns:r="http://schemas.openxmlformats.org/officeDocument/2006/relationships" r:embed="rId2"/>
        <a:stretch>
          <a:fillRect/>
        </a:stretch>
      </xdr:blipFill>
      <xdr:spPr>
        <a:xfrm>
          <a:off x="186268" y="17178868"/>
          <a:ext cx="11180952" cy="876190"/>
        </a:xfrm>
        <a:prstGeom prst="rect">
          <a:avLst/>
        </a:prstGeom>
      </xdr:spPr>
    </xdr:pic>
    <xdr:clientData/>
  </xdr:twoCellAnchor>
  <xdr:twoCellAnchor editAs="oneCell">
    <xdr:from>
      <xdr:col>0</xdr:col>
      <xdr:colOff>152400</xdr:colOff>
      <xdr:row>6</xdr:row>
      <xdr:rowOff>110066</xdr:rowOff>
    </xdr:from>
    <xdr:to>
      <xdr:col>4</xdr:col>
      <xdr:colOff>132648</xdr:colOff>
      <xdr:row>7</xdr:row>
      <xdr:rowOff>181999</xdr:rowOff>
    </xdr:to>
    <xdr:pic>
      <xdr:nvPicPr>
        <xdr:cNvPr id="14" name="Picture 13">
          <a:extLst>
            <a:ext uri="{FF2B5EF4-FFF2-40B4-BE49-F238E27FC236}">
              <a16:creationId xmlns:a16="http://schemas.microsoft.com/office/drawing/2014/main" id="{E6BF7596-2D2F-4DC3-85B9-15DCA4B38B2D}"/>
            </a:ext>
          </a:extLst>
        </xdr:cNvPr>
        <xdr:cNvPicPr>
          <a:picLocks noChangeAspect="1"/>
        </xdr:cNvPicPr>
      </xdr:nvPicPr>
      <xdr:blipFill>
        <a:blip xmlns:r="http://schemas.openxmlformats.org/officeDocument/2006/relationships" r:embed="rId3"/>
        <a:stretch>
          <a:fillRect/>
        </a:stretch>
      </xdr:blipFill>
      <xdr:spPr>
        <a:xfrm>
          <a:off x="152400" y="1777999"/>
          <a:ext cx="5619048" cy="266667"/>
        </a:xfrm>
        <a:prstGeom prst="rect">
          <a:avLst/>
        </a:prstGeom>
      </xdr:spPr>
    </xdr:pic>
    <xdr:clientData/>
  </xdr:twoCellAnchor>
  <xdr:oneCellAnchor>
    <xdr:from>
      <xdr:col>6</xdr:col>
      <xdr:colOff>0</xdr:colOff>
      <xdr:row>0</xdr:row>
      <xdr:rowOff>0</xdr:rowOff>
    </xdr:from>
    <xdr:ext cx="962025" cy="442727"/>
    <xdr:pic>
      <xdr:nvPicPr>
        <xdr:cNvPr id="15" name="Imagen 1">
          <a:extLst>
            <a:ext uri="{FF2B5EF4-FFF2-40B4-BE49-F238E27FC236}">
              <a16:creationId xmlns:a16="http://schemas.microsoft.com/office/drawing/2014/main" id="{17FD79BA-F897-42C1-A365-77D3E872EB22}"/>
            </a:ext>
          </a:extLst>
        </xdr:cNvPr>
        <xdr:cNvPicPr>
          <a:picLocks noChangeAspect="1"/>
        </xdr:cNvPicPr>
      </xdr:nvPicPr>
      <xdr:blipFill>
        <a:blip xmlns:r="http://schemas.openxmlformats.org/officeDocument/2006/relationships" r:embed="rId4"/>
        <a:stretch>
          <a:fillRect/>
        </a:stretch>
      </xdr:blipFill>
      <xdr:spPr>
        <a:xfrm>
          <a:off x="8636000" y="0"/>
          <a:ext cx="962025" cy="442727"/>
        </a:xfrm>
        <a:prstGeom prst="rect">
          <a:avLst/>
        </a:prstGeom>
      </xdr:spPr>
    </xdr:pic>
    <xdr:clientData/>
  </xdr:oneCellAnchor>
  <xdr:twoCellAnchor editAs="oneCell">
    <xdr:from>
      <xdr:col>3</xdr:col>
      <xdr:colOff>135466</xdr:colOff>
      <xdr:row>25</xdr:row>
      <xdr:rowOff>93133</xdr:rowOff>
    </xdr:from>
    <xdr:to>
      <xdr:col>6</xdr:col>
      <xdr:colOff>794123</xdr:colOff>
      <xdr:row>31</xdr:row>
      <xdr:rowOff>143781</xdr:rowOff>
    </xdr:to>
    <xdr:pic>
      <xdr:nvPicPr>
        <xdr:cNvPr id="9" name="Picture 8">
          <a:extLst>
            <a:ext uri="{FF2B5EF4-FFF2-40B4-BE49-F238E27FC236}">
              <a16:creationId xmlns:a16="http://schemas.microsoft.com/office/drawing/2014/main" id="{84245872-6C34-4A8C-B384-9D1AF61C7555}"/>
            </a:ext>
          </a:extLst>
        </xdr:cNvPr>
        <xdr:cNvPicPr>
          <a:picLocks noChangeAspect="1"/>
        </xdr:cNvPicPr>
      </xdr:nvPicPr>
      <xdr:blipFill>
        <a:blip xmlns:r="http://schemas.openxmlformats.org/officeDocument/2006/relationships" r:embed="rId5"/>
        <a:stretch>
          <a:fillRect/>
        </a:stretch>
      </xdr:blipFill>
      <xdr:spPr>
        <a:xfrm>
          <a:off x="3953933" y="5071533"/>
          <a:ext cx="5476190" cy="1219048"/>
        </a:xfrm>
        <a:prstGeom prst="rect">
          <a:avLst/>
        </a:prstGeom>
      </xdr:spPr>
    </xdr:pic>
    <xdr:clientData/>
  </xdr:twoCellAnchor>
  <xdr:twoCellAnchor editAs="oneCell">
    <xdr:from>
      <xdr:col>0</xdr:col>
      <xdr:colOff>135466</xdr:colOff>
      <xdr:row>57</xdr:row>
      <xdr:rowOff>67735</xdr:rowOff>
    </xdr:from>
    <xdr:to>
      <xdr:col>9</xdr:col>
      <xdr:colOff>406961</xdr:colOff>
      <xdr:row>71</xdr:row>
      <xdr:rowOff>55754</xdr:rowOff>
    </xdr:to>
    <xdr:pic>
      <xdr:nvPicPr>
        <xdr:cNvPr id="3" name="Picture 2">
          <a:extLst>
            <a:ext uri="{FF2B5EF4-FFF2-40B4-BE49-F238E27FC236}">
              <a16:creationId xmlns:a16="http://schemas.microsoft.com/office/drawing/2014/main" id="{116943D8-8616-45C0-9101-F06DF83A9568}"/>
            </a:ext>
          </a:extLst>
        </xdr:cNvPr>
        <xdr:cNvPicPr>
          <a:picLocks noChangeAspect="1"/>
        </xdr:cNvPicPr>
      </xdr:nvPicPr>
      <xdr:blipFill>
        <a:blip xmlns:r="http://schemas.openxmlformats.org/officeDocument/2006/relationships" r:embed="rId6"/>
        <a:stretch>
          <a:fillRect/>
        </a:stretch>
      </xdr:blipFill>
      <xdr:spPr>
        <a:xfrm>
          <a:off x="135466" y="8568268"/>
          <a:ext cx="12438095" cy="2714286"/>
        </a:xfrm>
        <a:prstGeom prst="rect">
          <a:avLst/>
        </a:prstGeom>
      </xdr:spPr>
    </xdr:pic>
    <xdr:clientData/>
  </xdr:twoCellAnchor>
  <xdr:twoCellAnchor editAs="oneCell">
    <xdr:from>
      <xdr:col>1</xdr:col>
      <xdr:colOff>0</xdr:colOff>
      <xdr:row>34</xdr:row>
      <xdr:rowOff>143933</xdr:rowOff>
    </xdr:from>
    <xdr:to>
      <xdr:col>9</xdr:col>
      <xdr:colOff>115962</xdr:colOff>
      <xdr:row>47</xdr:row>
      <xdr:rowOff>81162</xdr:rowOff>
    </xdr:to>
    <xdr:pic>
      <xdr:nvPicPr>
        <xdr:cNvPr id="4" name="Picture 3">
          <a:extLst>
            <a:ext uri="{FF2B5EF4-FFF2-40B4-BE49-F238E27FC236}">
              <a16:creationId xmlns:a16="http://schemas.microsoft.com/office/drawing/2014/main" id="{B87ED018-A25A-45C2-8C46-170752B805A4}"/>
            </a:ext>
          </a:extLst>
        </xdr:cNvPr>
        <xdr:cNvPicPr>
          <a:picLocks noChangeAspect="1"/>
        </xdr:cNvPicPr>
      </xdr:nvPicPr>
      <xdr:blipFill>
        <a:blip xmlns:r="http://schemas.openxmlformats.org/officeDocument/2006/relationships" r:embed="rId7"/>
        <a:stretch>
          <a:fillRect/>
        </a:stretch>
      </xdr:blipFill>
      <xdr:spPr>
        <a:xfrm>
          <a:off x="177800" y="18821400"/>
          <a:ext cx="12104762" cy="26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448235</xdr:colOff>
      <xdr:row>0</xdr:row>
      <xdr:rowOff>26894</xdr:rowOff>
    </xdr:from>
    <xdr:ext cx="987199" cy="444221"/>
    <xdr:pic>
      <xdr:nvPicPr>
        <xdr:cNvPr id="3" name="Imagen 1">
          <a:extLst>
            <a:ext uri="{FF2B5EF4-FFF2-40B4-BE49-F238E27FC236}">
              <a16:creationId xmlns:a16="http://schemas.microsoft.com/office/drawing/2014/main" id="{4CD379A6-6B02-4061-B1F7-747F0A1A4724}"/>
            </a:ext>
          </a:extLst>
        </xdr:cNvPr>
        <xdr:cNvPicPr>
          <a:picLocks noChangeAspect="1"/>
        </xdr:cNvPicPr>
      </xdr:nvPicPr>
      <xdr:blipFill>
        <a:blip xmlns:r="http://schemas.openxmlformats.org/officeDocument/2006/relationships" r:embed="rId1"/>
        <a:stretch>
          <a:fillRect/>
        </a:stretch>
      </xdr:blipFill>
      <xdr:spPr>
        <a:xfrm>
          <a:off x="10237694" y="26894"/>
          <a:ext cx="987199" cy="444221"/>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0</xdr:row>
      <xdr:rowOff>0</xdr:rowOff>
    </xdr:from>
    <xdr:ext cx="987199" cy="444221"/>
    <xdr:pic>
      <xdr:nvPicPr>
        <xdr:cNvPr id="2" name="Imagen 1">
          <a:extLst>
            <a:ext uri="{FF2B5EF4-FFF2-40B4-BE49-F238E27FC236}">
              <a16:creationId xmlns:a16="http://schemas.microsoft.com/office/drawing/2014/main" id="{35C8354F-F891-4F25-9D99-809FBC454F57}"/>
            </a:ext>
          </a:extLst>
        </xdr:cNvPr>
        <xdr:cNvPicPr>
          <a:picLocks noChangeAspect="1"/>
        </xdr:cNvPicPr>
      </xdr:nvPicPr>
      <xdr:blipFill>
        <a:blip xmlns:r="http://schemas.openxmlformats.org/officeDocument/2006/relationships" r:embed="rId1"/>
        <a:stretch>
          <a:fillRect/>
        </a:stretch>
      </xdr:blipFill>
      <xdr:spPr>
        <a:xfrm>
          <a:off x="15240000" y="0"/>
          <a:ext cx="987199" cy="44422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0</xdr:row>
      <xdr:rowOff>0</xdr:rowOff>
    </xdr:from>
    <xdr:ext cx="987199" cy="444221"/>
    <xdr:pic>
      <xdr:nvPicPr>
        <xdr:cNvPr id="2" name="Imagen 1">
          <a:extLst>
            <a:ext uri="{FF2B5EF4-FFF2-40B4-BE49-F238E27FC236}">
              <a16:creationId xmlns:a16="http://schemas.microsoft.com/office/drawing/2014/main" id="{FA754A5C-D916-4C3D-AD0B-EF891B03A5C7}"/>
            </a:ext>
          </a:extLst>
        </xdr:cNvPr>
        <xdr:cNvPicPr>
          <a:picLocks noChangeAspect="1"/>
        </xdr:cNvPicPr>
      </xdr:nvPicPr>
      <xdr:blipFill>
        <a:blip xmlns:r="http://schemas.openxmlformats.org/officeDocument/2006/relationships" r:embed="rId1"/>
        <a:stretch>
          <a:fillRect/>
        </a:stretch>
      </xdr:blipFill>
      <xdr:spPr>
        <a:xfrm>
          <a:off x="14554200" y="0"/>
          <a:ext cx="987199" cy="444221"/>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10</xdr:col>
      <xdr:colOff>0</xdr:colOff>
      <xdr:row>0</xdr:row>
      <xdr:rowOff>0</xdr:rowOff>
    </xdr:from>
    <xdr:ext cx="987199" cy="444221"/>
    <xdr:pic>
      <xdr:nvPicPr>
        <xdr:cNvPr id="3" name="Imagen 1">
          <a:extLst>
            <a:ext uri="{FF2B5EF4-FFF2-40B4-BE49-F238E27FC236}">
              <a16:creationId xmlns:a16="http://schemas.microsoft.com/office/drawing/2014/main" id="{E8830F7C-78A3-4004-BA45-73CF6FB12D98}"/>
            </a:ext>
          </a:extLst>
        </xdr:cNvPr>
        <xdr:cNvPicPr>
          <a:picLocks noChangeAspect="1"/>
        </xdr:cNvPicPr>
      </xdr:nvPicPr>
      <xdr:blipFill>
        <a:blip xmlns:r="http://schemas.openxmlformats.org/officeDocument/2006/relationships" r:embed="rId1"/>
        <a:stretch>
          <a:fillRect/>
        </a:stretch>
      </xdr:blipFill>
      <xdr:spPr>
        <a:xfrm>
          <a:off x="14872447" y="0"/>
          <a:ext cx="987199" cy="444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dgor\AppData\Local\Microsoft\Windows\INetCache\Content.Outlook\QKJP45PJ\20201126%20Tribal%20Lands%20FWA%20Financial%20Model_v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hamad.alsulaiman/AppData/Local/Microsoft/Windows/INetCache/Content.Outlook/RMNBZYE5/Technical%20Evaluation%20-%20Regional%20Strategies%20v.01%20(0000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Teleworx/Facebook/USCx/Tribal%20Playbook/RFx%20Process%20&amp;%20Vendor%20Selection/Vendor%20Evaluation%20tool%20draf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shboard"/>
      <sheetName val="HLD"/>
      <sheetName val="CAPEX"/>
      <sheetName val="OPEX"/>
      <sheetName val="Site Configurations"/>
      <sheetName val="HLD Dictionary"/>
    </sheetNames>
    <sheetDataSet>
      <sheetData sheetId="0"/>
      <sheetData sheetId="1">
        <row r="4">
          <cell r="C4" t="str">
            <v>Full Network</v>
          </cell>
          <cell r="H4">
            <v>1350</v>
          </cell>
        </row>
        <row r="5">
          <cell r="H5">
            <v>6</v>
          </cell>
        </row>
        <row r="9">
          <cell r="C9" t="str">
            <v>Centralized</v>
          </cell>
        </row>
        <row r="10">
          <cell r="C10" t="str">
            <v>Cloud</v>
          </cell>
        </row>
        <row r="11">
          <cell r="C11" t="str">
            <v>Cloud</v>
          </cell>
        </row>
        <row r="12">
          <cell r="C12">
            <v>0</v>
          </cell>
        </row>
        <row r="31">
          <cell r="C31">
            <v>0.25</v>
          </cell>
        </row>
        <row r="32">
          <cell r="C32">
            <v>0.05</v>
          </cell>
        </row>
        <row r="33">
          <cell r="C33">
            <v>10</v>
          </cell>
        </row>
        <row r="34">
          <cell r="C34">
            <v>0.5</v>
          </cell>
        </row>
      </sheetData>
      <sheetData sheetId="2"/>
      <sheetData sheetId="3"/>
      <sheetData sheetId="4"/>
      <sheetData sheetId="5">
        <row r="8">
          <cell r="C8">
            <v>1</v>
          </cell>
        </row>
        <row r="17">
          <cell r="G17">
            <v>5450</v>
          </cell>
        </row>
        <row r="23">
          <cell r="C23">
            <v>3</v>
          </cell>
        </row>
        <row r="32">
          <cell r="G32">
            <v>15950</v>
          </cell>
        </row>
        <row r="38">
          <cell r="C38">
            <v>4</v>
          </cell>
        </row>
        <row r="47">
          <cell r="G47">
            <v>21200</v>
          </cell>
        </row>
        <row r="58">
          <cell r="F58">
            <v>3</v>
          </cell>
        </row>
        <row r="68">
          <cell r="G68">
            <v>6000</v>
          </cell>
        </row>
        <row r="76">
          <cell r="F76">
            <v>3</v>
          </cell>
        </row>
        <row r="86">
          <cell r="G86">
            <v>3900</v>
          </cell>
        </row>
        <row r="94">
          <cell r="F94">
            <v>1</v>
          </cell>
        </row>
        <row r="101">
          <cell r="G101">
            <v>450</v>
          </cell>
        </row>
        <row r="109">
          <cell r="F109">
            <v>2</v>
          </cell>
        </row>
        <row r="117">
          <cell r="G117">
            <v>3100</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Sheet"/>
      <sheetName val="Sheet3"/>
    </sheetNames>
    <sheetDataSet>
      <sheetData sheetId="0"/>
      <sheetData sheetId="1">
        <row r="4">
          <cell r="A4">
            <v>0</v>
          </cell>
        </row>
        <row r="5">
          <cell r="A5">
            <v>0.5</v>
          </cell>
        </row>
        <row r="6">
          <cell r="A6">
            <v>0.7</v>
          </cell>
        </row>
        <row r="7">
          <cell r="A7">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sulting Services Evaluation"/>
    </sheetNames>
    <sheetDataSet>
      <sheetData sheetId="0"/>
      <sheetData sheetId="1">
        <row r="73">
          <cell r="G73">
            <v>39.549999999999997</v>
          </cell>
          <cell r="H73">
            <v>54.24</v>
          </cell>
          <cell r="I73">
            <v>47.46</v>
          </cell>
          <cell r="J73">
            <v>40.68</v>
          </cell>
          <cell r="K73">
            <v>33.9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theme/theme1.xml><?xml version="1.0" encoding="utf-8"?>
<a:theme xmlns:a="http://schemas.openxmlformats.org/drawingml/2006/main" name="Office Theme">
  <a:themeElements>
    <a:clrScheme name="Efficio 2016">
      <a:dk1>
        <a:srgbClr val="0D2240"/>
      </a:dk1>
      <a:lt1>
        <a:sysClr val="window" lastClr="FFFFFF"/>
      </a:lt1>
      <a:dk2>
        <a:srgbClr val="5E6A71"/>
      </a:dk2>
      <a:lt2>
        <a:srgbClr val="E7E6E6"/>
      </a:lt2>
      <a:accent1>
        <a:srgbClr val="0D2240"/>
      </a:accent1>
      <a:accent2>
        <a:srgbClr val="0073CF"/>
      </a:accent2>
      <a:accent3>
        <a:srgbClr val="A5A5A5"/>
      </a:accent3>
      <a:accent4>
        <a:srgbClr val="00AE65"/>
      </a:accent4>
      <a:accent5>
        <a:srgbClr val="E00034"/>
      </a:accent5>
      <a:accent6>
        <a:srgbClr val="67B2E8"/>
      </a:accent6>
      <a:hlink>
        <a:srgbClr val="0D2240"/>
      </a:hlink>
      <a:folHlink>
        <a:srgbClr val="F0AB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D5D9-AEBE-43EA-813D-237483B29109}">
  <dimension ref="A5:O12"/>
  <sheetViews>
    <sheetView showGridLines="0" tabSelected="1" workbookViewId="0">
      <selection activeCell="G17" sqref="G17"/>
    </sheetView>
  </sheetViews>
  <sheetFormatPr defaultColWidth="11.42578125" defaultRowHeight="15" x14ac:dyDescent="0.25"/>
  <cols>
    <col min="1" max="1" width="4.5703125" style="16" customWidth="1"/>
    <col min="2" max="2" width="10.85546875" style="16" bestFit="1" customWidth="1"/>
    <col min="3" max="46" width="8.7109375" style="16" customWidth="1"/>
    <col min="47" max="16384" width="11.42578125" style="16"/>
  </cols>
  <sheetData>
    <row r="5" spans="1:15" x14ac:dyDescent="0.25">
      <c r="A5" s="15"/>
      <c r="B5" s="15"/>
      <c r="C5" s="15"/>
      <c r="D5" s="15"/>
      <c r="E5" s="15"/>
      <c r="F5" s="15"/>
      <c r="G5" s="15"/>
      <c r="H5" s="15"/>
      <c r="I5" s="15"/>
      <c r="J5" s="15"/>
      <c r="K5" s="15"/>
      <c r="L5" s="15"/>
      <c r="M5" s="15"/>
      <c r="N5" s="15"/>
      <c r="O5" s="15"/>
    </row>
    <row r="6" spans="1:15" ht="26.25" x14ac:dyDescent="0.4">
      <c r="A6" s="15"/>
      <c r="B6" s="144" t="s">
        <v>68</v>
      </c>
      <c r="C6" s="145"/>
      <c r="D6" s="145"/>
      <c r="E6" s="145"/>
      <c r="F6" s="145"/>
      <c r="G6" s="145"/>
      <c r="H6" s="145"/>
      <c r="I6" s="145"/>
      <c r="J6" s="145"/>
      <c r="K6" s="145"/>
      <c r="L6" s="145"/>
      <c r="M6" s="145"/>
      <c r="N6" s="145"/>
      <c r="O6" s="15"/>
    </row>
    <row r="7" spans="1:15" x14ac:dyDescent="0.25">
      <c r="A7" s="15"/>
      <c r="B7" s="15"/>
      <c r="C7" s="15"/>
      <c r="D7" s="15"/>
      <c r="E7" s="15"/>
      <c r="F7" s="15"/>
      <c r="G7" s="15"/>
      <c r="H7" s="15"/>
      <c r="I7" s="15"/>
      <c r="J7" s="15"/>
      <c r="K7" s="15"/>
      <c r="L7" s="15"/>
      <c r="M7" s="15"/>
      <c r="N7" s="15"/>
      <c r="O7" s="15"/>
    </row>
    <row r="8" spans="1:15" ht="21" x14ac:dyDescent="0.25">
      <c r="A8" s="15"/>
      <c r="B8" s="17"/>
      <c r="C8" s="15"/>
      <c r="D8" s="15"/>
      <c r="E8" s="15"/>
      <c r="F8" s="15"/>
      <c r="G8" s="15"/>
      <c r="H8" s="15"/>
      <c r="I8" s="15"/>
      <c r="J8" s="15"/>
      <c r="K8" s="15"/>
      <c r="L8" s="15"/>
      <c r="M8" s="15"/>
      <c r="N8" s="15"/>
      <c r="O8" s="15"/>
    </row>
    <row r="9" spans="1:15" x14ac:dyDescent="0.25">
      <c r="A9" s="15"/>
      <c r="B9" s="15"/>
      <c r="C9" s="15"/>
      <c r="D9" s="15"/>
      <c r="E9" s="15"/>
      <c r="F9" s="15"/>
      <c r="G9" s="15"/>
      <c r="H9" s="15"/>
      <c r="I9" s="15"/>
      <c r="J9" s="15"/>
      <c r="K9" s="15"/>
      <c r="L9" s="15"/>
      <c r="M9" s="15"/>
      <c r="N9" s="15"/>
      <c r="O9" s="15"/>
    </row>
    <row r="10" spans="1:15" ht="21" x14ac:dyDescent="0.35">
      <c r="A10" s="15"/>
      <c r="B10" s="18" t="s">
        <v>10</v>
      </c>
      <c r="C10" s="15"/>
      <c r="D10" s="15"/>
      <c r="E10" s="15"/>
      <c r="F10" s="15"/>
      <c r="G10" s="15"/>
      <c r="H10" s="15"/>
      <c r="I10" s="15"/>
      <c r="J10" s="15"/>
      <c r="K10" s="15"/>
      <c r="L10" s="15"/>
      <c r="M10" s="15"/>
      <c r="N10" s="15"/>
      <c r="O10" s="15"/>
    </row>
    <row r="11" spans="1:15" x14ac:dyDescent="0.25">
      <c r="A11" s="15"/>
      <c r="B11" s="15"/>
      <c r="C11" s="15"/>
      <c r="D11" s="15"/>
      <c r="E11" s="15"/>
      <c r="F11" s="15"/>
      <c r="G11" s="15"/>
      <c r="H11" s="15"/>
      <c r="I11" s="15"/>
      <c r="J11" s="15"/>
      <c r="K11" s="15"/>
      <c r="L11" s="15"/>
      <c r="M11" s="15"/>
      <c r="N11" s="15"/>
      <c r="O11" s="15"/>
    </row>
    <row r="12" spans="1:15" x14ac:dyDescent="0.25">
      <c r="A12" s="15"/>
      <c r="B12" s="15"/>
      <c r="C12" s="15"/>
      <c r="D12" s="15"/>
      <c r="E12" s="15"/>
      <c r="F12" s="15"/>
      <c r="G12" s="15"/>
      <c r="H12" s="15"/>
      <c r="I12" s="15"/>
      <c r="J12" s="15"/>
      <c r="K12" s="15"/>
      <c r="L12" s="15"/>
      <c r="M12" s="15"/>
      <c r="N12" s="15"/>
      <c r="O12" s="15"/>
    </row>
  </sheetData>
  <mergeCells count="1">
    <mergeCell ref="B6:N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6828-77E3-4A79-B3FF-EEE8354B0EA4}">
  <dimension ref="B1:BC115"/>
  <sheetViews>
    <sheetView showGridLines="0" zoomScale="90" zoomScaleNormal="90" workbookViewId="0">
      <pane ySplit="1" topLeftCell="A2" activePane="bottomLeft" state="frozen"/>
      <selection pane="bottomLeft" activeCell="A33" sqref="A33:XFD48"/>
    </sheetView>
  </sheetViews>
  <sheetFormatPr defaultColWidth="11.42578125" defaultRowHeight="16.5" x14ac:dyDescent="0.3"/>
  <cols>
    <col min="1" max="1" width="2.5703125" style="67" customWidth="1"/>
    <col min="2" max="5" width="26.5703125" style="67" customWidth="1"/>
    <col min="6" max="31" width="17.140625" style="67" customWidth="1"/>
    <col min="32" max="16384" width="11.42578125" style="67"/>
  </cols>
  <sheetData>
    <row r="1" spans="2:52" s="83" customFormat="1" ht="38.25" customHeight="1" x14ac:dyDescent="0.3">
      <c r="B1" s="84" t="s">
        <v>132</v>
      </c>
    </row>
    <row r="2" spans="2:52" ht="15" customHeight="1" x14ac:dyDescent="0.3"/>
    <row r="3" spans="2:52" s="80" customFormat="1" ht="32.25" customHeight="1" x14ac:dyDescent="0.25">
      <c r="B3" s="148" t="s">
        <v>164</v>
      </c>
      <c r="C3" s="148"/>
      <c r="D3" s="148"/>
      <c r="E3" s="148"/>
      <c r="F3" s="148"/>
      <c r="G3" s="82"/>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row>
    <row r="4" spans="2:52" ht="15" customHeight="1" x14ac:dyDescent="0.3">
      <c r="B4" s="74"/>
      <c r="C4" s="74"/>
      <c r="D4" s="74"/>
      <c r="E4" s="74"/>
      <c r="F4" s="74"/>
      <c r="G4" s="74"/>
    </row>
    <row r="5" spans="2:52" ht="15" customHeight="1" thickBot="1" x14ac:dyDescent="0.35">
      <c r="B5" s="88" t="s">
        <v>147</v>
      </c>
      <c r="C5" s="77"/>
      <c r="D5" s="77"/>
      <c r="E5" s="77"/>
      <c r="F5" s="77"/>
      <c r="G5" s="77"/>
    </row>
    <row r="6" spans="2:52" ht="15" customHeight="1" x14ac:dyDescent="0.3">
      <c r="B6" s="74" t="s">
        <v>148</v>
      </c>
      <c r="C6" s="74"/>
      <c r="D6" s="74"/>
      <c r="E6" s="74"/>
      <c r="F6" s="74"/>
      <c r="G6" s="74"/>
    </row>
    <row r="7" spans="2:52" ht="15" customHeight="1" x14ac:dyDescent="0.3">
      <c r="B7" s="74"/>
      <c r="C7" s="74"/>
      <c r="D7" s="74"/>
      <c r="E7" s="74"/>
      <c r="F7" s="74"/>
      <c r="G7" s="74"/>
    </row>
    <row r="8" spans="2:52" ht="15" customHeight="1" x14ac:dyDescent="0.3">
      <c r="B8" s="74"/>
      <c r="C8" s="74"/>
      <c r="D8" s="74"/>
      <c r="E8" s="74"/>
      <c r="F8" s="74"/>
      <c r="G8" s="74"/>
    </row>
    <row r="9" spans="2:52" ht="15" customHeight="1" x14ac:dyDescent="0.3">
      <c r="B9" s="74"/>
      <c r="C9" s="74"/>
      <c r="D9" s="74"/>
      <c r="E9" s="74"/>
      <c r="F9" s="74"/>
      <c r="G9" s="74"/>
    </row>
    <row r="10" spans="2:52" ht="15" customHeight="1" x14ac:dyDescent="0.3">
      <c r="B10" s="89" t="s">
        <v>157</v>
      </c>
      <c r="C10" s="76"/>
      <c r="D10" s="76"/>
      <c r="E10" s="76"/>
      <c r="F10" s="76"/>
      <c r="G10" s="76"/>
    </row>
    <row r="11" spans="2:52" ht="15" customHeight="1" x14ac:dyDescent="0.3">
      <c r="B11" s="89"/>
      <c r="C11" s="139"/>
      <c r="D11" s="139"/>
      <c r="E11" s="139"/>
      <c r="F11" s="139"/>
      <c r="G11" s="139"/>
    </row>
    <row r="12" spans="2:52" ht="15" customHeight="1" x14ac:dyDescent="0.3">
      <c r="B12" s="89" t="s">
        <v>149</v>
      </c>
      <c r="C12" s="74"/>
      <c r="D12" s="74"/>
      <c r="E12" s="74"/>
      <c r="F12" s="74"/>
      <c r="G12" s="74"/>
    </row>
    <row r="13" spans="2:52" ht="15" customHeight="1" x14ac:dyDescent="0.3">
      <c r="B13" s="74"/>
      <c r="C13" s="74"/>
      <c r="D13" s="74"/>
      <c r="E13" s="74"/>
      <c r="F13" s="74"/>
      <c r="G13" s="74"/>
    </row>
    <row r="14" spans="2:52" ht="15" customHeight="1" x14ac:dyDescent="0.3">
      <c r="B14" s="89" t="s">
        <v>150</v>
      </c>
      <c r="C14" s="74"/>
      <c r="D14" s="74"/>
      <c r="E14" s="74"/>
      <c r="F14" s="74"/>
      <c r="G14" s="74"/>
    </row>
    <row r="15" spans="2:52" ht="15" customHeight="1" x14ac:dyDescent="0.3">
      <c r="B15" s="74"/>
      <c r="C15" s="74"/>
      <c r="D15" s="74"/>
      <c r="E15" s="74"/>
      <c r="F15" s="74"/>
      <c r="G15" s="74"/>
    </row>
    <row r="16" spans="2:52" ht="15" customHeight="1" x14ac:dyDescent="0.3">
      <c r="B16" s="89" t="s">
        <v>151</v>
      </c>
      <c r="C16" s="74"/>
      <c r="D16" s="74"/>
      <c r="E16" s="74"/>
      <c r="F16" s="74"/>
      <c r="G16" s="74"/>
    </row>
    <row r="17" spans="2:7" ht="15" customHeight="1" x14ac:dyDescent="0.3">
      <c r="B17" s="89"/>
      <c r="C17" s="76"/>
      <c r="D17" s="76"/>
      <c r="E17" s="76"/>
      <c r="F17" s="76"/>
      <c r="G17" s="76"/>
    </row>
    <row r="18" spans="2:7" ht="15" customHeight="1" thickBot="1" x14ac:dyDescent="0.35">
      <c r="B18" s="88" t="s">
        <v>131</v>
      </c>
      <c r="C18" s="77"/>
      <c r="D18" s="77"/>
      <c r="E18" s="77"/>
      <c r="F18" s="77"/>
      <c r="G18" s="77"/>
    </row>
    <row r="19" spans="2:7" ht="15" customHeight="1" x14ac:dyDescent="0.3">
      <c r="B19" s="74"/>
      <c r="C19" s="74"/>
      <c r="D19" s="74"/>
      <c r="E19" s="74"/>
      <c r="F19" s="74"/>
      <c r="G19" s="74"/>
    </row>
    <row r="20" spans="2:7" ht="15" customHeight="1" x14ac:dyDescent="0.3">
      <c r="B20" s="74" t="s">
        <v>130</v>
      </c>
      <c r="C20" s="74"/>
      <c r="D20" s="74"/>
      <c r="E20" s="74"/>
      <c r="F20" s="74"/>
      <c r="G20" s="74"/>
    </row>
    <row r="21" spans="2:7" ht="15" customHeight="1" x14ac:dyDescent="0.3">
      <c r="B21" s="74"/>
      <c r="C21" s="79"/>
      <c r="D21" s="74"/>
      <c r="E21" s="74"/>
      <c r="F21" s="74"/>
      <c r="G21" s="74"/>
    </row>
    <row r="22" spans="2:7" ht="15" customHeight="1" x14ac:dyDescent="0.3">
      <c r="B22" s="74" t="s">
        <v>129</v>
      </c>
      <c r="C22" s="69"/>
      <c r="D22" s="74"/>
      <c r="E22" s="74"/>
      <c r="F22" s="74"/>
      <c r="G22" s="74"/>
    </row>
    <row r="23" spans="2:7" ht="15" customHeight="1" x14ac:dyDescent="0.3">
      <c r="B23" s="74"/>
      <c r="C23" s="78"/>
      <c r="D23" s="74"/>
      <c r="E23" s="74"/>
      <c r="F23" s="74"/>
      <c r="G23" s="74"/>
    </row>
    <row r="24" spans="2:7" ht="15" customHeight="1" x14ac:dyDescent="0.3">
      <c r="B24" s="74"/>
      <c r="C24" s="69"/>
      <c r="D24" s="74"/>
      <c r="E24" s="74"/>
      <c r="F24" s="74"/>
      <c r="G24" s="74"/>
    </row>
    <row r="25" spans="2:7" ht="15" customHeight="1" x14ac:dyDescent="0.3">
      <c r="B25" s="149" t="s">
        <v>128</v>
      </c>
      <c r="C25" s="149"/>
      <c r="D25" s="149"/>
      <c r="E25" s="149"/>
      <c r="F25" s="149"/>
      <c r="G25" s="74"/>
    </row>
    <row r="26" spans="2:7" ht="15" customHeight="1" x14ac:dyDescent="0.3">
      <c r="B26" s="74"/>
      <c r="C26" s="69"/>
      <c r="D26" s="74"/>
      <c r="E26" s="74"/>
      <c r="F26" s="74"/>
      <c r="G26" s="74"/>
    </row>
    <row r="27" spans="2:7" ht="15" customHeight="1" x14ac:dyDescent="0.3">
      <c r="B27" s="74"/>
      <c r="C27" s="69"/>
      <c r="D27" s="74"/>
      <c r="E27" s="74"/>
      <c r="F27" s="74"/>
      <c r="G27" s="74"/>
    </row>
    <row r="28" spans="2:7" ht="15" customHeight="1" x14ac:dyDescent="0.3">
      <c r="B28" s="74"/>
      <c r="C28" s="69"/>
      <c r="D28" s="74"/>
      <c r="E28" s="74"/>
      <c r="F28" s="74"/>
      <c r="G28" s="74"/>
    </row>
    <row r="29" spans="2:7" ht="15" customHeight="1" x14ac:dyDescent="0.3">
      <c r="B29" s="74" t="s">
        <v>127</v>
      </c>
      <c r="C29" s="69"/>
      <c r="D29" s="74"/>
      <c r="E29" s="74"/>
      <c r="F29" s="74"/>
      <c r="G29" s="74"/>
    </row>
    <row r="30" spans="2:7" ht="15" customHeight="1" x14ac:dyDescent="0.3">
      <c r="B30" s="74"/>
      <c r="C30" s="69"/>
      <c r="D30" s="74"/>
      <c r="E30" s="74"/>
      <c r="F30" s="74"/>
      <c r="G30" s="74"/>
    </row>
    <row r="31" spans="2:7" ht="15" customHeight="1" x14ac:dyDescent="0.3">
      <c r="B31" s="74"/>
      <c r="C31" s="69"/>
      <c r="D31" s="74"/>
      <c r="E31" s="74"/>
      <c r="F31" s="74"/>
      <c r="G31" s="74"/>
    </row>
    <row r="32" spans="2:7" ht="15" customHeight="1" x14ac:dyDescent="0.3">
      <c r="B32" s="74"/>
      <c r="C32" s="69"/>
      <c r="D32" s="74"/>
      <c r="E32" s="74"/>
      <c r="F32" s="74"/>
      <c r="G32" s="74"/>
    </row>
    <row r="33" spans="2:8" ht="15" customHeight="1" thickBot="1" x14ac:dyDescent="0.35">
      <c r="B33" s="88" t="s">
        <v>158</v>
      </c>
      <c r="C33" s="77"/>
      <c r="D33" s="77"/>
      <c r="E33" s="77"/>
      <c r="F33" s="77"/>
      <c r="G33" s="77"/>
    </row>
    <row r="34" spans="2:8" ht="15" customHeight="1" x14ac:dyDescent="0.3">
      <c r="B34" s="76" t="s">
        <v>163</v>
      </c>
      <c r="C34" s="69"/>
      <c r="D34" s="76"/>
      <c r="E34" s="76"/>
      <c r="F34" s="76"/>
      <c r="G34" s="76"/>
    </row>
    <row r="35" spans="2:8" s="137" customFormat="1" ht="15" customHeight="1" x14ac:dyDescent="0.3">
      <c r="B35" s="138"/>
      <c r="C35" s="151"/>
      <c r="D35" s="151"/>
      <c r="E35" s="151"/>
      <c r="F35" s="151"/>
      <c r="G35" s="138"/>
      <c r="H35" s="138"/>
    </row>
    <row r="36" spans="2:8" s="137" customFormat="1" ht="15" customHeight="1" x14ac:dyDescent="0.3">
      <c r="B36" s="138"/>
      <c r="C36" s="151"/>
      <c r="D36" s="151"/>
      <c r="E36" s="151"/>
      <c r="F36" s="151"/>
      <c r="G36" s="138"/>
      <c r="H36" s="138"/>
    </row>
    <row r="37" spans="2:8" ht="15" customHeight="1" x14ac:dyDescent="0.3">
      <c r="B37" s="68"/>
      <c r="C37" s="150"/>
      <c r="D37" s="150"/>
      <c r="E37" s="150"/>
      <c r="F37" s="150"/>
      <c r="G37" s="68"/>
      <c r="H37" s="68"/>
    </row>
    <row r="38" spans="2:8" x14ac:dyDescent="0.3">
      <c r="B38" s="68"/>
      <c r="C38" s="150"/>
      <c r="D38" s="150"/>
      <c r="E38" s="150"/>
      <c r="F38" s="150"/>
      <c r="G38" s="68"/>
      <c r="H38" s="68"/>
    </row>
    <row r="39" spans="2:8" x14ac:dyDescent="0.3">
      <c r="B39" s="68"/>
      <c r="C39" s="150"/>
      <c r="D39" s="150"/>
      <c r="E39" s="150"/>
      <c r="F39" s="150"/>
      <c r="G39" s="68"/>
      <c r="H39" s="68"/>
    </row>
    <row r="40" spans="2:8" x14ac:dyDescent="0.3">
      <c r="B40" s="68"/>
      <c r="C40" s="150"/>
      <c r="D40" s="150"/>
      <c r="E40" s="150"/>
      <c r="F40" s="150"/>
      <c r="G40" s="68"/>
      <c r="H40" s="68"/>
    </row>
    <row r="41" spans="2:8" x14ac:dyDescent="0.3">
      <c r="B41" s="68"/>
      <c r="C41" s="150"/>
      <c r="D41" s="150"/>
      <c r="E41" s="150"/>
      <c r="F41" s="150"/>
      <c r="G41" s="68"/>
      <c r="H41" s="68"/>
    </row>
    <row r="42" spans="2:8" x14ac:dyDescent="0.3">
      <c r="B42" s="68"/>
      <c r="C42" s="150"/>
      <c r="D42" s="150"/>
      <c r="E42" s="150"/>
      <c r="F42" s="150"/>
      <c r="G42" s="68"/>
      <c r="H42" s="68"/>
    </row>
    <row r="43" spans="2:8" x14ac:dyDescent="0.3">
      <c r="B43" s="68"/>
      <c r="C43" s="68"/>
      <c r="D43" s="68"/>
      <c r="E43" s="68"/>
      <c r="F43" s="68"/>
      <c r="G43" s="68"/>
      <c r="H43" s="68"/>
    </row>
    <row r="44" spans="2:8" x14ac:dyDescent="0.3">
      <c r="B44" s="68"/>
      <c r="C44" s="68"/>
      <c r="D44" s="68"/>
      <c r="E44" s="68"/>
      <c r="F44" s="68"/>
      <c r="G44" s="68"/>
      <c r="H44" s="68"/>
    </row>
    <row r="45" spans="2:8" x14ac:dyDescent="0.3">
      <c r="B45" s="68"/>
      <c r="C45" s="68"/>
      <c r="D45" s="68"/>
      <c r="E45" s="68"/>
      <c r="F45" s="68"/>
      <c r="G45" s="68"/>
      <c r="H45" s="68"/>
    </row>
    <row r="46" spans="2:8" x14ac:dyDescent="0.3">
      <c r="B46" s="68"/>
      <c r="C46" s="68"/>
      <c r="D46" s="68"/>
      <c r="E46" s="68"/>
      <c r="F46" s="68"/>
      <c r="G46" s="68"/>
      <c r="H46" s="68"/>
    </row>
    <row r="47" spans="2:8" x14ac:dyDescent="0.3">
      <c r="B47" s="68"/>
      <c r="C47" s="68"/>
      <c r="D47" s="68"/>
      <c r="E47" s="68"/>
      <c r="F47" s="68"/>
      <c r="G47" s="68"/>
      <c r="H47" s="68"/>
    </row>
    <row r="48" spans="2:8" x14ac:dyDescent="0.3">
      <c r="B48" s="68"/>
      <c r="C48" s="68"/>
      <c r="D48" s="68"/>
      <c r="E48" s="68"/>
      <c r="F48" s="68"/>
      <c r="G48" s="68"/>
      <c r="H48" s="68"/>
    </row>
    <row r="49" spans="2:8" ht="15" customHeight="1" x14ac:dyDescent="0.3">
      <c r="B49" s="74"/>
      <c r="C49" s="69"/>
      <c r="D49" s="74"/>
      <c r="E49" s="74"/>
      <c r="F49" s="74"/>
      <c r="G49" s="74"/>
    </row>
    <row r="50" spans="2:8" ht="15" customHeight="1" thickBot="1" x14ac:dyDescent="0.35">
      <c r="B50" s="88" t="s">
        <v>81</v>
      </c>
      <c r="C50" s="77"/>
      <c r="D50" s="77"/>
      <c r="E50" s="77"/>
      <c r="F50" s="77"/>
      <c r="G50" s="77"/>
    </row>
    <row r="51" spans="2:8" ht="15" customHeight="1" x14ac:dyDescent="0.3">
      <c r="B51" s="74" t="s">
        <v>145</v>
      </c>
      <c r="C51" s="69"/>
      <c r="D51" s="74"/>
      <c r="E51" s="74"/>
      <c r="F51" s="74"/>
      <c r="G51" s="74"/>
    </row>
    <row r="52" spans="2:8" ht="15" customHeight="1" x14ac:dyDescent="0.3">
      <c r="B52" s="75"/>
      <c r="C52" s="149"/>
      <c r="D52" s="149"/>
      <c r="E52" s="149"/>
      <c r="F52" s="149"/>
      <c r="G52" s="68"/>
      <c r="H52" s="68"/>
    </row>
    <row r="53" spans="2:8" x14ac:dyDescent="0.3">
      <c r="B53" s="87" t="s">
        <v>160</v>
      </c>
    </row>
    <row r="54" spans="2:8" ht="15" customHeight="1" x14ac:dyDescent="0.3">
      <c r="B54" s="75"/>
      <c r="C54" s="74"/>
      <c r="D54" s="74"/>
      <c r="E54" s="74"/>
      <c r="F54" s="74"/>
      <c r="G54" s="68"/>
      <c r="H54" s="68"/>
    </row>
    <row r="55" spans="2:8" ht="15" customHeight="1" x14ac:dyDescent="0.3">
      <c r="B55" s="75" t="s">
        <v>141</v>
      </c>
      <c r="C55" s="74"/>
      <c r="D55" s="74"/>
      <c r="E55" s="74"/>
      <c r="F55" s="74"/>
      <c r="G55" s="68"/>
      <c r="H55" s="68"/>
    </row>
    <row r="56" spans="2:8" ht="15" customHeight="1" x14ac:dyDescent="0.3">
      <c r="B56" s="75"/>
      <c r="C56" s="74"/>
      <c r="D56" s="74"/>
      <c r="E56" s="74"/>
      <c r="F56" s="74"/>
      <c r="G56" s="68"/>
      <c r="H56" s="68"/>
    </row>
    <row r="57" spans="2:8" ht="15" customHeight="1" x14ac:dyDescent="0.3">
      <c r="B57" s="75" t="s">
        <v>161</v>
      </c>
      <c r="C57" s="74"/>
      <c r="D57" s="74"/>
      <c r="E57" s="74"/>
      <c r="F57" s="74"/>
      <c r="G57" s="68"/>
      <c r="H57" s="68"/>
    </row>
    <row r="58" spans="2:8" ht="15" customHeight="1" x14ac:dyDescent="0.3">
      <c r="B58" s="75"/>
      <c r="C58" s="74"/>
      <c r="D58" s="74"/>
      <c r="E58" s="74"/>
      <c r="F58" s="74"/>
      <c r="G58" s="68"/>
      <c r="H58" s="68"/>
    </row>
    <row r="59" spans="2:8" ht="15" customHeight="1" x14ac:dyDescent="0.3">
      <c r="B59" s="75"/>
      <c r="C59" s="74"/>
      <c r="D59" s="74"/>
      <c r="E59" s="74"/>
      <c r="F59" s="74"/>
      <c r="G59" s="68"/>
      <c r="H59" s="68"/>
    </row>
    <row r="60" spans="2:8" ht="15" customHeight="1" x14ac:dyDescent="0.3">
      <c r="B60" s="75"/>
      <c r="C60" s="74"/>
      <c r="D60" s="74"/>
      <c r="E60" s="74"/>
      <c r="F60" s="74"/>
      <c r="G60" s="68"/>
      <c r="H60" s="68"/>
    </row>
    <row r="61" spans="2:8" ht="15" customHeight="1" x14ac:dyDescent="0.3">
      <c r="B61" s="75"/>
      <c r="C61" s="74"/>
      <c r="D61" s="74"/>
      <c r="E61" s="74"/>
      <c r="F61" s="74"/>
      <c r="G61" s="68"/>
      <c r="H61" s="68"/>
    </row>
    <row r="62" spans="2:8" ht="15" customHeight="1" x14ac:dyDescent="0.3">
      <c r="B62" s="75"/>
      <c r="C62" s="74"/>
      <c r="D62" s="74"/>
      <c r="E62" s="74"/>
      <c r="F62" s="74"/>
      <c r="G62" s="68"/>
      <c r="H62" s="68"/>
    </row>
    <row r="63" spans="2:8" ht="15" customHeight="1" x14ac:dyDescent="0.3">
      <c r="B63" s="75"/>
      <c r="C63" s="74"/>
      <c r="D63" s="74"/>
      <c r="E63" s="74"/>
      <c r="F63" s="74"/>
      <c r="G63" s="68"/>
      <c r="H63" s="68"/>
    </row>
    <row r="64" spans="2:8" ht="15" customHeight="1" x14ac:dyDescent="0.3">
      <c r="B64" s="75"/>
      <c r="C64" s="74"/>
      <c r="D64" s="74"/>
      <c r="E64" s="74"/>
      <c r="F64" s="74"/>
      <c r="G64" s="68"/>
      <c r="H64" s="68"/>
    </row>
    <row r="65" spans="2:55" ht="15" customHeight="1" x14ac:dyDescent="0.3">
      <c r="B65" s="75"/>
      <c r="C65" s="74"/>
      <c r="D65" s="74"/>
      <c r="E65" s="74"/>
      <c r="F65" s="74"/>
      <c r="G65" s="68"/>
      <c r="H65" s="68"/>
    </row>
    <row r="66" spans="2:55" ht="15" customHeight="1" x14ac:dyDescent="0.3">
      <c r="B66" s="75"/>
      <c r="C66" s="74"/>
      <c r="D66" s="74"/>
      <c r="E66" s="74"/>
      <c r="F66" s="74"/>
      <c r="G66" s="68"/>
      <c r="H66" s="68"/>
    </row>
    <row r="67" spans="2:55" ht="15" customHeight="1" x14ac:dyDescent="0.3">
      <c r="G67" s="68"/>
      <c r="H67" s="68"/>
    </row>
    <row r="68" spans="2:55" ht="15" customHeight="1" x14ac:dyDescent="0.3">
      <c r="G68" s="68"/>
      <c r="H68" s="68"/>
    </row>
    <row r="69" spans="2:55" ht="15" customHeight="1" x14ac:dyDescent="0.3">
      <c r="G69" s="68"/>
      <c r="H69" s="68"/>
    </row>
    <row r="70" spans="2:55" ht="15" customHeight="1" x14ac:dyDescent="0.3">
      <c r="G70" s="68"/>
      <c r="H70" s="68"/>
    </row>
    <row r="71" spans="2:55" ht="15" customHeight="1" x14ac:dyDescent="0.3">
      <c r="G71" s="68"/>
      <c r="H71" s="68"/>
    </row>
    <row r="74" spans="2:55" ht="15" customHeight="1" thickBot="1" x14ac:dyDescent="0.35">
      <c r="B74" s="88" t="s">
        <v>142</v>
      </c>
      <c r="C74" s="77"/>
      <c r="D74" s="77"/>
      <c r="E74" s="77"/>
      <c r="F74" s="77"/>
      <c r="G74" s="77"/>
    </row>
    <row r="75" spans="2:55" ht="15" customHeight="1" x14ac:dyDescent="0.3">
      <c r="B75" s="74" t="s">
        <v>143</v>
      </c>
      <c r="C75" s="69"/>
      <c r="D75" s="74"/>
      <c r="E75" s="74"/>
      <c r="F75" s="74"/>
      <c r="G75" s="74"/>
    </row>
    <row r="76" spans="2:55" ht="15" customHeight="1" x14ac:dyDescent="0.3">
      <c r="B76"/>
      <c r="C76"/>
      <c r="D76"/>
      <c r="E76"/>
      <c r="F76"/>
      <c r="G76" s="68"/>
      <c r="H76" s="68"/>
    </row>
    <row r="77" spans="2:55" ht="15" customHeight="1" x14ac:dyDescent="0.3">
      <c r="B77" s="146"/>
      <c r="C77" s="146"/>
      <c r="D77" s="146"/>
      <c r="E77" s="146"/>
      <c r="F77" s="146"/>
      <c r="G77" s="68"/>
      <c r="H77" s="68"/>
    </row>
    <row r="78" spans="2:55" ht="15" customHeight="1" x14ac:dyDescent="0.3">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row>
    <row r="79" spans="2:55" ht="15" customHeight="1" x14ac:dyDescent="0.3">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3"/>
    </row>
    <row r="80" spans="2:55" ht="15" customHeight="1" x14ac:dyDescent="0.3">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2"/>
    </row>
    <row r="81" spans="2:55" ht="15" customHeight="1" x14ac:dyDescent="0.3">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2"/>
    </row>
    <row r="82" spans="2:55" ht="15" customHeight="1" x14ac:dyDescent="0.3">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2"/>
    </row>
    <row r="83" spans="2:55" ht="15" customHeight="1" x14ac:dyDescent="0.3">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2"/>
    </row>
    <row r="84" spans="2:55" ht="15" customHeight="1" x14ac:dyDescent="0.3">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2"/>
    </row>
    <row r="85" spans="2:55" ht="15" customHeight="1" x14ac:dyDescent="0.3">
      <c r="B85" s="146" t="s">
        <v>133</v>
      </c>
      <c r="C85" s="146"/>
      <c r="D85" s="146"/>
      <c r="E85" s="146"/>
      <c r="F85" s="146"/>
      <c r="G85" s="68"/>
      <c r="H85" s="68"/>
    </row>
    <row r="86" spans="2:55" ht="15" customHeight="1" x14ac:dyDescent="0.3">
      <c r="B86" s="146"/>
      <c r="C86" s="146"/>
      <c r="D86" s="146"/>
      <c r="E86" s="146"/>
      <c r="F86" s="146"/>
      <c r="G86" s="68"/>
      <c r="H86" s="68"/>
    </row>
    <row r="87" spans="2:55" ht="15" customHeight="1" x14ac:dyDescent="0.3">
      <c r="B87" s="146" t="s">
        <v>146</v>
      </c>
      <c r="C87" s="146"/>
      <c r="D87" s="146"/>
      <c r="E87" s="146"/>
      <c r="F87" s="146"/>
      <c r="G87" s="68"/>
      <c r="H87" s="68"/>
    </row>
    <row r="88" spans="2:55" ht="15" customHeight="1" x14ac:dyDescent="0.3">
      <c r="B88" s="147" t="s">
        <v>137</v>
      </c>
      <c r="C88" s="147"/>
      <c r="D88" s="147"/>
      <c r="E88" s="147"/>
      <c r="F88" s="147"/>
      <c r="G88" s="68"/>
      <c r="H88" s="68"/>
    </row>
    <row r="89" spans="2:55" ht="15" customHeight="1" x14ac:dyDescent="0.3">
      <c r="B89" s="147"/>
      <c r="C89" s="147"/>
      <c r="D89" s="147"/>
      <c r="E89" s="147"/>
      <c r="F89" s="147"/>
      <c r="G89" s="68"/>
      <c r="H89" s="68"/>
    </row>
    <row r="90" spans="2:55" ht="15" customHeight="1" x14ac:dyDescent="0.3">
      <c r="B90"/>
      <c r="C90"/>
      <c r="D90"/>
      <c r="E90"/>
      <c r="F90"/>
      <c r="G90" s="68"/>
      <c r="H90" s="68"/>
    </row>
    <row r="91" spans="2:55" ht="15" customHeight="1" x14ac:dyDescent="0.3">
      <c r="B91" s="146" t="s">
        <v>134</v>
      </c>
      <c r="C91" s="146"/>
      <c r="D91" s="146"/>
      <c r="E91" s="146"/>
      <c r="F91" s="146"/>
      <c r="G91" s="68"/>
      <c r="H91" s="68"/>
    </row>
    <row r="92" spans="2:55" ht="15" customHeight="1" x14ac:dyDescent="0.3">
      <c r="B92" s="147" t="s">
        <v>135</v>
      </c>
      <c r="C92" s="147"/>
      <c r="D92" s="147"/>
      <c r="E92" s="147"/>
      <c r="F92" s="147"/>
      <c r="G92" s="68"/>
      <c r="H92" s="68"/>
    </row>
    <row r="93" spans="2:55" ht="15" customHeight="1" x14ac:dyDescent="0.3">
      <c r="B93" s="147"/>
      <c r="C93" s="147"/>
      <c r="D93" s="147"/>
      <c r="E93" s="147"/>
      <c r="F93" s="147"/>
      <c r="G93" s="68"/>
      <c r="H93" s="68"/>
    </row>
    <row r="94" spans="2:55" ht="15" customHeight="1" x14ac:dyDescent="0.3">
      <c r="B94" s="71"/>
      <c r="C94" s="71"/>
      <c r="D94" s="71"/>
      <c r="E94" s="71"/>
      <c r="F94" s="71"/>
      <c r="G94" s="68"/>
      <c r="H94" s="68"/>
    </row>
    <row r="95" spans="2:55" ht="15" customHeight="1" x14ac:dyDescent="0.3">
      <c r="B95" s="146" t="s">
        <v>138</v>
      </c>
      <c r="C95" s="146"/>
      <c r="D95" s="146"/>
      <c r="E95" s="146"/>
      <c r="F95" s="146"/>
      <c r="G95" s="68"/>
      <c r="H95" s="68"/>
    </row>
    <row r="96" spans="2:55" ht="15" customHeight="1" x14ac:dyDescent="0.3">
      <c r="B96"/>
      <c r="C96"/>
      <c r="D96"/>
      <c r="E96"/>
      <c r="F96"/>
      <c r="G96" s="68"/>
      <c r="H96" s="68"/>
    </row>
    <row r="97" spans="2:55" ht="15" customHeight="1" thickBot="1" x14ac:dyDescent="0.35">
      <c r="B97" s="88" t="s">
        <v>144</v>
      </c>
      <c r="C97" s="77"/>
      <c r="D97" s="77"/>
      <c r="E97" s="77"/>
      <c r="F97" s="77"/>
      <c r="G97" s="77"/>
    </row>
    <row r="98" spans="2:55" ht="15" customHeight="1" x14ac:dyDescent="0.3">
      <c r="B98" s="74" t="s">
        <v>159</v>
      </c>
      <c r="C98" s="69"/>
      <c r="D98" s="74"/>
      <c r="E98" s="74"/>
      <c r="F98" s="74"/>
      <c r="G98" s="74"/>
    </row>
    <row r="99" spans="2:55" ht="15" customHeight="1" x14ac:dyDescent="0.3">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2"/>
    </row>
    <row r="100" spans="2:55" ht="15" customHeight="1" x14ac:dyDescent="0.3">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69"/>
    </row>
    <row r="101" spans="2:55" ht="15" customHeight="1" x14ac:dyDescent="0.3">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69"/>
    </row>
    <row r="102" spans="2:55" ht="15" customHeight="1" x14ac:dyDescent="0.3">
      <c r="G102" s="68"/>
      <c r="H102" s="68"/>
    </row>
    <row r="103" spans="2:55" ht="15" customHeight="1" x14ac:dyDescent="0.3">
      <c r="B103" s="68"/>
      <c r="C103" s="150"/>
      <c r="D103" s="150"/>
      <c r="E103" s="150"/>
      <c r="F103" s="150"/>
      <c r="G103" s="68"/>
      <c r="H103" s="68"/>
    </row>
    <row r="104" spans="2:55" ht="15" customHeight="1" x14ac:dyDescent="0.3">
      <c r="B104" s="68"/>
      <c r="C104" s="150"/>
      <c r="D104" s="150"/>
      <c r="E104" s="150"/>
      <c r="F104" s="150"/>
      <c r="G104" s="68"/>
      <c r="H104" s="68"/>
    </row>
    <row r="105" spans="2:55" ht="15" customHeight="1" x14ac:dyDescent="0.3">
      <c r="B105" s="146" t="s">
        <v>140</v>
      </c>
      <c r="C105" s="146"/>
      <c r="D105" s="146"/>
      <c r="E105" s="146"/>
      <c r="F105" s="14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2"/>
    </row>
    <row r="106" spans="2:55" ht="15" customHeight="1" x14ac:dyDescent="0.3">
      <c r="B106" s="146" t="s">
        <v>139</v>
      </c>
      <c r="C106" s="146"/>
      <c r="D106" s="146"/>
      <c r="E106" s="146"/>
      <c r="F106" s="14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2"/>
    </row>
    <row r="108" spans="2:55" x14ac:dyDescent="0.3">
      <c r="B108" s="68"/>
      <c r="C108" s="68"/>
      <c r="D108" s="68"/>
      <c r="E108" s="68"/>
      <c r="F108" s="68"/>
      <c r="G108" s="68"/>
      <c r="H108" s="68"/>
    </row>
    <row r="109" spans="2:55" x14ac:dyDescent="0.3">
      <c r="B109" s="68"/>
      <c r="C109" s="68"/>
      <c r="D109" s="68"/>
      <c r="E109" s="68"/>
      <c r="F109" s="68"/>
      <c r="G109" s="68"/>
      <c r="H109" s="68"/>
    </row>
    <row r="110" spans="2:55" x14ac:dyDescent="0.3">
      <c r="B110" s="68"/>
      <c r="C110" s="68"/>
      <c r="D110" s="68"/>
      <c r="E110" s="68"/>
      <c r="F110" s="68"/>
      <c r="G110" s="68"/>
      <c r="H110" s="68"/>
    </row>
    <row r="111" spans="2:55" x14ac:dyDescent="0.3">
      <c r="B111" s="68"/>
      <c r="C111" s="68"/>
      <c r="D111" s="68"/>
      <c r="E111" s="68"/>
      <c r="F111" s="68"/>
      <c r="G111" s="68"/>
      <c r="H111" s="68"/>
    </row>
    <row r="112" spans="2:55" x14ac:dyDescent="0.3">
      <c r="B112" s="68"/>
      <c r="C112" s="68"/>
      <c r="D112" s="68"/>
      <c r="E112" s="68"/>
      <c r="F112" s="68"/>
      <c r="G112" s="68"/>
      <c r="H112" s="68"/>
    </row>
    <row r="113" spans="2:8" x14ac:dyDescent="0.3">
      <c r="B113" s="68"/>
      <c r="C113" s="68"/>
      <c r="D113" s="68"/>
      <c r="E113" s="68"/>
      <c r="F113" s="68"/>
      <c r="G113" s="68"/>
      <c r="H113" s="68"/>
    </row>
    <row r="114" spans="2:8" x14ac:dyDescent="0.3">
      <c r="B114" s="68"/>
      <c r="C114" s="68"/>
      <c r="D114" s="68"/>
      <c r="E114" s="68"/>
      <c r="F114" s="68"/>
      <c r="G114" s="68"/>
      <c r="H114" s="68"/>
    </row>
    <row r="115" spans="2:8" x14ac:dyDescent="0.3">
      <c r="B115" s="68"/>
      <c r="C115" s="68"/>
      <c r="D115" s="68"/>
      <c r="E115" s="68"/>
      <c r="F115" s="68"/>
      <c r="G115" s="68"/>
      <c r="H115" s="68"/>
    </row>
  </sheetData>
  <mergeCells count="23">
    <mergeCell ref="C103:F103"/>
    <mergeCell ref="C104:F104"/>
    <mergeCell ref="C41:F41"/>
    <mergeCell ref="B105:F105"/>
    <mergeCell ref="B106:F106"/>
    <mergeCell ref="B3:F3"/>
    <mergeCell ref="B25:F25"/>
    <mergeCell ref="B77:F77"/>
    <mergeCell ref="C52:F52"/>
    <mergeCell ref="C42:F42"/>
    <mergeCell ref="C35:F35"/>
    <mergeCell ref="C36:F36"/>
    <mergeCell ref="C37:F37"/>
    <mergeCell ref="C38:F38"/>
    <mergeCell ref="C39:F39"/>
    <mergeCell ref="C40:F40"/>
    <mergeCell ref="B87:F87"/>
    <mergeCell ref="B85:F85"/>
    <mergeCell ref="B86:F86"/>
    <mergeCell ref="B91:F91"/>
    <mergeCell ref="B95:F95"/>
    <mergeCell ref="B88:F89"/>
    <mergeCell ref="B92:F9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E90B-86D9-4BA7-93C3-52668FA78743}">
  <sheetPr>
    <pageSetUpPr fitToPage="1"/>
  </sheetPr>
  <dimension ref="B1:R15"/>
  <sheetViews>
    <sheetView zoomScale="85" zoomScaleNormal="85" workbookViewId="0">
      <selection activeCell="D20" sqref="D20"/>
    </sheetView>
  </sheetViews>
  <sheetFormatPr defaultColWidth="8.7109375" defaultRowHeight="14.25" x14ac:dyDescent="0.2"/>
  <cols>
    <col min="1" max="1" width="2.42578125" style="20" customWidth="1"/>
    <col min="2" max="2" width="16.85546875" style="20" customWidth="1"/>
    <col min="3" max="3" width="38.85546875" style="65" customWidth="1"/>
    <col min="4" max="4" width="18.140625" style="135" customWidth="1"/>
    <col min="5" max="5" width="19.85546875" style="136" customWidth="1"/>
    <col min="6" max="6" width="22" style="136" customWidth="1"/>
    <col min="7" max="7" width="19.7109375" style="131" customWidth="1"/>
    <col min="8" max="8" width="22.28515625" style="131" customWidth="1"/>
    <col min="9" max="17" width="24.7109375" style="131" customWidth="1"/>
    <col min="18" max="18" width="47.7109375" style="131" customWidth="1"/>
    <col min="19" max="16384" width="8.7109375" style="20"/>
  </cols>
  <sheetData>
    <row r="1" spans="2:18" s="124" customFormat="1" ht="38.25" customHeight="1" thickBot="1" x14ac:dyDescent="0.3">
      <c r="B1" s="125" t="s">
        <v>158</v>
      </c>
      <c r="C1" s="126"/>
    </row>
    <row r="2" spans="2:18" s="127" customFormat="1" ht="23.45" customHeight="1" x14ac:dyDescent="0.25">
      <c r="B2" s="128"/>
      <c r="C2" s="129"/>
    </row>
    <row r="3" spans="2:18" s="127" customFormat="1" ht="21.6" customHeight="1" x14ac:dyDescent="0.3">
      <c r="B3" s="157" t="s">
        <v>155</v>
      </c>
      <c r="C3" s="158" t="s">
        <v>37</v>
      </c>
      <c r="D3" s="156" t="s">
        <v>102</v>
      </c>
      <c r="E3" s="156"/>
      <c r="F3" s="156"/>
      <c r="G3" s="156"/>
      <c r="H3" s="156"/>
    </row>
    <row r="4" spans="2:18" s="127" customFormat="1" ht="19.149999999999999" customHeight="1" x14ac:dyDescent="0.3">
      <c r="B4" s="156"/>
      <c r="C4" s="159"/>
      <c r="D4" s="56" t="s">
        <v>60</v>
      </c>
      <c r="E4" s="56" t="s">
        <v>61</v>
      </c>
      <c r="F4" s="56" t="s">
        <v>62</v>
      </c>
      <c r="G4" s="56" t="s">
        <v>63</v>
      </c>
      <c r="H4" s="56" t="s">
        <v>64</v>
      </c>
    </row>
    <row r="5" spans="2:18" s="127" customFormat="1" ht="44.45" customHeight="1" x14ac:dyDescent="0.25">
      <c r="B5" s="130" t="s">
        <v>162</v>
      </c>
      <c r="C5" s="90">
        <v>25</v>
      </c>
      <c r="D5" s="140">
        <f>Implementation_Evaluation!D9*$C$5/100</f>
        <v>18.399999999999999</v>
      </c>
      <c r="E5" s="140">
        <f>Implementation_Evaluation!E9*$C$5/100</f>
        <v>19.875</v>
      </c>
      <c r="F5" s="140">
        <f>Implementation_Evaluation!F9*$C$5/100</f>
        <v>16.833333333333332</v>
      </c>
      <c r="G5" s="140">
        <f>Implementation_Evaluation!G9*$C$5/100</f>
        <v>18.75</v>
      </c>
      <c r="H5" s="140">
        <f>Implementation_Evaluation!H9*$C$5/100</f>
        <v>19.25</v>
      </c>
    </row>
    <row r="6" spans="2:18" ht="47.25" x14ac:dyDescent="0.25">
      <c r="B6" s="130" t="s">
        <v>153</v>
      </c>
      <c r="C6" s="90">
        <v>50</v>
      </c>
      <c r="D6" s="140">
        <f>'Network Equipment'!D12*$C$6/100</f>
        <v>46.666666666666671</v>
      </c>
      <c r="E6" s="140">
        <f>'Network Equipment'!E12*$C$6/100</f>
        <v>37.5</v>
      </c>
      <c r="F6" s="140">
        <f>'Network Equipment'!F12*$C$6/100</f>
        <v>32.611111111111114</v>
      </c>
      <c r="G6" s="140">
        <f>'Network Equipment'!G12*$C$6/100</f>
        <v>38</v>
      </c>
      <c r="H6" s="140">
        <f>'Network Equipment'!H12*$C$6/100</f>
        <v>37.833333333333329</v>
      </c>
      <c r="J6" s="20"/>
      <c r="K6" s="20"/>
      <c r="L6" s="20"/>
      <c r="M6" s="20"/>
      <c r="N6" s="20"/>
      <c r="O6" s="20"/>
      <c r="P6" s="20"/>
      <c r="Q6" s="20"/>
      <c r="R6" s="20"/>
    </row>
    <row r="7" spans="2:18" ht="31.5" x14ac:dyDescent="0.25">
      <c r="B7" s="132" t="s">
        <v>154</v>
      </c>
      <c r="C7" s="90">
        <v>25</v>
      </c>
      <c r="D7" s="141">
        <f>Design_evaluation!D14*$C$7/100</f>
        <v>19.633333333333333</v>
      </c>
      <c r="E7" s="141">
        <f>Design_evaluation!E14*$C$7/100</f>
        <v>14.918749999999999</v>
      </c>
      <c r="F7" s="141">
        <f>Design_evaluation!F14*$C$7/100</f>
        <v>14.599305555555555</v>
      </c>
      <c r="G7" s="141">
        <f>Design_evaluation!G14*$C$7/100</f>
        <v>14.508035714285713</v>
      </c>
      <c r="H7" s="141">
        <f>Design_evaluation!H14*$C$7/100</f>
        <v>18.793749999999999</v>
      </c>
      <c r="J7" s="20"/>
      <c r="K7" s="20"/>
      <c r="L7" s="20"/>
      <c r="M7" s="20"/>
      <c r="N7" s="20"/>
      <c r="O7" s="20"/>
      <c r="P7" s="20"/>
      <c r="Q7" s="20"/>
      <c r="R7" s="20"/>
    </row>
    <row r="8" spans="2:18" ht="26.25" customHeight="1" x14ac:dyDescent="0.2">
      <c r="B8" s="132" t="s">
        <v>66</v>
      </c>
      <c r="C8" s="132"/>
      <c r="D8" s="133">
        <f>SUM(D5:D7)</f>
        <v>84.699999999999989</v>
      </c>
      <c r="E8" s="133">
        <f>SUM(E5:E7)</f>
        <v>72.293750000000003</v>
      </c>
      <c r="F8" s="133">
        <f>SUM(F5:F7)</f>
        <v>64.043750000000003</v>
      </c>
      <c r="G8" s="133">
        <f>SUM(G5:G7)</f>
        <v>71.258035714285711</v>
      </c>
      <c r="H8" s="133">
        <f>SUM(H5:H7)</f>
        <v>75.877083333333331</v>
      </c>
      <c r="I8" s="20"/>
      <c r="J8" s="20"/>
      <c r="K8" s="20"/>
      <c r="L8" s="20"/>
      <c r="M8" s="20"/>
      <c r="N8" s="20"/>
      <c r="O8" s="20"/>
      <c r="P8" s="20"/>
      <c r="Q8" s="20"/>
      <c r="R8" s="20"/>
    </row>
    <row r="9" spans="2:18" ht="15" x14ac:dyDescent="0.2">
      <c r="B9" s="134"/>
      <c r="C9" s="20"/>
      <c r="D9" s="20"/>
      <c r="E9" s="20"/>
      <c r="F9" s="20"/>
      <c r="G9" s="20"/>
      <c r="H9" s="20"/>
      <c r="I9" s="20"/>
      <c r="J9" s="20"/>
      <c r="K9" s="20"/>
      <c r="L9" s="20"/>
      <c r="M9" s="20"/>
      <c r="N9" s="20"/>
      <c r="O9" s="20"/>
      <c r="P9" s="20"/>
      <c r="Q9" s="20"/>
      <c r="R9" s="20"/>
    </row>
    <row r="10" spans="2:18" ht="15" x14ac:dyDescent="0.25">
      <c r="B10" s="160" t="s">
        <v>67</v>
      </c>
      <c r="C10" s="160"/>
      <c r="D10" s="160"/>
      <c r="E10" s="160"/>
      <c r="F10" s="160"/>
      <c r="G10" s="160"/>
      <c r="H10" s="160"/>
    </row>
    <row r="11" spans="2:18" ht="15" x14ac:dyDescent="0.25">
      <c r="B11" s="161" t="s">
        <v>165</v>
      </c>
      <c r="C11" s="162"/>
      <c r="D11" s="34" t="s">
        <v>60</v>
      </c>
      <c r="E11" s="34" t="s">
        <v>61</v>
      </c>
      <c r="F11" s="34" t="s">
        <v>62</v>
      </c>
      <c r="G11" s="34" t="s">
        <v>63</v>
      </c>
      <c r="H11" s="34" t="s">
        <v>64</v>
      </c>
    </row>
    <row r="12" spans="2:18" ht="19.899999999999999" customHeight="1" x14ac:dyDescent="0.2">
      <c r="B12" s="154" t="s">
        <v>166</v>
      </c>
      <c r="C12" s="155"/>
      <c r="D12" s="142">
        <f>Implementation_Evaluation!Price1</f>
        <v>1000</v>
      </c>
      <c r="E12" s="142">
        <f>Implementation_Evaluation!Price2</f>
        <v>800</v>
      </c>
      <c r="F12" s="142">
        <f>Implementation_Evaluation!Price3</f>
        <v>900</v>
      </c>
      <c r="G12" s="142">
        <f>Implementation_Evaluation!Price4</f>
        <v>600</v>
      </c>
      <c r="H12" s="142">
        <f>Implementation_Evaluation!Price5</f>
        <v>750</v>
      </c>
    </row>
    <row r="13" spans="2:18" ht="20.45" customHeight="1" x14ac:dyDescent="0.2">
      <c r="B13" s="154" t="s">
        <v>167</v>
      </c>
      <c r="C13" s="155"/>
      <c r="D13" s="142">
        <f>'Network Equipment'!Price1</f>
        <v>600</v>
      </c>
      <c r="E13" s="142">
        <f>'Network Equipment'!Price2</f>
        <v>800</v>
      </c>
      <c r="F13" s="142">
        <f>'Network Equipment'!Price3</f>
        <v>900</v>
      </c>
      <c r="G13" s="142">
        <f>'Network Equipment'!Price4</f>
        <v>500</v>
      </c>
      <c r="H13" s="142">
        <f>'Network Equipment'!Price5</f>
        <v>750</v>
      </c>
    </row>
    <row r="14" spans="2:18" ht="16.149999999999999" customHeight="1" x14ac:dyDescent="0.2">
      <c r="B14" s="154" t="s">
        <v>168</v>
      </c>
      <c r="C14" s="155"/>
      <c r="D14" s="142">
        <f>Design_evaluation!Price1</f>
        <v>600</v>
      </c>
      <c r="E14" s="142">
        <f>Design_evaluation!Price2</f>
        <v>800</v>
      </c>
      <c r="F14" s="142">
        <f>Design_evaluation!Price3</f>
        <v>900</v>
      </c>
      <c r="G14" s="142">
        <f>Design_evaluation!Price4</f>
        <v>700</v>
      </c>
      <c r="H14" s="142">
        <f>Design_evaluation!Price5</f>
        <v>100</v>
      </c>
    </row>
    <row r="15" spans="2:18" ht="15" x14ac:dyDescent="0.25">
      <c r="B15" s="152" t="s">
        <v>59</v>
      </c>
      <c r="C15" s="153"/>
      <c r="D15" s="66">
        <f>SUM(D12:D14)</f>
        <v>2200</v>
      </c>
      <c r="E15" s="66">
        <f t="shared" ref="E15:H15" si="0">SUM(E12:E14)</f>
        <v>2400</v>
      </c>
      <c r="F15" s="66">
        <f t="shared" si="0"/>
        <v>2700</v>
      </c>
      <c r="G15" s="66">
        <f t="shared" si="0"/>
        <v>1800</v>
      </c>
      <c r="H15" s="66">
        <f t="shared" si="0"/>
        <v>1600</v>
      </c>
    </row>
  </sheetData>
  <mergeCells count="9">
    <mergeCell ref="B15:C15"/>
    <mergeCell ref="B12:C12"/>
    <mergeCell ref="B13:C13"/>
    <mergeCell ref="B14:C14"/>
    <mergeCell ref="D3:H3"/>
    <mergeCell ref="B3:B4"/>
    <mergeCell ref="C3:C4"/>
    <mergeCell ref="B10:H10"/>
    <mergeCell ref="B11:C11"/>
  </mergeCells>
  <phoneticPr fontId="8" type="noConversion"/>
  <conditionalFormatting sqref="D15:H15">
    <cfRule type="top10" dxfId="3" priority="2" percent="1" bottom="1" rank="1"/>
  </conditionalFormatting>
  <pageMargins left="0.7" right="0.7" top="0.75" bottom="0.75" header="0.3" footer="0.3"/>
  <pageSetup scale="4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686A-7252-47FF-82EC-FF9677CEE092}">
  <sheetPr>
    <pageSetUpPr fitToPage="1"/>
  </sheetPr>
  <dimension ref="B1:AJ46"/>
  <sheetViews>
    <sheetView topLeftCell="A31" zoomScale="85" zoomScaleNormal="85" workbookViewId="0">
      <selection activeCell="E36" sqref="E36"/>
    </sheetView>
  </sheetViews>
  <sheetFormatPr defaultColWidth="8.7109375" defaultRowHeight="14.25" x14ac:dyDescent="0.2"/>
  <cols>
    <col min="1" max="1" width="2.42578125" style="1" customWidth="1"/>
    <col min="2" max="2" width="22.7109375" style="1" customWidth="1"/>
    <col min="3" max="3" width="38.5703125" style="25" customWidth="1"/>
    <col min="4" max="4" width="12.42578125" style="8" customWidth="1"/>
    <col min="5" max="5" width="31.5703125" style="2" customWidth="1"/>
    <col min="6" max="6" width="22" style="2" customWidth="1"/>
    <col min="7" max="17" width="24.7109375" style="10" customWidth="1"/>
    <col min="18" max="18" width="47.7109375" style="10" customWidth="1"/>
    <col min="19" max="16384" width="8.7109375" style="1"/>
  </cols>
  <sheetData>
    <row r="1" spans="2:36" s="57" customFormat="1" ht="38.25" customHeight="1" thickBot="1" x14ac:dyDescent="0.3">
      <c r="B1" s="58" t="s">
        <v>19</v>
      </c>
      <c r="C1" s="59"/>
    </row>
    <row r="2" spans="2:36" s="41" customFormat="1" ht="15" customHeight="1" x14ac:dyDescent="0.25">
      <c r="B2" s="42"/>
      <c r="C2" s="43"/>
    </row>
    <row r="3" spans="2:36" s="41" customFormat="1" ht="20.45" customHeight="1" x14ac:dyDescent="0.35">
      <c r="B3" s="175" t="s">
        <v>81</v>
      </c>
      <c r="C3" s="175"/>
      <c r="D3" s="175"/>
      <c r="E3" s="175"/>
      <c r="F3" s="175"/>
      <c r="G3" s="175"/>
      <c r="H3" s="175"/>
    </row>
    <row r="4" spans="2:36" s="41" customFormat="1" ht="19.149999999999999" customHeight="1" x14ac:dyDescent="0.3">
      <c r="B4" s="86" t="s">
        <v>136</v>
      </c>
      <c r="C4" s="86" t="s">
        <v>37</v>
      </c>
      <c r="D4" s="86" t="s">
        <v>60</v>
      </c>
      <c r="E4" s="86" t="s">
        <v>61</v>
      </c>
      <c r="F4" s="86" t="s">
        <v>62</v>
      </c>
      <c r="G4" s="86" t="s">
        <v>63</v>
      </c>
      <c r="H4" s="86" t="s">
        <v>64</v>
      </c>
    </row>
    <row r="5" spans="2:36" s="41" customFormat="1" ht="31.15" customHeight="1" x14ac:dyDescent="0.25">
      <c r="B5" s="55" t="s">
        <v>103</v>
      </c>
      <c r="C5" s="90">
        <v>10</v>
      </c>
      <c r="D5" s="140">
        <f>SUM(G16:G20)</f>
        <v>10</v>
      </c>
      <c r="E5" s="140">
        <f>SUM(I16:I20)</f>
        <v>10</v>
      </c>
      <c r="F5" s="140">
        <f>SUM(K16:K20)</f>
        <v>6</v>
      </c>
      <c r="G5" s="140">
        <f>SUM(M16:M20)</f>
        <v>1</v>
      </c>
      <c r="H5" s="140">
        <f>SUM(O16:O20)</f>
        <v>5.8</v>
      </c>
    </row>
    <row r="6" spans="2:36" ht="31.9" customHeight="1" x14ac:dyDescent="0.25">
      <c r="B6" s="55" t="s">
        <v>126</v>
      </c>
      <c r="C6" s="90">
        <v>20</v>
      </c>
      <c r="D6" s="140">
        <f>SUM(G26:G30)</f>
        <v>20</v>
      </c>
      <c r="E6" s="140">
        <f>SUM(I26:I30)</f>
        <v>20</v>
      </c>
      <c r="F6" s="140">
        <f>SUM(K26:K30)</f>
        <v>20</v>
      </c>
      <c r="G6" s="140">
        <f>SUM(M26:M30)</f>
        <v>20</v>
      </c>
      <c r="H6" s="140">
        <f>SUM(O26:O30)</f>
        <v>20</v>
      </c>
      <c r="J6" s="1"/>
      <c r="K6" s="1"/>
      <c r="L6" s="1"/>
      <c r="M6" s="1"/>
      <c r="N6" s="1"/>
      <c r="O6" s="1"/>
      <c r="P6" s="1"/>
      <c r="Q6" s="1"/>
      <c r="R6" s="1"/>
    </row>
    <row r="7" spans="2:36" ht="31.5" x14ac:dyDescent="0.25">
      <c r="B7" s="55" t="s">
        <v>98</v>
      </c>
      <c r="C7" s="90">
        <v>20</v>
      </c>
      <c r="D7" s="140">
        <f>SUM(G36:G41)</f>
        <v>13.600000000000001</v>
      </c>
      <c r="E7" s="140">
        <f>SUM(I36:I41)</f>
        <v>12</v>
      </c>
      <c r="F7" s="140">
        <f>SUM(K36:K41)</f>
        <v>8</v>
      </c>
      <c r="G7" s="140">
        <f>SUM(M36:M41)</f>
        <v>4</v>
      </c>
      <c r="H7" s="140">
        <f>SUM(O36:O41)</f>
        <v>11.200000000000001</v>
      </c>
      <c r="J7" s="1"/>
      <c r="K7" s="1"/>
      <c r="L7" s="1"/>
      <c r="M7" s="1"/>
      <c r="N7" s="1"/>
      <c r="O7" s="1"/>
      <c r="P7" s="1"/>
      <c r="Q7" s="1"/>
      <c r="R7" s="1"/>
    </row>
    <row r="8" spans="2:36" ht="15.6" customHeight="1" x14ac:dyDescent="0.25">
      <c r="B8" s="9" t="s">
        <v>65</v>
      </c>
      <c r="C8" s="90">
        <v>50</v>
      </c>
      <c r="D8" s="97">
        <f>lowp/Price1*$C$8</f>
        <v>30</v>
      </c>
      <c r="E8" s="97">
        <f>lowp/Price2*$C$8</f>
        <v>37.5</v>
      </c>
      <c r="F8" s="97">
        <f>lowp/Price3*$C$8</f>
        <v>33.333333333333329</v>
      </c>
      <c r="G8" s="97">
        <f>lowp/Price4*$C$8</f>
        <v>50</v>
      </c>
      <c r="H8" s="97">
        <f>lowp/Price5*$C$8</f>
        <v>40</v>
      </c>
      <c r="J8" s="1"/>
      <c r="K8" s="1"/>
      <c r="L8" s="1"/>
      <c r="M8" s="1"/>
      <c r="N8" s="1"/>
      <c r="O8" s="1"/>
      <c r="P8" s="1"/>
      <c r="Q8" s="1"/>
      <c r="R8" s="1"/>
    </row>
    <row r="9" spans="2:36" ht="15" customHeight="1" x14ac:dyDescent="0.2">
      <c r="B9" s="176" t="s">
        <v>66</v>
      </c>
      <c r="C9" s="177"/>
      <c r="D9" s="98">
        <f>SUM(D5:D8)</f>
        <v>73.599999999999994</v>
      </c>
      <c r="E9" s="98">
        <f>SUM(E5:E8)</f>
        <v>79.5</v>
      </c>
      <c r="F9" s="98">
        <f>SUM(F5:F8)</f>
        <v>67.333333333333329</v>
      </c>
      <c r="G9" s="98">
        <f>SUM(G5:G8)</f>
        <v>75</v>
      </c>
      <c r="H9" s="98">
        <f>SUM(H5:H8)</f>
        <v>77</v>
      </c>
      <c r="J9" s="1"/>
      <c r="K9" s="1"/>
      <c r="L9" s="1"/>
      <c r="M9" s="1"/>
      <c r="N9" s="1"/>
      <c r="O9" s="1"/>
      <c r="P9" s="1"/>
      <c r="Q9" s="1"/>
      <c r="R9" s="1"/>
    </row>
    <row r="10" spans="2:36" ht="15.75" x14ac:dyDescent="0.2">
      <c r="B10" s="176" t="s">
        <v>9</v>
      </c>
      <c r="C10" s="177"/>
      <c r="D10" s="45" t="str">
        <f>IF(D9&gt;70,"Qualified","Disqualified")</f>
        <v>Qualified</v>
      </c>
      <c r="E10" s="45" t="str">
        <f t="shared" ref="E10:H10" si="0">IF(E9&gt;70,"Qualified","Disqualified")</f>
        <v>Qualified</v>
      </c>
      <c r="F10" s="45" t="str">
        <f t="shared" si="0"/>
        <v>Disqualified</v>
      </c>
      <c r="G10" s="45" t="str">
        <f t="shared" si="0"/>
        <v>Qualified</v>
      </c>
      <c r="H10" s="45" t="str">
        <f t="shared" si="0"/>
        <v>Qualified</v>
      </c>
      <c r="J10" s="1"/>
      <c r="K10" s="1"/>
      <c r="L10" s="1"/>
      <c r="M10" s="1"/>
      <c r="N10" s="1"/>
      <c r="O10" s="1"/>
      <c r="P10" s="1"/>
      <c r="Q10" s="1"/>
      <c r="R10" s="1"/>
    </row>
    <row r="11" spans="2:36" ht="15" x14ac:dyDescent="0.2">
      <c r="B11" s="54"/>
      <c r="C11" s="1"/>
      <c r="D11" s="1"/>
      <c r="E11" s="1"/>
      <c r="F11" s="1"/>
      <c r="G11" s="1"/>
      <c r="H11" s="1"/>
      <c r="I11" s="1"/>
      <c r="J11" s="1"/>
      <c r="K11" s="1"/>
      <c r="L11" s="1"/>
      <c r="M11" s="1"/>
      <c r="N11" s="1"/>
      <c r="O11" s="1"/>
      <c r="P11" s="1"/>
      <c r="Q11" s="1"/>
      <c r="R11" s="1"/>
    </row>
    <row r="12" spans="2:36" customFormat="1" ht="21" x14ac:dyDescent="0.35">
      <c r="B12" s="174" t="s">
        <v>106</v>
      </c>
      <c r="C12" s="174"/>
      <c r="D12" s="174"/>
      <c r="E12" s="174"/>
      <c r="F12" s="174"/>
      <c r="G12" s="174"/>
      <c r="H12" s="174"/>
      <c r="I12" s="174"/>
      <c r="J12" s="174"/>
      <c r="K12" s="174"/>
      <c r="L12" s="174"/>
      <c r="M12" s="174"/>
      <c r="N12" s="174"/>
      <c r="O12" s="174"/>
      <c r="P12" s="19"/>
      <c r="Q12" s="19"/>
      <c r="R12" s="19"/>
      <c r="S12" s="19"/>
      <c r="T12" s="19"/>
      <c r="U12" s="19"/>
      <c r="V12" s="19"/>
      <c r="W12" s="19"/>
      <c r="X12" s="19"/>
      <c r="Y12" s="19"/>
      <c r="Z12" s="19"/>
      <c r="AA12" s="19"/>
      <c r="AB12" s="19"/>
      <c r="AC12" s="19"/>
      <c r="AD12" s="19"/>
      <c r="AE12" s="19"/>
      <c r="AF12" s="19"/>
      <c r="AG12" s="19"/>
      <c r="AH12" s="19"/>
      <c r="AI12" s="19"/>
      <c r="AJ12" s="19"/>
    </row>
    <row r="13" spans="2:36" s="2" customFormat="1" ht="27.6" customHeight="1" x14ac:dyDescent="0.2">
      <c r="B13" s="164" t="s">
        <v>1</v>
      </c>
      <c r="C13" s="166" t="s">
        <v>0</v>
      </c>
      <c r="D13" s="168" t="s">
        <v>156</v>
      </c>
      <c r="E13" s="170" t="s">
        <v>5</v>
      </c>
      <c r="F13" s="172" t="s">
        <v>2</v>
      </c>
      <c r="G13" s="173"/>
      <c r="H13" s="172" t="s">
        <v>3</v>
      </c>
      <c r="I13" s="173"/>
      <c r="J13" s="172" t="s">
        <v>4</v>
      </c>
      <c r="K13" s="173"/>
      <c r="L13" s="172" t="s">
        <v>7</v>
      </c>
      <c r="M13" s="173"/>
      <c r="N13" s="172" t="s">
        <v>8</v>
      </c>
      <c r="O13" s="173"/>
    </row>
    <row r="14" spans="2:36" s="2" customFormat="1" ht="15" x14ac:dyDescent="0.2">
      <c r="B14" s="165"/>
      <c r="C14" s="167"/>
      <c r="D14" s="169"/>
      <c r="E14" s="171"/>
      <c r="F14" s="36" t="s">
        <v>41</v>
      </c>
      <c r="G14" s="35" t="s">
        <v>70</v>
      </c>
      <c r="H14" s="36" t="s">
        <v>41</v>
      </c>
      <c r="I14" s="35" t="s">
        <v>70</v>
      </c>
      <c r="J14" s="36" t="s">
        <v>41</v>
      </c>
      <c r="K14" s="35" t="s">
        <v>70</v>
      </c>
      <c r="L14" s="36" t="s">
        <v>41</v>
      </c>
      <c r="M14" s="35" t="s">
        <v>70</v>
      </c>
      <c r="N14" s="36" t="s">
        <v>41</v>
      </c>
      <c r="O14" s="35" t="s">
        <v>70</v>
      </c>
    </row>
    <row r="15" spans="2:36" s="20" customFormat="1" ht="15.75" x14ac:dyDescent="0.2">
      <c r="B15" s="29">
        <v>1</v>
      </c>
      <c r="C15" s="27" t="s">
        <v>103</v>
      </c>
      <c r="D15" s="49"/>
      <c r="E15" s="26"/>
      <c r="F15" s="49"/>
      <c r="G15" s="26"/>
      <c r="H15" s="49"/>
      <c r="I15" s="26"/>
      <c r="J15" s="49"/>
      <c r="K15" s="26"/>
      <c r="L15" s="49"/>
      <c r="M15" s="26"/>
      <c r="N15" s="49"/>
      <c r="O15" s="26"/>
    </row>
    <row r="16" spans="2:36" ht="15" x14ac:dyDescent="0.25">
      <c r="B16" s="13">
        <v>1.1000000000000001</v>
      </c>
      <c r="C16" s="7" t="s">
        <v>38</v>
      </c>
      <c r="D16" s="90">
        <v>20</v>
      </c>
      <c r="E16" s="4" t="s">
        <v>6</v>
      </c>
      <c r="F16" s="90">
        <v>1</v>
      </c>
      <c r="G16" s="92">
        <f>$C$5*F16*D16/SUM($D$16:$D$20)*1</f>
        <v>2</v>
      </c>
      <c r="H16" s="90">
        <v>1</v>
      </c>
      <c r="I16" s="92">
        <f>$C$5*H16*D16/SUM($D$16:$D$20)*1</f>
        <v>2</v>
      </c>
      <c r="J16" s="90">
        <v>1</v>
      </c>
      <c r="K16" s="92">
        <f>$C$5*J16*D16/SUM($D$16:$D$20)*1</f>
        <v>2</v>
      </c>
      <c r="L16" s="90">
        <v>0</v>
      </c>
      <c r="M16" s="92">
        <f>$C$5*L16*D16/SUM($D$16:$D$20)*1</f>
        <v>0</v>
      </c>
      <c r="N16" s="90">
        <v>0</v>
      </c>
      <c r="O16" s="91">
        <f>$C$5*N16*D16/SUM($D$16:$D$20)*1</f>
        <v>0</v>
      </c>
      <c r="P16" s="1"/>
      <c r="Q16" s="40"/>
      <c r="R16" s="40"/>
    </row>
    <row r="17" spans="2:18" ht="15" x14ac:dyDescent="0.25">
      <c r="B17" s="13">
        <v>1.2</v>
      </c>
      <c r="C17" s="7" t="s">
        <v>39</v>
      </c>
      <c r="D17" s="90">
        <v>20</v>
      </c>
      <c r="E17" s="4" t="s">
        <v>6</v>
      </c>
      <c r="F17" s="90">
        <v>1</v>
      </c>
      <c r="G17" s="92">
        <f>$C$5*F17*D17/SUM($D$16:$D$20)*1</f>
        <v>2</v>
      </c>
      <c r="H17" s="90">
        <v>1</v>
      </c>
      <c r="I17" s="92">
        <f>$C$5*H17*D17/SUM($D$16:$D$20)*1</f>
        <v>2</v>
      </c>
      <c r="J17" s="90">
        <v>0</v>
      </c>
      <c r="K17" s="92">
        <f>$C$5*J17*D17/SUM($D$16:$D$20)*1</f>
        <v>0</v>
      </c>
      <c r="L17" s="90">
        <v>0</v>
      </c>
      <c r="M17" s="92">
        <f>$C$5*L17*D17/SUM($D$16:$D$20)*1</f>
        <v>0</v>
      </c>
      <c r="N17" s="90">
        <v>1</v>
      </c>
      <c r="O17" s="91">
        <f>$C$5*N17*D17/SUM($D$16:$D$20)*1</f>
        <v>2</v>
      </c>
      <c r="P17" s="1"/>
      <c r="Q17" s="40"/>
      <c r="R17" s="40"/>
    </row>
    <row r="18" spans="2:18" ht="65.45" customHeight="1" x14ac:dyDescent="0.2">
      <c r="B18" s="13">
        <v>1.3</v>
      </c>
      <c r="C18" s="7" t="s">
        <v>40</v>
      </c>
      <c r="D18" s="96">
        <v>30</v>
      </c>
      <c r="E18" s="95" t="s">
        <v>152</v>
      </c>
      <c r="F18" s="96">
        <v>5</v>
      </c>
      <c r="G18" s="91">
        <f>$C$5*F18*D18/(SUM($D$16:$D$20)*5)</f>
        <v>3</v>
      </c>
      <c r="H18" s="94">
        <v>5</v>
      </c>
      <c r="I18" s="38">
        <f>$C$5*H18*D18/(SUM($D$16:$D$20)*5)</f>
        <v>3</v>
      </c>
      <c r="J18" s="94">
        <v>5</v>
      </c>
      <c r="K18" s="38">
        <f>$C$5*J18*D18/(SUM($D$16:$D$20)*5)</f>
        <v>3</v>
      </c>
      <c r="L18" s="94">
        <v>0</v>
      </c>
      <c r="M18" s="38">
        <f>$C$5*L18*D18/(SUM($D$16:$D$20)*5)</f>
        <v>0</v>
      </c>
      <c r="N18" s="94">
        <v>3</v>
      </c>
      <c r="O18" s="38">
        <f>$C$5*N18*D18/(SUM($D$16:$D$20)*5)</f>
        <v>1.8</v>
      </c>
      <c r="P18" s="1"/>
      <c r="Q18" s="40"/>
      <c r="R18" s="40"/>
    </row>
    <row r="19" spans="2:18" ht="15" x14ac:dyDescent="0.25">
      <c r="B19" s="13">
        <v>1.4</v>
      </c>
      <c r="C19" s="7" t="s">
        <v>36</v>
      </c>
      <c r="D19" s="90">
        <v>20</v>
      </c>
      <c r="E19" s="4" t="s">
        <v>6</v>
      </c>
      <c r="F19" s="90">
        <v>1</v>
      </c>
      <c r="G19" s="92">
        <f>$C$5*F19*D19/SUM($D$16:$D$20)*1</f>
        <v>2</v>
      </c>
      <c r="H19" s="90">
        <v>1</v>
      </c>
      <c r="I19" s="92">
        <f>$C$5*H19*D19/SUM($D$16:$D$20)*1</f>
        <v>2</v>
      </c>
      <c r="J19" s="90">
        <v>0</v>
      </c>
      <c r="K19" s="92">
        <f>$C$5*J19*D19/SUM($D$16:$D$20)*1</f>
        <v>0</v>
      </c>
      <c r="L19" s="90">
        <v>0</v>
      </c>
      <c r="M19" s="92">
        <f>$C$5*L19*D19/SUM($D$16:$D$20)*1</f>
        <v>0</v>
      </c>
      <c r="N19" s="90">
        <v>1</v>
      </c>
      <c r="O19" s="91">
        <f>$C$5*N19*D19/SUM($D$16:$D$20)*1</f>
        <v>2</v>
      </c>
      <c r="P19" s="1"/>
      <c r="Q19" s="40"/>
      <c r="R19" s="40"/>
    </row>
    <row r="20" spans="2:18" ht="42.75" x14ac:dyDescent="0.25">
      <c r="B20" s="13">
        <v>1.5</v>
      </c>
      <c r="C20" s="7" t="s">
        <v>35</v>
      </c>
      <c r="D20" s="90">
        <v>10</v>
      </c>
      <c r="E20" s="4" t="s">
        <v>6</v>
      </c>
      <c r="F20" s="90">
        <v>1</v>
      </c>
      <c r="G20" s="92">
        <f>$C$5*F20*D20/SUM($D$16:$D$20)*1</f>
        <v>1</v>
      </c>
      <c r="H20" s="90">
        <v>1</v>
      </c>
      <c r="I20" s="92">
        <f>$C$5*H20*D20/SUM($D$16:$D$20)*1</f>
        <v>1</v>
      </c>
      <c r="J20" s="90">
        <v>1</v>
      </c>
      <c r="K20" s="92">
        <f>$C$5*J20*D20/SUM($D$16:$D$20)*1</f>
        <v>1</v>
      </c>
      <c r="L20" s="90">
        <v>1</v>
      </c>
      <c r="M20" s="92">
        <f>$C$5*L20*D20/SUM($D$16:$D$20)*1</f>
        <v>1</v>
      </c>
      <c r="N20" s="90">
        <v>0</v>
      </c>
      <c r="O20" s="91">
        <f>$C$5*N20*D20/SUM($D$16:$D$20)*1</f>
        <v>0</v>
      </c>
      <c r="P20" s="1"/>
      <c r="Q20" s="40"/>
      <c r="R20" s="40"/>
    </row>
    <row r="21" spans="2:18" ht="15" x14ac:dyDescent="0.2">
      <c r="C21" s="1"/>
      <c r="D21" s="1"/>
      <c r="E21" s="1"/>
      <c r="F21" s="1"/>
      <c r="G21" s="1"/>
      <c r="H21" s="1"/>
      <c r="I21" s="1"/>
      <c r="J21" s="1"/>
      <c r="K21" s="1"/>
      <c r="L21" s="1"/>
      <c r="M21" s="1"/>
      <c r="N21" s="1"/>
      <c r="O21" s="1"/>
      <c r="P21" s="1"/>
      <c r="Q21" s="40"/>
      <c r="R21" s="40"/>
    </row>
    <row r="22" spans="2:18" customFormat="1" ht="21" x14ac:dyDescent="0.35">
      <c r="B22" s="174" t="s">
        <v>126</v>
      </c>
      <c r="C22" s="174"/>
      <c r="D22" s="174"/>
      <c r="E22" s="174"/>
      <c r="F22" s="174"/>
      <c r="G22" s="174"/>
      <c r="H22" s="174"/>
      <c r="I22" s="174"/>
      <c r="J22" s="174"/>
      <c r="K22" s="174"/>
      <c r="L22" s="174"/>
      <c r="M22" s="174"/>
      <c r="N22" s="174"/>
      <c r="O22" s="174"/>
    </row>
    <row r="23" spans="2:18" s="2" customFormat="1" ht="27.6" customHeight="1" x14ac:dyDescent="0.2">
      <c r="B23" s="164" t="s">
        <v>1</v>
      </c>
      <c r="C23" s="166" t="s">
        <v>0</v>
      </c>
      <c r="D23" s="168" t="s">
        <v>156</v>
      </c>
      <c r="E23" s="170" t="s">
        <v>5</v>
      </c>
      <c r="F23" s="172" t="s">
        <v>2</v>
      </c>
      <c r="G23" s="173"/>
      <c r="H23" s="172" t="s">
        <v>3</v>
      </c>
      <c r="I23" s="173"/>
      <c r="J23" s="172" t="s">
        <v>4</v>
      </c>
      <c r="K23" s="173"/>
      <c r="L23" s="172" t="s">
        <v>7</v>
      </c>
      <c r="M23" s="173"/>
      <c r="N23" s="172" t="s">
        <v>8</v>
      </c>
      <c r="O23" s="173"/>
    </row>
    <row r="24" spans="2:18" s="2" customFormat="1" ht="15" x14ac:dyDescent="0.2">
      <c r="B24" s="165"/>
      <c r="C24" s="167"/>
      <c r="D24" s="169"/>
      <c r="E24" s="171"/>
      <c r="F24" s="36" t="s">
        <v>41</v>
      </c>
      <c r="G24" s="35" t="s">
        <v>70</v>
      </c>
      <c r="H24" s="36" t="s">
        <v>41</v>
      </c>
      <c r="I24" s="35" t="s">
        <v>70</v>
      </c>
      <c r="J24" s="36" t="s">
        <v>41</v>
      </c>
      <c r="K24" s="35" t="s">
        <v>70</v>
      </c>
      <c r="L24" s="36" t="s">
        <v>41</v>
      </c>
      <c r="M24" s="35" t="s">
        <v>70</v>
      </c>
      <c r="N24" s="36" t="s">
        <v>41</v>
      </c>
      <c r="O24" s="35" t="s">
        <v>70</v>
      </c>
    </row>
    <row r="25" spans="2:18" s="20" customFormat="1" ht="15" x14ac:dyDescent="0.2">
      <c r="B25" s="3">
        <v>2</v>
      </c>
      <c r="C25" s="5" t="s">
        <v>20</v>
      </c>
      <c r="D25" s="12"/>
      <c r="E25" s="6"/>
      <c r="F25" s="49"/>
      <c r="G25" s="26"/>
      <c r="H25" s="49"/>
      <c r="I25" s="26"/>
      <c r="J25" s="49"/>
      <c r="K25" s="26"/>
      <c r="L25" s="49"/>
      <c r="M25" s="26"/>
      <c r="N25" s="49"/>
      <c r="O25" s="26"/>
    </row>
    <row r="26" spans="2:18" s="20" customFormat="1" ht="57" x14ac:dyDescent="0.25">
      <c r="B26" s="30">
        <v>2.1</v>
      </c>
      <c r="C26" s="21" t="s">
        <v>93</v>
      </c>
      <c r="D26" s="90">
        <v>20</v>
      </c>
      <c r="E26" s="22" t="s">
        <v>44</v>
      </c>
      <c r="F26" s="96">
        <v>10</v>
      </c>
      <c r="G26" s="92">
        <f>$C$6*F26*D26/(SUM($D$26:$D$30)*10)</f>
        <v>4</v>
      </c>
      <c r="H26" s="96">
        <v>10</v>
      </c>
      <c r="I26" s="92">
        <f>$C$6*H26*D26/(SUM($D$26:$D$30)*10)</f>
        <v>4</v>
      </c>
      <c r="J26" s="96">
        <v>10</v>
      </c>
      <c r="K26" s="92">
        <f>$C$6*J26*D26/(SUM($D$26:$D$30)*10)</f>
        <v>4</v>
      </c>
      <c r="L26" s="96">
        <v>10</v>
      </c>
      <c r="M26" s="92">
        <f>$C$6*L26*D26/(SUM($D$26:$D$30)*10)</f>
        <v>4</v>
      </c>
      <c r="N26" s="96">
        <v>10</v>
      </c>
      <c r="O26" s="91">
        <f>$C$6*N26*D26/(SUM($D$26:$D$30)*10)</f>
        <v>4</v>
      </c>
    </row>
    <row r="27" spans="2:18" s="20" customFormat="1" ht="72.599999999999994" customHeight="1" x14ac:dyDescent="0.25">
      <c r="B27" s="30">
        <v>2.2000000000000002</v>
      </c>
      <c r="C27" s="21" t="s">
        <v>94</v>
      </c>
      <c r="D27" s="90">
        <v>20</v>
      </c>
      <c r="E27" s="22" t="s">
        <v>44</v>
      </c>
      <c r="F27" s="96">
        <v>10</v>
      </c>
      <c r="G27" s="92">
        <f>$C$6*F27*D27/(SUM($D$26:$D$30)*10)</f>
        <v>4</v>
      </c>
      <c r="H27" s="96">
        <v>10</v>
      </c>
      <c r="I27" s="92">
        <f>$C$6*H27*D27/(SUM($D$26:$D$30)*10)</f>
        <v>4</v>
      </c>
      <c r="J27" s="96">
        <v>10</v>
      </c>
      <c r="K27" s="92">
        <f>$C$6*J27*D27/(SUM($D$26:$D$30)*10)</f>
        <v>4</v>
      </c>
      <c r="L27" s="96">
        <v>10</v>
      </c>
      <c r="M27" s="92">
        <f>$C$6*L27*D27/(SUM($D$26:$D$30)*10)</f>
        <v>4</v>
      </c>
      <c r="N27" s="96">
        <v>10</v>
      </c>
      <c r="O27" s="91">
        <f>$C$6*N27*D27/(SUM($D$26:$D$30)*10)</f>
        <v>4</v>
      </c>
    </row>
    <row r="28" spans="2:18" s="20" customFormat="1" ht="65.45" customHeight="1" x14ac:dyDescent="0.25">
      <c r="B28" s="30">
        <v>2.2999999999999998</v>
      </c>
      <c r="C28" s="21" t="s">
        <v>92</v>
      </c>
      <c r="D28" s="90">
        <v>20</v>
      </c>
      <c r="E28" s="22" t="s">
        <v>44</v>
      </c>
      <c r="F28" s="96">
        <v>10</v>
      </c>
      <c r="G28" s="92">
        <f>$C$6*F28*D28/(SUM($D$26:$D$30)*10)</f>
        <v>4</v>
      </c>
      <c r="H28" s="96">
        <v>10</v>
      </c>
      <c r="I28" s="92">
        <f>$C$6*H28*D28/(SUM($D$26:$D$30)*10)</f>
        <v>4</v>
      </c>
      <c r="J28" s="96">
        <v>10</v>
      </c>
      <c r="K28" s="92">
        <f>$C$6*J28*D28/(SUM($D$26:$D$30)*10)</f>
        <v>4</v>
      </c>
      <c r="L28" s="96">
        <v>10</v>
      </c>
      <c r="M28" s="92">
        <f>$C$6*L28*D28/(SUM($D$26:$D$30)*10)</f>
        <v>4</v>
      </c>
      <c r="N28" s="96">
        <v>10</v>
      </c>
      <c r="O28" s="91">
        <f>$C$6*N28*D28/(SUM($D$26:$D$30)*10)</f>
        <v>4</v>
      </c>
    </row>
    <row r="29" spans="2:18" s="20" customFormat="1" ht="69" customHeight="1" x14ac:dyDescent="0.25">
      <c r="B29" s="48">
        <v>2.4</v>
      </c>
      <c r="C29" s="21" t="s">
        <v>95</v>
      </c>
      <c r="D29" s="90">
        <v>20</v>
      </c>
      <c r="E29" s="22" t="s">
        <v>44</v>
      </c>
      <c r="F29" s="96">
        <v>10</v>
      </c>
      <c r="G29" s="92">
        <f>$C$6*F29*D29/(SUM($D$26:$D$30)*10)</f>
        <v>4</v>
      </c>
      <c r="H29" s="96">
        <v>10</v>
      </c>
      <c r="I29" s="92">
        <f>$C$6*H29*D29/(SUM($D$26:$D$30)*10)</f>
        <v>4</v>
      </c>
      <c r="J29" s="96">
        <v>10</v>
      </c>
      <c r="K29" s="92">
        <f>$C$6*J29*D29/(SUM($D$26:$D$30)*10)</f>
        <v>4</v>
      </c>
      <c r="L29" s="96">
        <v>10</v>
      </c>
      <c r="M29" s="92">
        <f>$C$6*L29*D29/(SUM($D$26:$D$30)*10)</f>
        <v>4</v>
      </c>
      <c r="N29" s="96">
        <v>10</v>
      </c>
      <c r="O29" s="91">
        <f>$C$6*N29*D29/(SUM($D$26:$D$30)*10)</f>
        <v>4</v>
      </c>
    </row>
    <row r="30" spans="2:18" s="20" customFormat="1" ht="60" x14ac:dyDescent="0.25">
      <c r="B30" s="30">
        <v>2.5</v>
      </c>
      <c r="C30" s="21" t="s">
        <v>96</v>
      </c>
      <c r="D30" s="90">
        <v>20</v>
      </c>
      <c r="E30" s="22" t="s">
        <v>97</v>
      </c>
      <c r="F30" s="96">
        <v>10</v>
      </c>
      <c r="G30" s="92">
        <f>$C$6*F30*D30/(SUM($D$26:$D$30)*10)</f>
        <v>4</v>
      </c>
      <c r="H30" s="96">
        <v>10</v>
      </c>
      <c r="I30" s="92">
        <f>$C$6*H30*D30/(SUM($D$26:$D$30)*10)</f>
        <v>4</v>
      </c>
      <c r="J30" s="96">
        <v>10</v>
      </c>
      <c r="K30" s="92">
        <f>$C$6*J30*D30/(SUM($D$26:$D$30)*10)</f>
        <v>4</v>
      </c>
      <c r="L30" s="96">
        <v>10</v>
      </c>
      <c r="M30" s="92">
        <f>$C$6*L30*D30/(SUM($D$26:$D$30)*10)</f>
        <v>4</v>
      </c>
      <c r="N30" s="96">
        <v>10</v>
      </c>
      <c r="O30" s="91">
        <f>$C$6*N30*D30/(SUM($D$26:$D$30)*10)</f>
        <v>4</v>
      </c>
    </row>
    <row r="31" spans="2:18" s="20" customFormat="1" ht="15" x14ac:dyDescent="0.2">
      <c r="B31" s="143"/>
      <c r="C31" s="143"/>
      <c r="D31" s="143"/>
      <c r="E31" s="143"/>
      <c r="F31" s="143"/>
      <c r="G31" s="143"/>
      <c r="H31" s="143"/>
      <c r="I31" s="143"/>
      <c r="J31" s="143"/>
      <c r="K31" s="143"/>
      <c r="L31" s="143"/>
      <c r="M31" s="143"/>
      <c r="N31" s="143"/>
      <c r="O31" s="143"/>
    </row>
    <row r="32" spans="2:18" customFormat="1" ht="21" x14ac:dyDescent="0.35">
      <c r="B32" s="163" t="s">
        <v>98</v>
      </c>
      <c r="C32" s="163"/>
      <c r="D32" s="163"/>
      <c r="E32" s="163"/>
      <c r="F32" s="163"/>
      <c r="G32" s="163"/>
      <c r="H32" s="163"/>
      <c r="I32" s="163"/>
      <c r="J32" s="163"/>
      <c r="K32" s="163"/>
      <c r="L32" s="163"/>
      <c r="M32" s="163"/>
      <c r="N32" s="163"/>
      <c r="O32" s="163"/>
    </row>
    <row r="33" spans="2:18" s="2" customFormat="1" ht="27.6" customHeight="1" x14ac:dyDescent="0.2">
      <c r="B33" s="164" t="s">
        <v>1</v>
      </c>
      <c r="C33" s="166" t="s">
        <v>0</v>
      </c>
      <c r="D33" s="168" t="s">
        <v>156</v>
      </c>
      <c r="E33" s="170" t="s">
        <v>5</v>
      </c>
      <c r="F33" s="172" t="s">
        <v>2</v>
      </c>
      <c r="G33" s="173"/>
      <c r="H33" s="172" t="s">
        <v>3</v>
      </c>
      <c r="I33" s="173"/>
      <c r="J33" s="172" t="s">
        <v>4</v>
      </c>
      <c r="K33" s="173"/>
      <c r="L33" s="172" t="s">
        <v>7</v>
      </c>
      <c r="M33" s="173"/>
      <c r="N33" s="172" t="s">
        <v>8</v>
      </c>
      <c r="O33" s="173"/>
    </row>
    <row r="34" spans="2:18" s="2" customFormat="1" ht="15" x14ac:dyDescent="0.2">
      <c r="B34" s="165"/>
      <c r="C34" s="167"/>
      <c r="D34" s="169"/>
      <c r="E34" s="171"/>
      <c r="F34" s="36" t="s">
        <v>41</v>
      </c>
      <c r="G34" s="35" t="s">
        <v>70</v>
      </c>
      <c r="H34" s="36" t="s">
        <v>41</v>
      </c>
      <c r="I34" s="35" t="s">
        <v>70</v>
      </c>
      <c r="J34" s="36" t="s">
        <v>41</v>
      </c>
      <c r="K34" s="35" t="s">
        <v>70</v>
      </c>
      <c r="L34" s="36" t="s">
        <v>41</v>
      </c>
      <c r="M34" s="35" t="s">
        <v>70</v>
      </c>
      <c r="N34" s="36" t="s">
        <v>41</v>
      </c>
      <c r="O34" s="35" t="s">
        <v>70</v>
      </c>
    </row>
    <row r="35" spans="2:18" ht="15" x14ac:dyDescent="0.2">
      <c r="B35" s="3">
        <v>3</v>
      </c>
      <c r="C35" s="3" t="s">
        <v>98</v>
      </c>
      <c r="D35" s="6"/>
      <c r="E35" s="6"/>
      <c r="F35" s="28"/>
      <c r="G35" s="37"/>
      <c r="H35" s="37"/>
      <c r="I35" s="37"/>
      <c r="J35" s="37"/>
      <c r="K35" s="37"/>
      <c r="L35" s="37"/>
      <c r="M35" s="37"/>
      <c r="N35" s="37"/>
      <c r="O35" s="37"/>
      <c r="P35" s="1"/>
      <c r="Q35" s="1"/>
      <c r="R35" s="1"/>
    </row>
    <row r="36" spans="2:18" ht="60" x14ac:dyDescent="0.25">
      <c r="B36" s="50">
        <v>3.1</v>
      </c>
      <c r="C36" s="7" t="s">
        <v>99</v>
      </c>
      <c r="D36" s="90">
        <v>20</v>
      </c>
      <c r="E36" s="46" t="s">
        <v>169</v>
      </c>
      <c r="F36" s="96">
        <v>3</v>
      </c>
      <c r="G36" s="92">
        <f t="shared" ref="G36:G41" si="1">$C$7*F36*D36/(SUM($D$36:$D$41)*5)</f>
        <v>2.4</v>
      </c>
      <c r="H36" s="96">
        <v>3</v>
      </c>
      <c r="I36" s="92">
        <f t="shared" ref="I36:I41" si="2">$C$7*H36*D36/(SUM($D$36:$D$41)*5)</f>
        <v>2.4</v>
      </c>
      <c r="J36" s="96">
        <v>2</v>
      </c>
      <c r="K36" s="91">
        <f t="shared" ref="K36:K41" si="3">$C$7*J36*D36/(SUM($D$36:$D$41)*5)</f>
        <v>1.6</v>
      </c>
      <c r="L36" s="94">
        <v>1</v>
      </c>
      <c r="M36" s="93">
        <f t="shared" ref="M36:M41" si="4">$C$7*L36*D36/(SUM($D$36:$D$41)*5)</f>
        <v>0.8</v>
      </c>
      <c r="N36" s="96">
        <v>3</v>
      </c>
      <c r="O36" s="91">
        <f t="shared" ref="O36:O41" si="5">$C$7*N36*D36/(SUM($D$36:$D$41)*5)</f>
        <v>2.4</v>
      </c>
      <c r="P36" s="1"/>
      <c r="Q36" s="1"/>
      <c r="R36" s="1"/>
    </row>
    <row r="37" spans="2:18" ht="60" x14ac:dyDescent="0.25">
      <c r="B37" s="31">
        <v>3.2</v>
      </c>
      <c r="C37" s="7" t="s">
        <v>100</v>
      </c>
      <c r="D37" s="90">
        <v>20</v>
      </c>
      <c r="E37" s="46" t="s">
        <v>169</v>
      </c>
      <c r="F37" s="96">
        <v>3</v>
      </c>
      <c r="G37" s="92">
        <f t="shared" si="1"/>
        <v>2.4</v>
      </c>
      <c r="H37" s="96">
        <v>3</v>
      </c>
      <c r="I37" s="92">
        <f t="shared" si="2"/>
        <v>2.4</v>
      </c>
      <c r="J37" s="96">
        <v>2</v>
      </c>
      <c r="K37" s="91">
        <f t="shared" si="3"/>
        <v>1.6</v>
      </c>
      <c r="L37" s="94">
        <v>1</v>
      </c>
      <c r="M37" s="93">
        <f t="shared" si="4"/>
        <v>0.8</v>
      </c>
      <c r="N37" s="96">
        <v>3</v>
      </c>
      <c r="O37" s="91">
        <f t="shared" si="5"/>
        <v>2.4</v>
      </c>
      <c r="P37" s="1"/>
      <c r="Q37" s="1"/>
      <c r="R37" s="1"/>
    </row>
    <row r="38" spans="2:18" ht="60" x14ac:dyDescent="0.25">
      <c r="B38" s="31">
        <v>3.3</v>
      </c>
      <c r="C38" s="7" t="s">
        <v>101</v>
      </c>
      <c r="D38" s="90">
        <v>20</v>
      </c>
      <c r="E38" s="46" t="s">
        <v>169</v>
      </c>
      <c r="F38" s="96">
        <v>5</v>
      </c>
      <c r="G38" s="92">
        <f t="shared" si="1"/>
        <v>4</v>
      </c>
      <c r="H38" s="96">
        <v>3</v>
      </c>
      <c r="I38" s="92">
        <f t="shared" si="2"/>
        <v>2.4</v>
      </c>
      <c r="J38" s="96">
        <v>2</v>
      </c>
      <c r="K38" s="91">
        <f t="shared" si="3"/>
        <v>1.6</v>
      </c>
      <c r="L38" s="94">
        <v>1</v>
      </c>
      <c r="M38" s="93">
        <f t="shared" si="4"/>
        <v>0.8</v>
      </c>
      <c r="N38" s="96">
        <v>2</v>
      </c>
      <c r="O38" s="91">
        <f t="shared" si="5"/>
        <v>1.6</v>
      </c>
      <c r="P38" s="1"/>
      <c r="Q38" s="1"/>
      <c r="R38" s="1"/>
    </row>
    <row r="39" spans="2:18" ht="60" x14ac:dyDescent="0.25">
      <c r="B39" s="31">
        <v>3.4</v>
      </c>
      <c r="C39" s="7" t="s">
        <v>170</v>
      </c>
      <c r="D39" s="90">
        <v>0</v>
      </c>
      <c r="E39" s="46" t="s">
        <v>169</v>
      </c>
      <c r="F39" s="96">
        <v>3</v>
      </c>
      <c r="G39" s="92">
        <f t="shared" si="1"/>
        <v>0</v>
      </c>
      <c r="H39" s="96">
        <v>3</v>
      </c>
      <c r="I39" s="92">
        <f t="shared" si="2"/>
        <v>0</v>
      </c>
      <c r="J39" s="96">
        <v>2</v>
      </c>
      <c r="K39" s="91">
        <f t="shared" si="3"/>
        <v>0</v>
      </c>
      <c r="L39" s="94">
        <v>1</v>
      </c>
      <c r="M39" s="93">
        <f t="shared" si="4"/>
        <v>0</v>
      </c>
      <c r="N39" s="96">
        <v>1</v>
      </c>
      <c r="O39" s="91">
        <f t="shared" si="5"/>
        <v>0</v>
      </c>
      <c r="P39" s="1"/>
      <c r="Q39" s="1"/>
      <c r="R39" s="1"/>
    </row>
    <row r="40" spans="2:18" ht="60" x14ac:dyDescent="0.25">
      <c r="B40" s="31">
        <v>3.5</v>
      </c>
      <c r="C40" s="22" t="s">
        <v>18</v>
      </c>
      <c r="D40" s="90">
        <v>20</v>
      </c>
      <c r="E40" s="46" t="s">
        <v>169</v>
      </c>
      <c r="F40" s="96">
        <v>3</v>
      </c>
      <c r="G40" s="92">
        <f t="shared" si="1"/>
        <v>2.4</v>
      </c>
      <c r="H40" s="96">
        <v>3</v>
      </c>
      <c r="I40" s="92">
        <f t="shared" si="2"/>
        <v>2.4</v>
      </c>
      <c r="J40" s="96">
        <v>2</v>
      </c>
      <c r="K40" s="91">
        <f t="shared" si="3"/>
        <v>1.6</v>
      </c>
      <c r="L40" s="94">
        <v>1</v>
      </c>
      <c r="M40" s="93">
        <f t="shared" si="4"/>
        <v>0.8</v>
      </c>
      <c r="N40" s="96">
        <v>3</v>
      </c>
      <c r="O40" s="91">
        <f t="shared" si="5"/>
        <v>2.4</v>
      </c>
      <c r="P40" s="1"/>
      <c r="Q40" s="1"/>
      <c r="R40" s="1"/>
    </row>
    <row r="41" spans="2:18" ht="60" x14ac:dyDescent="0.25">
      <c r="B41" s="31">
        <v>3.6</v>
      </c>
      <c r="C41" s="21" t="s">
        <v>17</v>
      </c>
      <c r="D41" s="90">
        <v>20</v>
      </c>
      <c r="E41" s="46" t="s">
        <v>169</v>
      </c>
      <c r="F41" s="96">
        <v>3</v>
      </c>
      <c r="G41" s="92">
        <f t="shared" si="1"/>
        <v>2.4</v>
      </c>
      <c r="H41" s="96">
        <v>3</v>
      </c>
      <c r="I41" s="92">
        <f t="shared" si="2"/>
        <v>2.4</v>
      </c>
      <c r="J41" s="96">
        <v>2</v>
      </c>
      <c r="K41" s="91">
        <f t="shared" si="3"/>
        <v>1.6</v>
      </c>
      <c r="L41" s="94">
        <v>1</v>
      </c>
      <c r="M41" s="93">
        <f t="shared" si="4"/>
        <v>0.8</v>
      </c>
      <c r="N41" s="96">
        <v>3</v>
      </c>
      <c r="O41" s="91">
        <f t="shared" si="5"/>
        <v>2.4</v>
      </c>
      <c r="P41" s="1"/>
      <c r="Q41" s="1"/>
      <c r="R41" s="1"/>
    </row>
    <row r="43" spans="2:18" ht="15" x14ac:dyDescent="0.25">
      <c r="B43" s="160" t="s">
        <v>67</v>
      </c>
      <c r="C43" s="160"/>
      <c r="D43" s="160"/>
      <c r="E43" s="160"/>
      <c r="F43" s="160"/>
      <c r="G43" s="160"/>
      <c r="H43" s="160"/>
    </row>
    <row r="44" spans="2:18" ht="15" x14ac:dyDescent="0.25">
      <c r="B44" s="161" t="s">
        <v>104</v>
      </c>
      <c r="C44" s="162"/>
      <c r="D44" s="34" t="s">
        <v>60</v>
      </c>
      <c r="E44" s="34" t="s">
        <v>61</v>
      </c>
      <c r="F44" s="34" t="s">
        <v>62</v>
      </c>
      <c r="G44" s="34" t="s">
        <v>63</v>
      </c>
      <c r="H44" s="34" t="s">
        <v>64</v>
      </c>
    </row>
    <row r="45" spans="2:18" ht="15" x14ac:dyDescent="0.25">
      <c r="B45" s="152" t="s">
        <v>59</v>
      </c>
      <c r="C45" s="153"/>
      <c r="D45" s="66">
        <v>1000</v>
      </c>
      <c r="E45" s="33">
        <v>800</v>
      </c>
      <c r="F45" s="33">
        <v>900</v>
      </c>
      <c r="G45" s="33">
        <v>600</v>
      </c>
      <c r="H45" s="33">
        <v>750</v>
      </c>
      <c r="I45" s="39">
        <f>MIN(D45:H45)</f>
        <v>600</v>
      </c>
    </row>
    <row r="46" spans="2:18" ht="15.75" x14ac:dyDescent="0.25">
      <c r="B46" s="152" t="s">
        <v>112</v>
      </c>
      <c r="C46" s="153"/>
      <c r="D46" s="44">
        <f>lowp/Price1*$C$8</f>
        <v>30</v>
      </c>
      <c r="E46" s="44">
        <f>lowp/Price2*$C$8</f>
        <v>37.5</v>
      </c>
      <c r="F46" s="44">
        <f>lowp/Price3*$C$8</f>
        <v>33.333333333333329</v>
      </c>
      <c r="G46" s="44">
        <f>lowp/Price4*$C$8</f>
        <v>50</v>
      </c>
      <c r="H46" s="44">
        <f>lowp/Price5*$C$8</f>
        <v>40</v>
      </c>
    </row>
  </sheetData>
  <mergeCells count="37">
    <mergeCell ref="B3:H3"/>
    <mergeCell ref="B9:C9"/>
    <mergeCell ref="B10:C10"/>
    <mergeCell ref="B12:O12"/>
    <mergeCell ref="B13:B14"/>
    <mergeCell ref="C13:C14"/>
    <mergeCell ref="D13:D14"/>
    <mergeCell ref="E13:E14"/>
    <mergeCell ref="F13:G13"/>
    <mergeCell ref="H13:I13"/>
    <mergeCell ref="J23:K23"/>
    <mergeCell ref="L23:M23"/>
    <mergeCell ref="N23:O23"/>
    <mergeCell ref="J13:K13"/>
    <mergeCell ref="L13:M13"/>
    <mergeCell ref="N13:O13"/>
    <mergeCell ref="B22:O22"/>
    <mergeCell ref="B23:B24"/>
    <mergeCell ref="C23:C24"/>
    <mergeCell ref="D23:D24"/>
    <mergeCell ref="E23:E24"/>
    <mergeCell ref="F23:G23"/>
    <mergeCell ref="H23:I23"/>
    <mergeCell ref="B46:C46"/>
    <mergeCell ref="B32:O32"/>
    <mergeCell ref="B33:B34"/>
    <mergeCell ref="C33:C34"/>
    <mergeCell ref="D33:D34"/>
    <mergeCell ref="E33:E34"/>
    <mergeCell ref="F33:G33"/>
    <mergeCell ref="H33:I33"/>
    <mergeCell ref="J33:K33"/>
    <mergeCell ref="L33:M33"/>
    <mergeCell ref="B43:H43"/>
    <mergeCell ref="B44:C44"/>
    <mergeCell ref="B45:C45"/>
    <mergeCell ref="N33:O33"/>
  </mergeCells>
  <conditionalFormatting sqref="D45:H45">
    <cfRule type="top10" dxfId="2" priority="1" percent="1" bottom="1" rank="1"/>
  </conditionalFormatting>
  <pageMargins left="0.7" right="0.7" top="0.75" bottom="0.75" header="0.3" footer="0.3"/>
  <pageSetup scale="49"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1908E-0E9E-460E-9024-C6B40D2848FA}">
  <sheetPr>
    <pageSetUpPr fitToPage="1"/>
  </sheetPr>
  <dimension ref="B1:AJ56"/>
  <sheetViews>
    <sheetView topLeftCell="A41" zoomScale="85" zoomScaleNormal="85" workbookViewId="0">
      <selection activeCell="E49" sqref="E49"/>
    </sheetView>
  </sheetViews>
  <sheetFormatPr defaultColWidth="8.7109375" defaultRowHeight="14.25" x14ac:dyDescent="0.2"/>
  <cols>
    <col min="1" max="1" width="2.42578125" style="1" customWidth="1"/>
    <col min="2" max="2" width="22.7109375" style="1" customWidth="1"/>
    <col min="3" max="3" width="38.5703125" style="25" customWidth="1"/>
    <col min="4" max="4" width="12.42578125" style="8" customWidth="1"/>
    <col min="5" max="5" width="31.28515625" style="2" customWidth="1"/>
    <col min="6" max="6" width="22" style="2" customWidth="1"/>
    <col min="7" max="17" width="24.7109375" style="10" customWidth="1"/>
    <col min="18" max="18" width="47.7109375" style="10" customWidth="1"/>
    <col min="19" max="16384" width="8.7109375" style="1"/>
  </cols>
  <sheetData>
    <row r="1" spans="2:36" s="57" customFormat="1" ht="38.25" customHeight="1" thickBot="1" x14ac:dyDescent="0.3">
      <c r="B1" s="58" t="s">
        <v>19</v>
      </c>
      <c r="C1" s="59"/>
    </row>
    <row r="2" spans="2:36" s="41" customFormat="1" ht="23.45" customHeight="1" x14ac:dyDescent="0.25">
      <c r="B2" s="42"/>
      <c r="C2" s="43"/>
    </row>
    <row r="3" spans="2:36" s="41" customFormat="1" ht="26.45" customHeight="1" x14ac:dyDescent="0.35">
      <c r="B3" s="175" t="s">
        <v>81</v>
      </c>
      <c r="C3" s="175"/>
      <c r="D3" s="175"/>
      <c r="E3" s="175"/>
      <c r="F3" s="175"/>
      <c r="G3" s="175"/>
      <c r="H3" s="175"/>
    </row>
    <row r="4" spans="2:36" s="41" customFormat="1" ht="19.149999999999999" customHeight="1" x14ac:dyDescent="0.3">
      <c r="B4" s="86" t="s">
        <v>136</v>
      </c>
      <c r="C4" s="86" t="s">
        <v>37</v>
      </c>
      <c r="D4" s="86" t="s">
        <v>60</v>
      </c>
      <c r="E4" s="86" t="s">
        <v>61</v>
      </c>
      <c r="F4" s="86" t="s">
        <v>62</v>
      </c>
      <c r="G4" s="86" t="s">
        <v>63</v>
      </c>
      <c r="H4" s="86" t="s">
        <v>64</v>
      </c>
    </row>
    <row r="5" spans="2:36" s="41" customFormat="1" ht="31.15" customHeight="1" x14ac:dyDescent="0.25">
      <c r="B5" s="55" t="s">
        <v>103</v>
      </c>
      <c r="C5" s="90">
        <v>5</v>
      </c>
      <c r="D5" s="140">
        <f>SUM(G19:G23)</f>
        <v>5</v>
      </c>
      <c r="E5" s="140">
        <f>SUM(I19:I23)</f>
        <v>4</v>
      </c>
      <c r="F5" s="140">
        <f>SUM(K19:K23)</f>
        <v>3</v>
      </c>
      <c r="G5" s="140">
        <f>SUM(M19:M23)</f>
        <v>2</v>
      </c>
      <c r="H5" s="140">
        <f>SUM(O19:O23)</f>
        <v>2</v>
      </c>
    </row>
    <row r="6" spans="2:36" ht="31.9" customHeight="1" x14ac:dyDescent="0.25">
      <c r="B6" s="55" t="s">
        <v>80</v>
      </c>
      <c r="C6" s="90">
        <v>10</v>
      </c>
      <c r="D6" s="140">
        <f>SUM(G29:G32)</f>
        <v>10</v>
      </c>
      <c r="E6" s="140">
        <f>SUM(I29:I32)</f>
        <v>10</v>
      </c>
      <c r="F6" s="140">
        <f>SUM(K29:K32)</f>
        <v>10</v>
      </c>
      <c r="G6" s="140">
        <f>SUM(M29:M32)</f>
        <v>10</v>
      </c>
      <c r="H6" s="140">
        <f>SUM(O29:O32)</f>
        <v>10</v>
      </c>
      <c r="J6" s="1"/>
      <c r="K6" s="1"/>
      <c r="L6" s="1"/>
      <c r="M6" s="1"/>
      <c r="N6" s="1"/>
      <c r="O6" s="1"/>
      <c r="P6" s="1"/>
      <c r="Q6" s="1"/>
      <c r="R6" s="1"/>
    </row>
    <row r="7" spans="2:36" ht="31.5" x14ac:dyDescent="0.25">
      <c r="B7" s="55" t="s">
        <v>123</v>
      </c>
      <c r="C7" s="90">
        <v>10</v>
      </c>
      <c r="D7" s="140">
        <f>G34</f>
        <v>10</v>
      </c>
      <c r="E7" s="140">
        <f>I34</f>
        <v>4</v>
      </c>
      <c r="F7" s="140">
        <f>K34</f>
        <v>2</v>
      </c>
      <c r="G7" s="140">
        <f>M34</f>
        <v>0</v>
      </c>
      <c r="H7" s="140">
        <f>O34</f>
        <v>5</v>
      </c>
      <c r="J7" s="1"/>
      <c r="K7" s="1"/>
      <c r="L7" s="1"/>
      <c r="M7" s="1"/>
      <c r="N7" s="1"/>
      <c r="O7" s="1"/>
      <c r="P7" s="1"/>
      <c r="Q7" s="1"/>
      <c r="R7" s="1"/>
    </row>
    <row r="8" spans="2:36" ht="78.75" x14ac:dyDescent="0.25">
      <c r="B8" s="55" t="s">
        <v>114</v>
      </c>
      <c r="C8" s="90">
        <v>10</v>
      </c>
      <c r="D8" s="140">
        <f>SUM(G36:G40)</f>
        <v>10</v>
      </c>
      <c r="E8" s="140">
        <f>SUM(I36:I40)</f>
        <v>10</v>
      </c>
      <c r="F8" s="140">
        <f>SUM(K36:K40)</f>
        <v>10</v>
      </c>
      <c r="G8" s="140">
        <f>SUM(M36:M40)</f>
        <v>10</v>
      </c>
      <c r="H8" s="140">
        <f>SUM(O36:O40)</f>
        <v>10</v>
      </c>
      <c r="J8" s="1"/>
      <c r="K8" s="1"/>
      <c r="L8" s="1"/>
      <c r="M8" s="1"/>
      <c r="N8" s="1"/>
      <c r="O8" s="1"/>
      <c r="P8" s="1"/>
      <c r="Q8" s="1"/>
      <c r="R8" s="1"/>
    </row>
    <row r="9" spans="2:36" ht="31.5" x14ac:dyDescent="0.25">
      <c r="B9" s="55" t="s">
        <v>111</v>
      </c>
      <c r="C9" s="90">
        <v>10</v>
      </c>
      <c r="D9" s="140">
        <f>SUM(G42:G43)</f>
        <v>10</v>
      </c>
      <c r="E9" s="140">
        <f>SUM(I42:I43)</f>
        <v>10</v>
      </c>
      <c r="F9" s="140">
        <f>SUM(K42:K43)</f>
        <v>10</v>
      </c>
      <c r="G9" s="140">
        <f>SUM(M42:M43)</f>
        <v>10</v>
      </c>
      <c r="H9" s="140">
        <f>SUM(M42:M43)</f>
        <v>10</v>
      </c>
      <c r="J9" s="1"/>
      <c r="K9" s="1"/>
      <c r="L9" s="1"/>
      <c r="M9" s="1"/>
      <c r="N9" s="1"/>
      <c r="O9" s="1"/>
      <c r="P9" s="1"/>
      <c r="Q9" s="1"/>
      <c r="R9" s="1"/>
    </row>
    <row r="10" spans="2:36" ht="31.9" customHeight="1" x14ac:dyDescent="0.25">
      <c r="B10" s="9" t="s">
        <v>69</v>
      </c>
      <c r="C10" s="90">
        <v>15</v>
      </c>
      <c r="D10" s="140">
        <f>SUM(G49:G50)</f>
        <v>15</v>
      </c>
      <c r="E10" s="140">
        <f>SUM(I49:I50)</f>
        <v>12</v>
      </c>
      <c r="F10" s="140">
        <f>SUM(K49:K50)</f>
        <v>8</v>
      </c>
      <c r="G10" s="140">
        <f>SUM(M49:M50)</f>
        <v>4</v>
      </c>
      <c r="H10" s="140">
        <f>SUM(O49:O50)</f>
        <v>12</v>
      </c>
      <c r="J10" s="1"/>
      <c r="K10" s="1"/>
      <c r="L10" s="1"/>
      <c r="M10" s="1"/>
      <c r="N10" s="1"/>
      <c r="O10" s="1"/>
      <c r="P10" s="1"/>
      <c r="Q10" s="1"/>
      <c r="R10" s="1"/>
    </row>
    <row r="11" spans="2:36" ht="15.6" customHeight="1" x14ac:dyDescent="0.25">
      <c r="B11" s="9" t="s">
        <v>65</v>
      </c>
      <c r="C11" s="90">
        <v>40</v>
      </c>
      <c r="D11" s="140">
        <f>lowp/Price1*$C$11</f>
        <v>33.333333333333336</v>
      </c>
      <c r="E11" s="140">
        <f>lowp/Price2*$C$11</f>
        <v>25</v>
      </c>
      <c r="F11" s="140">
        <f>lowp/Price3*$C$11</f>
        <v>22.222222222222221</v>
      </c>
      <c r="G11" s="140">
        <f>lowp/Price4*$C$11</f>
        <v>40</v>
      </c>
      <c r="H11" s="140">
        <f>lowp/Price5*$C$11</f>
        <v>26.666666666666664</v>
      </c>
      <c r="J11" s="1"/>
      <c r="K11" s="1"/>
      <c r="L11" s="1"/>
      <c r="M11" s="1"/>
      <c r="N11" s="1"/>
      <c r="O11" s="1"/>
      <c r="P11" s="1"/>
      <c r="Q11" s="1"/>
      <c r="R11" s="1"/>
    </row>
    <row r="12" spans="2:36" ht="26.25" customHeight="1" x14ac:dyDescent="0.2">
      <c r="B12" s="176" t="s">
        <v>66</v>
      </c>
      <c r="C12" s="177"/>
      <c r="D12" s="98">
        <f>SUM(D5:D11)</f>
        <v>93.333333333333343</v>
      </c>
      <c r="E12" s="98">
        <f>SUM(E5:E11)</f>
        <v>75</v>
      </c>
      <c r="F12" s="98">
        <f>SUM(F5:F11)</f>
        <v>65.222222222222229</v>
      </c>
      <c r="G12" s="98">
        <f>SUM(G5:G11)</f>
        <v>76</v>
      </c>
      <c r="H12" s="98">
        <f>SUM(H5:H11)</f>
        <v>75.666666666666657</v>
      </c>
      <c r="J12" s="1"/>
      <c r="K12" s="1"/>
      <c r="L12" s="1"/>
      <c r="M12" s="1"/>
      <c r="N12" s="1"/>
      <c r="O12" s="1"/>
      <c r="P12" s="1"/>
      <c r="Q12" s="1"/>
      <c r="R12" s="1"/>
    </row>
    <row r="13" spans="2:36" ht="15.75" x14ac:dyDescent="0.2">
      <c r="B13" s="176" t="s">
        <v>9</v>
      </c>
      <c r="C13" s="177"/>
      <c r="D13" s="45" t="str">
        <f>IF(D12&gt;70,"Qualified","Disqualified")</f>
        <v>Qualified</v>
      </c>
      <c r="E13" s="45" t="str">
        <f t="shared" ref="E13:H13" si="0">IF(E12&gt;70,"Qualified","Disqualified")</f>
        <v>Qualified</v>
      </c>
      <c r="F13" s="45" t="str">
        <f t="shared" si="0"/>
        <v>Disqualified</v>
      </c>
      <c r="G13" s="45" t="str">
        <f t="shared" si="0"/>
        <v>Qualified</v>
      </c>
      <c r="H13" s="45" t="str">
        <f t="shared" si="0"/>
        <v>Qualified</v>
      </c>
      <c r="J13" s="1"/>
      <c r="K13" s="1"/>
      <c r="L13" s="1"/>
      <c r="M13" s="1"/>
      <c r="N13" s="1"/>
      <c r="O13" s="1"/>
      <c r="P13" s="1"/>
      <c r="Q13" s="1"/>
      <c r="R13" s="1"/>
    </row>
    <row r="14" spans="2:36" ht="15" x14ac:dyDescent="0.2">
      <c r="B14" s="54"/>
      <c r="C14" s="1"/>
      <c r="D14" s="1"/>
      <c r="E14" s="1"/>
      <c r="F14" s="1"/>
      <c r="G14" s="1"/>
      <c r="H14" s="1"/>
      <c r="I14" s="1"/>
      <c r="J14" s="1"/>
      <c r="K14" s="1"/>
      <c r="L14" s="1"/>
      <c r="M14" s="1"/>
      <c r="N14" s="1"/>
      <c r="O14" s="1"/>
      <c r="P14" s="1"/>
      <c r="Q14" s="1"/>
      <c r="R14" s="1"/>
    </row>
    <row r="15" spans="2:36" customFormat="1" ht="21" x14ac:dyDescent="0.35">
      <c r="B15" s="174" t="s">
        <v>106</v>
      </c>
      <c r="C15" s="174"/>
      <c r="D15" s="174"/>
      <c r="E15" s="174"/>
      <c r="F15" s="174"/>
      <c r="G15" s="174"/>
      <c r="H15" s="174"/>
      <c r="I15" s="174"/>
      <c r="J15" s="174"/>
      <c r="K15" s="174"/>
      <c r="L15" s="174"/>
      <c r="M15" s="174"/>
      <c r="N15" s="174"/>
      <c r="O15" s="174"/>
      <c r="P15" s="19"/>
      <c r="Q15" s="19"/>
      <c r="R15" s="19"/>
      <c r="S15" s="19"/>
      <c r="T15" s="19"/>
      <c r="U15" s="19"/>
      <c r="V15" s="19"/>
      <c r="W15" s="19"/>
      <c r="X15" s="19"/>
      <c r="Y15" s="19"/>
      <c r="Z15" s="19"/>
      <c r="AA15" s="19"/>
      <c r="AB15" s="19"/>
      <c r="AC15" s="19"/>
      <c r="AD15" s="19"/>
      <c r="AE15" s="19"/>
      <c r="AF15" s="19"/>
      <c r="AG15" s="19"/>
      <c r="AH15" s="19"/>
      <c r="AI15" s="19"/>
      <c r="AJ15" s="19"/>
    </row>
    <row r="16" spans="2:36" s="2" customFormat="1" ht="27.6" customHeight="1" x14ac:dyDescent="0.2">
      <c r="B16" s="164" t="s">
        <v>1</v>
      </c>
      <c r="C16" s="166" t="s">
        <v>0</v>
      </c>
      <c r="D16" s="168" t="s">
        <v>156</v>
      </c>
      <c r="E16" s="170" t="s">
        <v>5</v>
      </c>
      <c r="F16" s="172" t="s">
        <v>2</v>
      </c>
      <c r="G16" s="173"/>
      <c r="H16" s="172" t="s">
        <v>3</v>
      </c>
      <c r="I16" s="173"/>
      <c r="J16" s="172" t="s">
        <v>4</v>
      </c>
      <c r="K16" s="173"/>
      <c r="L16" s="172" t="s">
        <v>7</v>
      </c>
      <c r="M16" s="173"/>
      <c r="N16" s="172" t="s">
        <v>8</v>
      </c>
      <c r="O16" s="173"/>
    </row>
    <row r="17" spans="2:18" s="2" customFormat="1" ht="15" x14ac:dyDescent="0.2">
      <c r="B17" s="165"/>
      <c r="C17" s="167"/>
      <c r="D17" s="169"/>
      <c r="E17" s="171"/>
      <c r="F17" s="36" t="s">
        <v>41</v>
      </c>
      <c r="G17" s="35" t="s">
        <v>70</v>
      </c>
      <c r="H17" s="36" t="s">
        <v>41</v>
      </c>
      <c r="I17" s="35" t="s">
        <v>70</v>
      </c>
      <c r="J17" s="36" t="s">
        <v>41</v>
      </c>
      <c r="K17" s="35" t="s">
        <v>70</v>
      </c>
      <c r="L17" s="36" t="s">
        <v>41</v>
      </c>
      <c r="M17" s="35" t="s">
        <v>70</v>
      </c>
      <c r="N17" s="36" t="s">
        <v>41</v>
      </c>
      <c r="O17" s="35" t="s">
        <v>70</v>
      </c>
    </row>
    <row r="18" spans="2:18" s="20" customFormat="1" ht="15.75" x14ac:dyDescent="0.2">
      <c r="B18" s="29">
        <v>1</v>
      </c>
      <c r="C18" s="27" t="s">
        <v>103</v>
      </c>
      <c r="D18" s="26"/>
      <c r="E18" s="26"/>
      <c r="F18" s="49"/>
      <c r="G18" s="26"/>
      <c r="H18" s="49"/>
      <c r="I18" s="26"/>
      <c r="J18" s="49"/>
      <c r="K18" s="26"/>
      <c r="L18" s="49"/>
      <c r="M18" s="26"/>
      <c r="N18" s="49"/>
      <c r="O18" s="26"/>
    </row>
    <row r="19" spans="2:18" ht="15" x14ac:dyDescent="0.25">
      <c r="B19" s="13">
        <v>1.1000000000000001</v>
      </c>
      <c r="C19" s="7" t="s">
        <v>38</v>
      </c>
      <c r="D19" s="85">
        <v>1000</v>
      </c>
      <c r="E19" s="4" t="s">
        <v>6</v>
      </c>
      <c r="F19" s="90">
        <v>1</v>
      </c>
      <c r="G19" s="92">
        <f>$C$5*F19*D19/SUM($D$19:$D$23)*1</f>
        <v>1</v>
      </c>
      <c r="H19" s="90">
        <v>1</v>
      </c>
      <c r="I19" s="92">
        <f>$C$5*H19*D19/SUM($D$19:$D$23)*1</f>
        <v>1</v>
      </c>
      <c r="J19" s="90">
        <v>1</v>
      </c>
      <c r="K19" s="92">
        <f>$C$5*J19*D19/SUM($D$19:$D$23)*1</f>
        <v>1</v>
      </c>
      <c r="L19" s="90">
        <v>0</v>
      </c>
      <c r="M19" s="92">
        <f>$C$5*L19*D19/SUM($D$19:$D$23)*1</f>
        <v>0</v>
      </c>
      <c r="N19" s="90">
        <v>0</v>
      </c>
      <c r="O19" s="91">
        <f>$C$5*N19*D19/SUM($D$19:$D$23)*1</f>
        <v>0</v>
      </c>
      <c r="P19" s="1"/>
      <c r="Q19" s="40"/>
      <c r="R19" s="40"/>
    </row>
    <row r="20" spans="2:18" ht="15" x14ac:dyDescent="0.25">
      <c r="B20" s="13">
        <v>1.2</v>
      </c>
      <c r="C20" s="7" t="s">
        <v>39</v>
      </c>
      <c r="D20" s="85">
        <v>1000</v>
      </c>
      <c r="E20" s="4" t="s">
        <v>6</v>
      </c>
      <c r="F20" s="90">
        <v>1</v>
      </c>
      <c r="G20" s="92">
        <f>$C$5*F20*D20/SUM($D$19:$D$23)*1</f>
        <v>1</v>
      </c>
      <c r="H20" s="90">
        <v>1</v>
      </c>
      <c r="I20" s="92">
        <f>$C$5*H20*D20/SUM($D$19:$D$23)*1</f>
        <v>1</v>
      </c>
      <c r="J20" s="90">
        <v>0</v>
      </c>
      <c r="K20" s="92">
        <f>$C$5*J20*D20/SUM($D$19:$D$23)*1</f>
        <v>0</v>
      </c>
      <c r="L20" s="90">
        <v>0</v>
      </c>
      <c r="M20" s="92">
        <f>$C$5*L20*D20/SUM($D$19:$D$23)*1</f>
        <v>0</v>
      </c>
      <c r="N20" s="90">
        <v>1</v>
      </c>
      <c r="O20" s="91">
        <f>$C$5*N20*D20/SUM($D$19:$D$23)*1</f>
        <v>1</v>
      </c>
      <c r="P20" s="1"/>
      <c r="Q20" s="40"/>
      <c r="R20" s="40"/>
    </row>
    <row r="21" spans="2:18" ht="14.25" customHeight="1" x14ac:dyDescent="0.25">
      <c r="B21" s="13">
        <v>1.3</v>
      </c>
      <c r="C21" s="7" t="s">
        <v>40</v>
      </c>
      <c r="D21" s="85">
        <v>1000</v>
      </c>
      <c r="E21" s="14" t="s">
        <v>6</v>
      </c>
      <c r="F21" s="90">
        <v>1</v>
      </c>
      <c r="G21" s="92">
        <f>$C$5*F21*D21/SUM($D$19:$D$23)*1</f>
        <v>1</v>
      </c>
      <c r="H21" s="90">
        <v>0</v>
      </c>
      <c r="I21" s="92">
        <f>$C$5*H21*D21/SUM($D$19:$D$23)*1</f>
        <v>0</v>
      </c>
      <c r="J21" s="90">
        <v>1</v>
      </c>
      <c r="K21" s="92">
        <f>$C$5*J21*D21/SUM($D$19:$D$23)*1</f>
        <v>1</v>
      </c>
      <c r="L21" s="90">
        <v>1</v>
      </c>
      <c r="M21" s="92">
        <f>$C$5*L21*D21/SUM($D$19:$D$23)*1</f>
        <v>1</v>
      </c>
      <c r="N21" s="90">
        <v>0</v>
      </c>
      <c r="O21" s="91">
        <f>$C$5*N21*D21/SUM($D$19:$D$23)*1</f>
        <v>0</v>
      </c>
      <c r="P21" s="1"/>
      <c r="Q21" s="40"/>
      <c r="R21" s="40"/>
    </row>
    <row r="22" spans="2:18" ht="15" x14ac:dyDescent="0.25">
      <c r="B22" s="13">
        <v>1.4</v>
      </c>
      <c r="C22" s="7" t="s">
        <v>36</v>
      </c>
      <c r="D22" s="85">
        <v>1000</v>
      </c>
      <c r="E22" s="4" t="s">
        <v>6</v>
      </c>
      <c r="F22" s="90">
        <v>1</v>
      </c>
      <c r="G22" s="92">
        <f>$C$5*F22*D22/SUM($D$19:$D$23)*1</f>
        <v>1</v>
      </c>
      <c r="H22" s="90">
        <v>1</v>
      </c>
      <c r="I22" s="92">
        <f>$C$5*H22*D22/SUM($D$19:$D$23)*1</f>
        <v>1</v>
      </c>
      <c r="J22" s="90">
        <v>0</v>
      </c>
      <c r="K22" s="92">
        <f>$C$5*J22*D22/SUM($D$19:$D$23)*1</f>
        <v>0</v>
      </c>
      <c r="L22" s="90">
        <v>0</v>
      </c>
      <c r="M22" s="92">
        <f>$C$5*L22*D22/SUM($D$19:$D$23)*1</f>
        <v>0</v>
      </c>
      <c r="N22" s="90">
        <v>1</v>
      </c>
      <c r="O22" s="91">
        <f>$C$5*N22*D22/SUM($D$19:$D$23)*1</f>
        <v>1</v>
      </c>
      <c r="P22" s="1"/>
      <c r="Q22" s="40"/>
      <c r="R22" s="40"/>
    </row>
    <row r="23" spans="2:18" ht="42.75" x14ac:dyDescent="0.25">
      <c r="B23" s="13">
        <v>1.5</v>
      </c>
      <c r="C23" s="7" t="s">
        <v>35</v>
      </c>
      <c r="D23" s="85">
        <v>1000</v>
      </c>
      <c r="E23" s="4" t="s">
        <v>6</v>
      </c>
      <c r="F23" s="90">
        <v>1</v>
      </c>
      <c r="G23" s="92">
        <f>$C$5*F23*D23/SUM($D$19:$D$23)*1</f>
        <v>1</v>
      </c>
      <c r="H23" s="90">
        <v>1</v>
      </c>
      <c r="I23" s="92">
        <f>$C$5*H23*D23/SUM($D$19:$D$23)*1</f>
        <v>1</v>
      </c>
      <c r="J23" s="90">
        <v>1</v>
      </c>
      <c r="K23" s="92">
        <f>$C$5*J23*D23/SUM($D$19:$D$23)*1</f>
        <v>1</v>
      </c>
      <c r="L23" s="90">
        <v>1</v>
      </c>
      <c r="M23" s="92">
        <f>$C$5*L23*D23/SUM($D$19:$D$23)*1</f>
        <v>1</v>
      </c>
      <c r="N23" s="90">
        <v>0</v>
      </c>
      <c r="O23" s="91">
        <f>$C$5*N23*D23/SUM($D$19:$D$23)*1</f>
        <v>0</v>
      </c>
      <c r="P23" s="1"/>
      <c r="Q23" s="40"/>
      <c r="R23" s="40"/>
    </row>
    <row r="24" spans="2:18" ht="15" x14ac:dyDescent="0.2">
      <c r="C24" s="1"/>
      <c r="D24" s="1"/>
      <c r="E24" s="1"/>
      <c r="F24" s="1"/>
      <c r="G24" s="1"/>
      <c r="H24" s="1"/>
      <c r="I24" s="1"/>
      <c r="J24" s="1"/>
      <c r="K24" s="1"/>
      <c r="L24" s="1"/>
      <c r="M24" s="1"/>
      <c r="N24" s="1"/>
      <c r="O24" s="1"/>
      <c r="P24" s="1"/>
      <c r="Q24" s="40"/>
      <c r="R24" s="40"/>
    </row>
    <row r="25" spans="2:18" customFormat="1" ht="21" x14ac:dyDescent="0.35">
      <c r="B25" s="174" t="s">
        <v>113</v>
      </c>
      <c r="C25" s="174"/>
      <c r="D25" s="174"/>
      <c r="E25" s="174"/>
      <c r="F25" s="174"/>
      <c r="G25" s="174"/>
      <c r="H25" s="174"/>
      <c r="I25" s="174"/>
      <c r="J25" s="174"/>
      <c r="K25" s="174"/>
      <c r="L25" s="174"/>
      <c r="M25" s="174"/>
      <c r="N25" s="174"/>
      <c r="O25" s="174"/>
    </row>
    <row r="26" spans="2:18" s="2" customFormat="1" ht="27.6" customHeight="1" x14ac:dyDescent="0.2">
      <c r="B26" s="164" t="s">
        <v>1</v>
      </c>
      <c r="C26" s="166" t="s">
        <v>0</v>
      </c>
      <c r="D26" s="168" t="s">
        <v>156</v>
      </c>
      <c r="E26" s="170" t="s">
        <v>5</v>
      </c>
      <c r="F26" s="172" t="s">
        <v>2</v>
      </c>
      <c r="G26" s="173"/>
      <c r="H26" s="172" t="s">
        <v>3</v>
      </c>
      <c r="I26" s="173"/>
      <c r="J26" s="172" t="s">
        <v>4</v>
      </c>
      <c r="K26" s="173"/>
      <c r="L26" s="172" t="s">
        <v>7</v>
      </c>
      <c r="M26" s="173"/>
      <c r="N26" s="172" t="s">
        <v>8</v>
      </c>
      <c r="O26" s="173"/>
    </row>
    <row r="27" spans="2:18" s="2" customFormat="1" ht="15" x14ac:dyDescent="0.2">
      <c r="B27" s="165"/>
      <c r="C27" s="167"/>
      <c r="D27" s="169"/>
      <c r="E27" s="171"/>
      <c r="F27" s="36" t="s">
        <v>41</v>
      </c>
      <c r="G27" s="35" t="s">
        <v>70</v>
      </c>
      <c r="H27" s="36" t="s">
        <v>41</v>
      </c>
      <c r="I27" s="35" t="s">
        <v>70</v>
      </c>
      <c r="J27" s="36" t="s">
        <v>41</v>
      </c>
      <c r="K27" s="35" t="s">
        <v>70</v>
      </c>
      <c r="L27" s="36" t="s">
        <v>41</v>
      </c>
      <c r="M27" s="35" t="s">
        <v>70</v>
      </c>
      <c r="N27" s="36" t="s">
        <v>41</v>
      </c>
      <c r="O27" s="35" t="s">
        <v>70</v>
      </c>
    </row>
    <row r="28" spans="2:18" s="20" customFormat="1" ht="15" x14ac:dyDescent="0.2">
      <c r="B28" s="26">
        <v>2.1</v>
      </c>
      <c r="C28" s="49" t="s">
        <v>80</v>
      </c>
      <c r="D28" s="49"/>
      <c r="E28" s="26"/>
      <c r="F28" s="49"/>
      <c r="G28" s="26"/>
      <c r="H28" s="49"/>
      <c r="I28" s="26"/>
      <c r="J28" s="49"/>
      <c r="K28" s="26"/>
      <c r="L28" s="49"/>
      <c r="M28" s="26"/>
      <c r="N28" s="49"/>
      <c r="O28" s="26"/>
    </row>
    <row r="29" spans="2:18" s="20" customFormat="1" ht="118.5" x14ac:dyDescent="0.25">
      <c r="B29" s="112" t="s">
        <v>90</v>
      </c>
      <c r="C29" s="46" t="s">
        <v>86</v>
      </c>
      <c r="D29" s="90">
        <v>15</v>
      </c>
      <c r="E29" s="101" t="s">
        <v>42</v>
      </c>
      <c r="F29" s="90">
        <v>10</v>
      </c>
      <c r="G29" s="92">
        <f>$C$6*F29*D29/(SUM($D$29:$D$32)*10)</f>
        <v>2.7272727272727271</v>
      </c>
      <c r="H29" s="90">
        <v>10</v>
      </c>
      <c r="I29" s="92">
        <f>$C$6*H29*D29/(SUM($D$29:$D$32)*10)</f>
        <v>2.7272727272727271</v>
      </c>
      <c r="J29" s="90">
        <v>10</v>
      </c>
      <c r="K29" s="92">
        <f>$C$6*J29*D29/(SUM($D$29:$D$32)*10)</f>
        <v>2.7272727272727271</v>
      </c>
      <c r="L29" s="90">
        <v>10</v>
      </c>
      <c r="M29" s="92">
        <f>$C$6*L29*D29/(SUM($D$29:$D$32)*10)</f>
        <v>2.7272727272727271</v>
      </c>
      <c r="N29" s="90">
        <v>10</v>
      </c>
      <c r="O29" s="91">
        <f>$C$6*N29*D29/(SUM($D$29:$D$32)*10)</f>
        <v>2.7272727272727271</v>
      </c>
    </row>
    <row r="30" spans="2:18" s="20" customFormat="1" ht="165" customHeight="1" x14ac:dyDescent="0.25">
      <c r="B30" s="112" t="s">
        <v>91</v>
      </c>
      <c r="C30" s="46" t="s">
        <v>115</v>
      </c>
      <c r="D30" s="90">
        <v>15</v>
      </c>
      <c r="E30" s="102" t="s">
        <v>88</v>
      </c>
      <c r="F30" s="90">
        <v>10</v>
      </c>
      <c r="G30" s="92">
        <f>$C$6*F30*D30/(SUM($D$29:$D$32)*10)</f>
        <v>2.7272727272727271</v>
      </c>
      <c r="H30" s="90">
        <v>10</v>
      </c>
      <c r="I30" s="92">
        <f t="shared" ref="I30:I32" si="1">$C$6*H30*D30/(SUM($D$29:$D$32)*10)</f>
        <v>2.7272727272727271</v>
      </c>
      <c r="J30" s="90">
        <v>10</v>
      </c>
      <c r="K30" s="92">
        <f>$C$6*J30*D30/(SUM($D$29:$D$32)*10)</f>
        <v>2.7272727272727271</v>
      </c>
      <c r="L30" s="90">
        <v>10</v>
      </c>
      <c r="M30" s="92">
        <f>$C$6*L30*D30/(SUM($D$29:$D$32)*10)</f>
        <v>2.7272727272727271</v>
      </c>
      <c r="N30" s="90">
        <v>10</v>
      </c>
      <c r="O30" s="91">
        <f>$C$6*N30*D30/(SUM($D$29:$D$32)*10)</f>
        <v>2.7272727272727271</v>
      </c>
    </row>
    <row r="31" spans="2:18" s="20" customFormat="1" ht="116.45" customHeight="1" x14ac:dyDescent="0.25">
      <c r="B31" s="112" t="s">
        <v>117</v>
      </c>
      <c r="C31" s="46" t="s">
        <v>116</v>
      </c>
      <c r="D31" s="90">
        <v>15</v>
      </c>
      <c r="E31" s="102" t="s">
        <v>122</v>
      </c>
      <c r="F31" s="90">
        <v>10</v>
      </c>
      <c r="G31" s="92">
        <f>$C$6*F31*D31/(SUM($D$29:$D$32)*10)</f>
        <v>2.7272727272727271</v>
      </c>
      <c r="H31" s="90">
        <v>10</v>
      </c>
      <c r="I31" s="92">
        <f t="shared" si="1"/>
        <v>2.7272727272727271</v>
      </c>
      <c r="J31" s="90">
        <v>10</v>
      </c>
      <c r="K31" s="92">
        <f>$C$6*J31*D31/(SUM($D$29:$D$32)*10)</f>
        <v>2.7272727272727271</v>
      </c>
      <c r="L31" s="90">
        <v>10</v>
      </c>
      <c r="M31" s="92">
        <f>$C$6*L31*D31/(SUM($D$29:$D$32)*10)</f>
        <v>2.7272727272727271</v>
      </c>
      <c r="N31" s="90">
        <v>10</v>
      </c>
      <c r="O31" s="91">
        <f>$C$6*N31*D31/(SUM($D$29:$D$32)*10)</f>
        <v>2.7272727272727271</v>
      </c>
    </row>
    <row r="32" spans="2:18" s="20" customFormat="1" ht="108.6" customHeight="1" x14ac:dyDescent="0.25">
      <c r="B32" s="112" t="s">
        <v>118</v>
      </c>
      <c r="C32" s="46" t="s">
        <v>79</v>
      </c>
      <c r="D32" s="90">
        <v>10</v>
      </c>
      <c r="E32" s="103" t="s">
        <v>78</v>
      </c>
      <c r="F32" s="90">
        <v>10</v>
      </c>
      <c r="G32" s="92">
        <f>$C$6*F32*D32/(SUM($D$29:$D$32)*10)</f>
        <v>1.8181818181818181</v>
      </c>
      <c r="H32" s="90">
        <v>10</v>
      </c>
      <c r="I32" s="92">
        <f t="shared" si="1"/>
        <v>1.8181818181818181</v>
      </c>
      <c r="J32" s="90">
        <v>10</v>
      </c>
      <c r="K32" s="92">
        <f>$C$6*J32*D32/(SUM($D$29:$D$32)*10)</f>
        <v>1.8181818181818181</v>
      </c>
      <c r="L32" s="90">
        <v>10</v>
      </c>
      <c r="M32" s="92">
        <f>$C$6*L32*D32/(SUM($D$29:$D$32)*10)</f>
        <v>1.8181818181818181</v>
      </c>
      <c r="N32" s="90">
        <v>10</v>
      </c>
      <c r="O32" s="91">
        <f>$C$6*N32*D32/(SUM($D$29:$D$32)*10)</f>
        <v>1.8181818181818181</v>
      </c>
    </row>
    <row r="33" spans="2:18" s="20" customFormat="1" ht="15.75" x14ac:dyDescent="0.2">
      <c r="B33" s="113">
        <v>2.2000000000000002</v>
      </c>
      <c r="C33" s="62" t="s">
        <v>77</v>
      </c>
      <c r="D33" s="52"/>
      <c r="E33" s="104"/>
      <c r="F33" s="52"/>
      <c r="G33" s="104"/>
      <c r="H33" s="52"/>
      <c r="I33" s="92"/>
      <c r="J33" s="52"/>
      <c r="K33" s="104"/>
      <c r="L33" s="52"/>
      <c r="M33" s="104"/>
      <c r="N33" s="52"/>
      <c r="O33" s="99"/>
    </row>
    <row r="34" spans="2:18" s="20" customFormat="1" ht="210.6" customHeight="1" x14ac:dyDescent="0.25">
      <c r="B34" s="114" t="s">
        <v>83</v>
      </c>
      <c r="C34" s="46" t="s">
        <v>76</v>
      </c>
      <c r="D34" s="90">
        <v>100</v>
      </c>
      <c r="E34" s="102" t="s">
        <v>75</v>
      </c>
      <c r="F34" s="90">
        <v>10</v>
      </c>
      <c r="G34" s="92">
        <f>$C$7*F34*D34/($D$34*10)</f>
        <v>10</v>
      </c>
      <c r="H34" s="90">
        <v>4</v>
      </c>
      <c r="I34" s="92">
        <f>$C$7*H34*D34/($D$34*10)</f>
        <v>4</v>
      </c>
      <c r="J34" s="90">
        <v>2</v>
      </c>
      <c r="K34" s="92">
        <f>$C$7*J34*D34/($D$34*10)</f>
        <v>2</v>
      </c>
      <c r="L34" s="90">
        <v>0</v>
      </c>
      <c r="M34" s="92">
        <f>$C$7*L34*D34/($D$34*10)</f>
        <v>0</v>
      </c>
      <c r="N34" s="90">
        <v>5</v>
      </c>
      <c r="O34" s="91">
        <f>$C$7*N34*D34/($D$34*10)</f>
        <v>5</v>
      </c>
    </row>
    <row r="35" spans="2:18" s="20" customFormat="1" ht="45" customHeight="1" x14ac:dyDescent="0.2">
      <c r="B35" s="115">
        <v>2.2999999999999998</v>
      </c>
      <c r="C35" s="62" t="s">
        <v>114</v>
      </c>
      <c r="D35" s="52"/>
      <c r="E35" s="105"/>
      <c r="F35" s="52"/>
      <c r="G35" s="110"/>
      <c r="H35" s="52"/>
      <c r="I35" s="110"/>
      <c r="J35" s="52"/>
      <c r="K35" s="110"/>
      <c r="L35" s="52"/>
      <c r="M35" s="110"/>
      <c r="N35" s="52"/>
      <c r="O35" s="100"/>
    </row>
    <row r="36" spans="2:18" s="20" customFormat="1" ht="57" customHeight="1" x14ac:dyDescent="0.25">
      <c r="B36" s="116" t="s">
        <v>51</v>
      </c>
      <c r="C36" s="46" t="s">
        <v>82</v>
      </c>
      <c r="D36" s="90">
        <v>10</v>
      </c>
      <c r="E36" s="106" t="s">
        <v>6</v>
      </c>
      <c r="F36" s="90">
        <v>10</v>
      </c>
      <c r="G36" s="92">
        <f>$C$8*F36*D36/(SUM($D$36:$D$40)*10)</f>
        <v>1.5384615384615385</v>
      </c>
      <c r="H36" s="90">
        <v>10</v>
      </c>
      <c r="I36" s="92">
        <f>$C$8*H36*D36/(SUM($D$36:$D$40)*10)</f>
        <v>1.5384615384615385</v>
      </c>
      <c r="J36" s="90">
        <v>10</v>
      </c>
      <c r="K36" s="92">
        <f>$C$8*J36*D36/(SUM($D$36:$D$40)*10)</f>
        <v>1.5384615384615385</v>
      </c>
      <c r="L36" s="90">
        <v>10</v>
      </c>
      <c r="M36" s="92">
        <f>$C$8*L36*D36/(SUM($D$36:$D$40)*10)</f>
        <v>1.5384615384615385</v>
      </c>
      <c r="N36" s="90">
        <v>10</v>
      </c>
      <c r="O36" s="91">
        <f>$C$8*N36*D36/(SUM($D$36:$D$40)*10)</f>
        <v>1.5384615384615385</v>
      </c>
    </row>
    <row r="37" spans="2:18" s="20" customFormat="1" ht="39.6" customHeight="1" x14ac:dyDescent="0.25">
      <c r="B37" s="114" t="s">
        <v>52</v>
      </c>
      <c r="C37" s="46" t="s">
        <v>71</v>
      </c>
      <c r="D37" s="90">
        <v>10</v>
      </c>
      <c r="E37" s="106" t="s">
        <v>6</v>
      </c>
      <c r="F37" s="90">
        <v>10</v>
      </c>
      <c r="G37" s="92">
        <f t="shared" ref="G37:G40" si="2">$C$8*F37*D37/(SUM($D$36:$D$40)*10)</f>
        <v>1.5384615384615385</v>
      </c>
      <c r="H37" s="90">
        <v>10</v>
      </c>
      <c r="I37" s="92">
        <f t="shared" ref="I37:I40" si="3">$C$8*H37*D37/(SUM($D$36:$D$40)*10)</f>
        <v>1.5384615384615385</v>
      </c>
      <c r="J37" s="90">
        <v>10</v>
      </c>
      <c r="K37" s="92">
        <f>$C$8*J37*D37/(SUM($D$36:$D$40)*10)</f>
        <v>1.5384615384615385</v>
      </c>
      <c r="L37" s="90">
        <v>10</v>
      </c>
      <c r="M37" s="92">
        <f>$C$8*L37*D37/(SUM($D$36:$D$40)*10)</f>
        <v>1.5384615384615385</v>
      </c>
      <c r="N37" s="90">
        <v>10</v>
      </c>
      <c r="O37" s="91">
        <f>$C$8*N37*D37/(SUM($D$36:$D$40)*10)</f>
        <v>1.5384615384615385</v>
      </c>
    </row>
    <row r="38" spans="2:18" s="20" customFormat="1" ht="42.75" x14ac:dyDescent="0.25">
      <c r="B38" s="117" t="s">
        <v>119</v>
      </c>
      <c r="C38" s="46" t="s">
        <v>85</v>
      </c>
      <c r="D38" s="90">
        <v>10</v>
      </c>
      <c r="E38" s="107" t="s">
        <v>6</v>
      </c>
      <c r="F38" s="90">
        <v>10</v>
      </c>
      <c r="G38" s="92">
        <f t="shared" si="2"/>
        <v>1.5384615384615385</v>
      </c>
      <c r="H38" s="90">
        <v>10</v>
      </c>
      <c r="I38" s="92">
        <f t="shared" si="3"/>
        <v>1.5384615384615385</v>
      </c>
      <c r="J38" s="90">
        <v>10</v>
      </c>
      <c r="K38" s="92">
        <f>$C$8*J38*D38/(SUM($D$36:$D$40)*10)</f>
        <v>1.5384615384615385</v>
      </c>
      <c r="L38" s="90">
        <v>10</v>
      </c>
      <c r="M38" s="92">
        <f>$C$8*L38*D38/(SUM($D$36:$D$40)*10)</f>
        <v>1.5384615384615385</v>
      </c>
      <c r="N38" s="90">
        <v>10</v>
      </c>
      <c r="O38" s="91">
        <f>$C$8*N38*D38/(SUM($D$36:$D$40)*10)</f>
        <v>1.5384615384615385</v>
      </c>
    </row>
    <row r="39" spans="2:18" s="23" customFormat="1" ht="45" x14ac:dyDescent="0.25">
      <c r="B39" s="118" t="s">
        <v>120</v>
      </c>
      <c r="C39" s="21" t="s">
        <v>31</v>
      </c>
      <c r="D39" s="90">
        <v>20</v>
      </c>
      <c r="E39" s="108" t="s">
        <v>44</v>
      </c>
      <c r="F39" s="90">
        <v>10</v>
      </c>
      <c r="G39" s="92">
        <f t="shared" si="2"/>
        <v>3.0769230769230771</v>
      </c>
      <c r="H39" s="90">
        <v>10</v>
      </c>
      <c r="I39" s="92">
        <f t="shared" si="3"/>
        <v>3.0769230769230771</v>
      </c>
      <c r="J39" s="90">
        <v>10</v>
      </c>
      <c r="K39" s="92">
        <f>$C$8*J39*D39/(SUM($D$36:$D$40)*10)</f>
        <v>3.0769230769230771</v>
      </c>
      <c r="L39" s="90">
        <v>10</v>
      </c>
      <c r="M39" s="92">
        <f>$C$8*L39*D39/(SUM($D$36:$D$40)*10)</f>
        <v>3.0769230769230771</v>
      </c>
      <c r="N39" s="90">
        <v>10</v>
      </c>
      <c r="O39" s="91">
        <f>$C$8*N39*D39/(SUM($D$36:$D$40)*10)</f>
        <v>3.0769230769230771</v>
      </c>
    </row>
    <row r="40" spans="2:18" s="20" customFormat="1" ht="73.150000000000006" customHeight="1" x14ac:dyDescent="0.25">
      <c r="B40" s="118" t="s">
        <v>121</v>
      </c>
      <c r="C40" s="21" t="s">
        <v>32</v>
      </c>
      <c r="D40" s="90">
        <v>15</v>
      </c>
      <c r="E40" s="109" t="s">
        <v>49</v>
      </c>
      <c r="F40" s="90">
        <v>10</v>
      </c>
      <c r="G40" s="92">
        <f t="shared" si="2"/>
        <v>2.3076923076923075</v>
      </c>
      <c r="H40" s="90">
        <v>10</v>
      </c>
      <c r="I40" s="92">
        <f t="shared" si="3"/>
        <v>2.3076923076923075</v>
      </c>
      <c r="J40" s="90">
        <v>10</v>
      </c>
      <c r="K40" s="92">
        <f>$C$8*J40*D40/(SUM($D$36:$D$40)*10)</f>
        <v>2.3076923076923075</v>
      </c>
      <c r="L40" s="90">
        <v>10</v>
      </c>
      <c r="M40" s="92">
        <f>$C$8*L40*D40/(SUM($D$36:$D$40)*10)</f>
        <v>2.3076923076923075</v>
      </c>
      <c r="N40" s="90">
        <v>10</v>
      </c>
      <c r="O40" s="91">
        <f>$C$8*N40*D40/(SUM($D$36:$D$40)*10)</f>
        <v>2.3076923076923075</v>
      </c>
    </row>
    <row r="41" spans="2:18" s="20" customFormat="1" ht="31.5" x14ac:dyDescent="0.2">
      <c r="B41" s="119">
        <v>2.4</v>
      </c>
      <c r="C41" s="62" t="s">
        <v>22</v>
      </c>
      <c r="D41" s="52"/>
      <c r="E41" s="110"/>
      <c r="F41" s="52"/>
      <c r="G41" s="110"/>
      <c r="H41" s="52"/>
      <c r="I41" s="110"/>
      <c r="J41" s="52"/>
      <c r="K41" s="110"/>
      <c r="L41" s="52"/>
      <c r="M41" s="110"/>
      <c r="N41" s="52"/>
      <c r="O41" s="100"/>
    </row>
    <row r="42" spans="2:18" s="20" customFormat="1" ht="51.6" customHeight="1" x14ac:dyDescent="0.25">
      <c r="B42" s="118" t="s">
        <v>53</v>
      </c>
      <c r="C42" s="21" t="s">
        <v>125</v>
      </c>
      <c r="D42" s="90">
        <v>15</v>
      </c>
      <c r="E42" s="108" t="s">
        <v>44</v>
      </c>
      <c r="F42" s="90">
        <v>10</v>
      </c>
      <c r="G42" s="92">
        <f>$C$9*F42*D42/(SUM($D$42:$D$43)*10)</f>
        <v>4.2857142857142856</v>
      </c>
      <c r="H42" s="90">
        <v>10</v>
      </c>
      <c r="I42" s="92">
        <f>$C$9*H42*D42/(SUM($D$42:$D$43)*10)</f>
        <v>4.2857142857142856</v>
      </c>
      <c r="J42" s="90">
        <v>10</v>
      </c>
      <c r="K42" s="92">
        <f>$C$9*J42*D42/(SUM($D$42:$D$43)*10)</f>
        <v>4.2857142857142856</v>
      </c>
      <c r="L42" s="90">
        <v>10</v>
      </c>
      <c r="M42" s="92">
        <f>$C$9*L42*D42/(SUM($D$42:$D$43)*10)</f>
        <v>4.2857142857142856</v>
      </c>
      <c r="N42" s="90">
        <v>10</v>
      </c>
      <c r="O42" s="91">
        <f>$C$9*N42*D42/(SUM($D$42:$D$43)*10)</f>
        <v>4.2857142857142856</v>
      </c>
    </row>
    <row r="43" spans="2:18" ht="66" customHeight="1" x14ac:dyDescent="0.25">
      <c r="B43" s="118" t="s">
        <v>54</v>
      </c>
      <c r="C43" s="21" t="s">
        <v>124</v>
      </c>
      <c r="D43" s="90">
        <v>20</v>
      </c>
      <c r="E43" s="111" t="s">
        <v>50</v>
      </c>
      <c r="F43" s="90">
        <v>10</v>
      </c>
      <c r="G43" s="92">
        <f>$C$9*F43*D43/(SUM($D$42:$D$43)*10)</f>
        <v>5.7142857142857144</v>
      </c>
      <c r="H43" s="90">
        <v>10</v>
      </c>
      <c r="I43" s="92">
        <f>$C$9*H43*D43/(SUM($D$42:$D$43)*10)</f>
        <v>5.7142857142857144</v>
      </c>
      <c r="J43" s="90">
        <v>10</v>
      </c>
      <c r="K43" s="92">
        <f>$C$9*J43*D43/(SUM($D$42:$D$43)*10)</f>
        <v>5.7142857142857144</v>
      </c>
      <c r="L43" s="90">
        <v>10</v>
      </c>
      <c r="M43" s="92">
        <f>$C$9*L43*D43/(SUM($D$42:$D$43)*10)</f>
        <v>5.7142857142857144</v>
      </c>
      <c r="N43" s="90">
        <v>10</v>
      </c>
      <c r="O43" s="91">
        <f>$C$9*N43*D43/(SUM($D$42:$D$43)*10)</f>
        <v>5.7142857142857144</v>
      </c>
      <c r="P43" s="1"/>
      <c r="Q43" s="1"/>
      <c r="R43" s="1"/>
    </row>
    <row r="44" spans="2:18" ht="16.899999999999999" customHeight="1" x14ac:dyDescent="0.2">
      <c r="C44" s="1"/>
      <c r="D44" s="1"/>
      <c r="E44" s="1"/>
      <c r="F44" s="1"/>
      <c r="G44" s="1"/>
      <c r="H44" s="1"/>
      <c r="I44" s="1"/>
      <c r="J44" s="1"/>
      <c r="K44" s="1"/>
      <c r="L44" s="1"/>
      <c r="M44" s="1"/>
      <c r="N44" s="1"/>
      <c r="O44" s="1"/>
      <c r="P44" s="1"/>
      <c r="Q44" s="1"/>
      <c r="R44" s="1"/>
    </row>
    <row r="45" spans="2:18" customFormat="1" ht="21" x14ac:dyDescent="0.35">
      <c r="B45" s="163" t="s">
        <v>107</v>
      </c>
      <c r="C45" s="163"/>
      <c r="D45" s="163"/>
      <c r="E45" s="163"/>
      <c r="F45" s="163"/>
      <c r="G45" s="163"/>
      <c r="H45" s="163"/>
      <c r="I45" s="163"/>
      <c r="J45" s="163"/>
      <c r="K45" s="163"/>
      <c r="L45" s="163"/>
      <c r="M45" s="163"/>
      <c r="N45" s="163"/>
      <c r="O45" s="163"/>
    </row>
    <row r="46" spans="2:18" s="2" customFormat="1" ht="27.6" customHeight="1" x14ac:dyDescent="0.2">
      <c r="B46" s="164" t="s">
        <v>1</v>
      </c>
      <c r="C46" s="166" t="s">
        <v>0</v>
      </c>
      <c r="D46" s="168" t="s">
        <v>156</v>
      </c>
      <c r="E46" s="170" t="s">
        <v>5</v>
      </c>
      <c r="F46" s="172" t="s">
        <v>2</v>
      </c>
      <c r="G46" s="173"/>
      <c r="H46" s="172" t="s">
        <v>3</v>
      </c>
      <c r="I46" s="173"/>
      <c r="J46" s="172" t="s">
        <v>4</v>
      </c>
      <c r="K46" s="173"/>
      <c r="L46" s="172" t="s">
        <v>7</v>
      </c>
      <c r="M46" s="173"/>
      <c r="N46" s="172" t="s">
        <v>8</v>
      </c>
      <c r="O46" s="173"/>
    </row>
    <row r="47" spans="2:18" s="2" customFormat="1" ht="15" x14ac:dyDescent="0.2">
      <c r="B47" s="165"/>
      <c r="C47" s="167"/>
      <c r="D47" s="169"/>
      <c r="E47" s="171"/>
      <c r="F47" s="3" t="s">
        <v>41</v>
      </c>
      <c r="G47" s="3" t="s">
        <v>70</v>
      </c>
      <c r="H47" s="36" t="s">
        <v>41</v>
      </c>
      <c r="I47" s="35" t="s">
        <v>70</v>
      </c>
      <c r="J47" s="36" t="s">
        <v>41</v>
      </c>
      <c r="K47" s="35" t="s">
        <v>70</v>
      </c>
      <c r="L47" s="36" t="s">
        <v>41</v>
      </c>
      <c r="M47" s="35" t="s">
        <v>70</v>
      </c>
      <c r="N47" s="36" t="s">
        <v>41</v>
      </c>
      <c r="O47" s="35" t="s">
        <v>70</v>
      </c>
    </row>
    <row r="48" spans="2:18" ht="15" x14ac:dyDescent="0.2">
      <c r="B48" s="32">
        <v>3</v>
      </c>
      <c r="C48" s="3" t="s">
        <v>74</v>
      </c>
      <c r="D48" s="6"/>
      <c r="E48" s="6"/>
      <c r="F48" s="28"/>
      <c r="G48" s="37"/>
      <c r="H48" s="37"/>
      <c r="I48" s="37"/>
      <c r="J48" s="37"/>
      <c r="K48" s="37"/>
      <c r="L48" s="37"/>
      <c r="M48" s="37"/>
      <c r="N48" s="37"/>
      <c r="O48" s="37"/>
      <c r="P48" s="1"/>
      <c r="Q48" s="1"/>
      <c r="R48" s="1"/>
    </row>
    <row r="49" spans="2:18" ht="71.25" x14ac:dyDescent="0.25">
      <c r="B49" s="60">
        <v>3.1</v>
      </c>
      <c r="C49" s="61" t="s">
        <v>87</v>
      </c>
      <c r="D49" s="90">
        <v>50</v>
      </c>
      <c r="E49" s="46" t="s">
        <v>169</v>
      </c>
      <c r="F49" s="90">
        <v>5</v>
      </c>
      <c r="G49" s="92">
        <f>$C$10*F49*D49/(SUM($D$49:$D$50)*5)</f>
        <v>7.5</v>
      </c>
      <c r="H49" s="90">
        <v>3</v>
      </c>
      <c r="I49" s="92">
        <f>$C$10*H49*D49/(SUM($D$49:$D$50)*5)</f>
        <v>4.5</v>
      </c>
      <c r="J49" s="90">
        <v>2</v>
      </c>
      <c r="K49" s="92">
        <f>$C$10*J49*D49/(SUM($D$49:$D$50)*5)</f>
        <v>3</v>
      </c>
      <c r="L49" s="90">
        <v>1</v>
      </c>
      <c r="M49" s="92">
        <f>$C$10*L49*D49/(SUM($D$49:$D$50)*5)</f>
        <v>1.5</v>
      </c>
      <c r="N49" s="90">
        <v>3</v>
      </c>
      <c r="O49" s="91">
        <f>$C$10*N49*D49/(SUM($D$49:$D$50)*5)</f>
        <v>4.5</v>
      </c>
      <c r="P49" s="1"/>
      <c r="Q49" s="1"/>
      <c r="R49" s="1"/>
    </row>
    <row r="50" spans="2:18" ht="57" x14ac:dyDescent="0.25">
      <c r="B50" s="47">
        <v>3.2</v>
      </c>
      <c r="C50" s="7" t="s">
        <v>73</v>
      </c>
      <c r="D50" s="90">
        <v>50</v>
      </c>
      <c r="E50" s="46" t="s">
        <v>72</v>
      </c>
      <c r="F50" s="90">
        <v>3</v>
      </c>
      <c r="G50" s="92">
        <f>$C$10*F50*D50/(SUM($D$49:$D$50)*3)</f>
        <v>7.5</v>
      </c>
      <c r="H50" s="90">
        <v>3</v>
      </c>
      <c r="I50" s="92">
        <f>$C$10*H50*D50/(SUM($D$49:$D$50)*3)</f>
        <v>7.5</v>
      </c>
      <c r="J50" s="90">
        <v>2</v>
      </c>
      <c r="K50" s="92">
        <f>$C$10*J50*D50/(SUM($D$49:$D$50)*3)</f>
        <v>5</v>
      </c>
      <c r="L50" s="90">
        <v>1</v>
      </c>
      <c r="M50" s="92">
        <f>$C$10*L50*D50/(SUM($D$49:$D$50)*3)</f>
        <v>2.5</v>
      </c>
      <c r="N50" s="90">
        <v>3</v>
      </c>
      <c r="O50" s="91">
        <f>$C$10*N50*D50/(SUM($D$49:$D$50)*3)</f>
        <v>7.5</v>
      </c>
      <c r="P50" s="1"/>
      <c r="Q50" s="1"/>
      <c r="R50" s="1"/>
    </row>
    <row r="51" spans="2:18" x14ac:dyDescent="0.2">
      <c r="P51" s="1"/>
      <c r="Q51" s="1"/>
      <c r="R51" s="1"/>
    </row>
    <row r="52" spans="2:18" ht="15" x14ac:dyDescent="0.25">
      <c r="B52" s="160" t="s">
        <v>67</v>
      </c>
      <c r="C52" s="160"/>
      <c r="D52" s="160"/>
      <c r="E52" s="160"/>
      <c r="F52" s="160"/>
      <c r="G52" s="160"/>
      <c r="H52" s="160"/>
      <c r="P52" s="1"/>
      <c r="Q52" s="1"/>
      <c r="R52" s="1"/>
    </row>
    <row r="53" spans="2:18" ht="15" x14ac:dyDescent="0.25">
      <c r="B53" s="161" t="s">
        <v>104</v>
      </c>
      <c r="C53" s="162"/>
      <c r="D53" s="34" t="s">
        <v>60</v>
      </c>
      <c r="E53" s="34" t="s">
        <v>61</v>
      </c>
      <c r="F53" s="34" t="s">
        <v>62</v>
      </c>
      <c r="G53" s="34" t="s">
        <v>63</v>
      </c>
      <c r="H53" s="34" t="s">
        <v>64</v>
      </c>
      <c r="O53" s="1"/>
    </row>
    <row r="54" spans="2:18" ht="15" x14ac:dyDescent="0.25">
      <c r="B54" s="152" t="s">
        <v>59</v>
      </c>
      <c r="C54" s="153"/>
      <c r="D54" s="66">
        <v>600</v>
      </c>
      <c r="E54" s="33">
        <v>800</v>
      </c>
      <c r="F54" s="33">
        <v>900</v>
      </c>
      <c r="G54" s="33">
        <v>500</v>
      </c>
      <c r="H54" s="33">
        <v>750</v>
      </c>
      <c r="L54" s="39">
        <f>MIN(D54:H54)</f>
        <v>500</v>
      </c>
      <c r="O54" s="1"/>
    </row>
    <row r="55" spans="2:18" ht="15.75" x14ac:dyDescent="0.25">
      <c r="B55" s="152" t="s">
        <v>112</v>
      </c>
      <c r="C55" s="153"/>
      <c r="D55" s="44">
        <f>lowp/Price1*$C$11</f>
        <v>33.333333333333336</v>
      </c>
      <c r="E55" s="44">
        <f>lowp/Price2*$C$11</f>
        <v>25</v>
      </c>
      <c r="F55" s="44">
        <f>lowp/Price3*$C$11</f>
        <v>22.222222222222221</v>
      </c>
      <c r="G55" s="44">
        <f>lowp/Price4*$C$11</f>
        <v>40</v>
      </c>
      <c r="H55" s="44">
        <f>lowp/Price5*$C$11</f>
        <v>26.666666666666664</v>
      </c>
    </row>
    <row r="56" spans="2:18" x14ac:dyDescent="0.2">
      <c r="C56" s="65"/>
    </row>
  </sheetData>
  <mergeCells count="37">
    <mergeCell ref="B3:H3"/>
    <mergeCell ref="B12:C12"/>
    <mergeCell ref="B13:C13"/>
    <mergeCell ref="B15:O15"/>
    <mergeCell ref="B16:B17"/>
    <mergeCell ref="C16:C17"/>
    <mergeCell ref="D16:D17"/>
    <mergeCell ref="E16:E17"/>
    <mergeCell ref="F16:G16"/>
    <mergeCell ref="H16:I16"/>
    <mergeCell ref="J16:K16"/>
    <mergeCell ref="L16:M16"/>
    <mergeCell ref="N16:O16"/>
    <mergeCell ref="B25:O25"/>
    <mergeCell ref="B26:B27"/>
    <mergeCell ref="C26:C27"/>
    <mergeCell ref="D26:D27"/>
    <mergeCell ref="E26:E27"/>
    <mergeCell ref="F26:G26"/>
    <mergeCell ref="H26:I26"/>
    <mergeCell ref="J26:K26"/>
    <mergeCell ref="L26:M26"/>
    <mergeCell ref="N26:O26"/>
    <mergeCell ref="B45:O45"/>
    <mergeCell ref="B46:B47"/>
    <mergeCell ref="C46:C47"/>
    <mergeCell ref="D46:D47"/>
    <mergeCell ref="E46:E47"/>
    <mergeCell ref="F46:G46"/>
    <mergeCell ref="H46:I46"/>
    <mergeCell ref="B55:C55"/>
    <mergeCell ref="J46:K46"/>
    <mergeCell ref="L46:M46"/>
    <mergeCell ref="N46:O46"/>
    <mergeCell ref="B52:H52"/>
    <mergeCell ref="B53:C53"/>
    <mergeCell ref="B54:C54"/>
  </mergeCells>
  <conditionalFormatting sqref="D54:H54">
    <cfRule type="top10" dxfId="1" priority="1" percent="1" bottom="1" rank="1"/>
  </conditionalFormatting>
  <pageMargins left="0.7" right="0.7" top="0.75" bottom="0.75" header="0.3" footer="0.3"/>
  <pageSetup scale="49"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3517-054A-4E03-A7B4-646C96EC9D48}">
  <sheetPr>
    <pageSetUpPr fitToPage="1"/>
  </sheetPr>
  <dimension ref="B1:AJ64"/>
  <sheetViews>
    <sheetView topLeftCell="A41" zoomScale="85" zoomScaleNormal="85" workbookViewId="0">
      <selection activeCell="A56" sqref="A56"/>
    </sheetView>
  </sheetViews>
  <sheetFormatPr defaultColWidth="8.7109375" defaultRowHeight="14.25" x14ac:dyDescent="0.2"/>
  <cols>
    <col min="1" max="1" width="2.42578125" style="1" customWidth="1"/>
    <col min="2" max="2" width="28.5703125" style="1" customWidth="1"/>
    <col min="3" max="3" width="22.7109375" style="25" customWidth="1"/>
    <col min="4" max="4" width="12.42578125" style="8" customWidth="1"/>
    <col min="5" max="5" width="30.7109375" style="2" customWidth="1"/>
    <col min="6" max="6" width="22" style="2" customWidth="1"/>
    <col min="7" max="17" width="24.7109375" style="10" customWidth="1"/>
    <col min="18" max="18" width="47.7109375" style="10" customWidth="1"/>
    <col min="19" max="16384" width="8.7109375" style="1"/>
  </cols>
  <sheetData>
    <row r="1" spans="2:18" s="57" customFormat="1" ht="38.25" customHeight="1" thickBot="1" x14ac:dyDescent="0.3">
      <c r="B1" s="58" t="s">
        <v>19</v>
      </c>
      <c r="C1" s="59"/>
    </row>
    <row r="2" spans="2:18" s="41" customFormat="1" ht="23.45" customHeight="1" x14ac:dyDescent="0.25">
      <c r="B2" s="42"/>
      <c r="C2" s="43"/>
    </row>
    <row r="3" spans="2:18" s="41" customFormat="1" ht="26.45" customHeight="1" x14ac:dyDescent="0.35">
      <c r="B3" s="175" t="s">
        <v>81</v>
      </c>
      <c r="C3" s="175"/>
      <c r="D3" s="175"/>
      <c r="E3" s="175"/>
      <c r="F3" s="175"/>
      <c r="G3" s="175"/>
      <c r="H3" s="175"/>
    </row>
    <row r="4" spans="2:18" s="41" customFormat="1" ht="19.149999999999999" customHeight="1" x14ac:dyDescent="0.3">
      <c r="B4" s="86" t="s">
        <v>136</v>
      </c>
      <c r="C4" s="86" t="s">
        <v>37</v>
      </c>
      <c r="D4" s="86" t="s">
        <v>60</v>
      </c>
      <c r="E4" s="86" t="s">
        <v>61</v>
      </c>
      <c r="F4" s="86" t="s">
        <v>62</v>
      </c>
      <c r="G4" s="86" t="s">
        <v>63</v>
      </c>
      <c r="H4" s="86" t="s">
        <v>64</v>
      </c>
    </row>
    <row r="5" spans="2:18" s="41" customFormat="1" ht="31.15" customHeight="1" x14ac:dyDescent="0.25">
      <c r="B5" s="55" t="s">
        <v>103</v>
      </c>
      <c r="C5" s="90">
        <v>5</v>
      </c>
      <c r="D5" s="140">
        <f>SUM(G21:G25)</f>
        <v>5</v>
      </c>
      <c r="E5" s="140">
        <f>SUM(I21:I25)</f>
        <v>4</v>
      </c>
      <c r="F5" s="140">
        <f>SUM(K21:K25)</f>
        <v>3</v>
      </c>
      <c r="G5" s="140">
        <f>SUM(M21:M25)</f>
        <v>2</v>
      </c>
      <c r="H5" s="140">
        <f>SUM(O21:O25)</f>
        <v>2</v>
      </c>
    </row>
    <row r="6" spans="2:18" ht="39.6" customHeight="1" x14ac:dyDescent="0.25">
      <c r="B6" s="55" t="s">
        <v>21</v>
      </c>
      <c r="C6" s="90">
        <v>10</v>
      </c>
      <c r="D6" s="140">
        <f>SUM(G31:G32)</f>
        <v>10</v>
      </c>
      <c r="E6" s="140">
        <f>SUM(I31:I32)</f>
        <v>7</v>
      </c>
      <c r="F6" s="140">
        <f>SUM(K31:K32)</f>
        <v>7</v>
      </c>
      <c r="G6" s="140">
        <f>SUM(M31:M32)</f>
        <v>7</v>
      </c>
      <c r="H6" s="140">
        <f>SUM(O31:O32)</f>
        <v>7</v>
      </c>
      <c r="J6" s="1"/>
      <c r="K6" s="1"/>
      <c r="L6" s="1"/>
      <c r="M6" s="1"/>
      <c r="N6" s="1"/>
      <c r="O6" s="1"/>
      <c r="P6" s="1"/>
      <c r="Q6" s="1"/>
      <c r="R6" s="1"/>
    </row>
    <row r="7" spans="2:18" ht="15.75" x14ac:dyDescent="0.25">
      <c r="B7" s="55" t="s">
        <v>23</v>
      </c>
      <c r="C7" s="90">
        <v>10</v>
      </c>
      <c r="D7" s="140">
        <f>SUM(G34:G35)</f>
        <v>10</v>
      </c>
      <c r="E7" s="140">
        <f>SUM(I34:I35)</f>
        <v>6.25</v>
      </c>
      <c r="F7" s="140">
        <f>SUM(K34:K35)</f>
        <v>6.25</v>
      </c>
      <c r="G7" s="140">
        <f>SUM(M34:M35)</f>
        <v>6.25</v>
      </c>
      <c r="H7" s="140">
        <f>SUM(O34:O35)</f>
        <v>6.25</v>
      </c>
      <c r="J7" s="1"/>
      <c r="K7" s="1"/>
      <c r="L7" s="1"/>
      <c r="M7" s="1"/>
      <c r="N7" s="1"/>
      <c r="O7" s="1"/>
      <c r="P7" s="1"/>
      <c r="Q7" s="1"/>
      <c r="R7" s="1"/>
    </row>
    <row r="8" spans="2:18" ht="15.75" x14ac:dyDescent="0.25">
      <c r="B8" s="55" t="s">
        <v>108</v>
      </c>
      <c r="C8" s="90">
        <v>10</v>
      </c>
      <c r="D8" s="140">
        <f>SUM(G37:G38)</f>
        <v>10</v>
      </c>
      <c r="E8" s="140">
        <f>SUM(I37:I38)</f>
        <v>7</v>
      </c>
      <c r="F8" s="140">
        <f>SUM(K37:K38)</f>
        <v>7</v>
      </c>
      <c r="G8" s="140">
        <f>SUM(M37:M38)</f>
        <v>7</v>
      </c>
      <c r="H8" s="140">
        <f>SUM(O37:O38)</f>
        <v>7</v>
      </c>
      <c r="J8" s="1"/>
      <c r="K8" s="1"/>
      <c r="L8" s="1"/>
      <c r="M8" s="1"/>
      <c r="N8" s="1"/>
      <c r="O8" s="1"/>
      <c r="P8" s="1"/>
      <c r="Q8" s="1"/>
      <c r="R8" s="1"/>
    </row>
    <row r="9" spans="2:18" ht="15.75" x14ac:dyDescent="0.25">
      <c r="B9" s="55" t="s">
        <v>109</v>
      </c>
      <c r="C9" s="90">
        <v>10</v>
      </c>
      <c r="D9" s="140">
        <f>SUM(G40:G41)</f>
        <v>10</v>
      </c>
      <c r="E9" s="140">
        <f>SUM(I40:I41)</f>
        <v>1.875</v>
      </c>
      <c r="F9" s="140">
        <f>SUM(K40:K41)</f>
        <v>1.875</v>
      </c>
      <c r="G9" s="140">
        <f>SUM(M40:M41)</f>
        <v>1.875</v>
      </c>
      <c r="H9" s="140">
        <f>SUM(O40:O41)</f>
        <v>1.875</v>
      </c>
      <c r="J9" s="1"/>
      <c r="K9" s="1"/>
      <c r="L9" s="1"/>
      <c r="M9" s="1"/>
      <c r="N9" s="1"/>
      <c r="O9" s="1"/>
      <c r="P9" s="1"/>
      <c r="Q9" s="1"/>
      <c r="R9" s="1"/>
    </row>
    <row r="10" spans="2:18" ht="20.45" customHeight="1" x14ac:dyDescent="0.25">
      <c r="B10" s="55" t="s">
        <v>110</v>
      </c>
      <c r="C10" s="90">
        <v>10</v>
      </c>
      <c r="D10" s="140">
        <f>SUM(G43:G44)</f>
        <v>10</v>
      </c>
      <c r="E10" s="140">
        <f>SUM(I43:I44)</f>
        <v>10.9375</v>
      </c>
      <c r="F10" s="140">
        <f>SUM(K43:K44)</f>
        <v>10.9375</v>
      </c>
      <c r="G10" s="140">
        <f>SUM(M43:M44)</f>
        <v>10.9375</v>
      </c>
      <c r="H10" s="140">
        <f>SUM(O43:O44)</f>
        <v>10.9375</v>
      </c>
      <c r="J10" s="1"/>
      <c r="K10" s="1"/>
      <c r="L10" s="1"/>
      <c r="M10" s="1"/>
      <c r="N10" s="1"/>
      <c r="O10" s="1"/>
      <c r="P10" s="1"/>
      <c r="Q10" s="1"/>
      <c r="R10" s="1"/>
    </row>
    <row r="11" spans="2:18" ht="19.899999999999999" customHeight="1" x14ac:dyDescent="0.25">
      <c r="B11" s="55" t="s">
        <v>111</v>
      </c>
      <c r="C11" s="90">
        <v>10</v>
      </c>
      <c r="D11" s="140">
        <f>SUM(G46:G47)</f>
        <v>10</v>
      </c>
      <c r="E11" s="140">
        <f>SUM(I46:I47)</f>
        <v>15.3125</v>
      </c>
      <c r="F11" s="140">
        <f>SUM(K46:K47)</f>
        <v>15.3125</v>
      </c>
      <c r="G11" s="140">
        <f>SUM(M46:M47)</f>
        <v>15.3125</v>
      </c>
      <c r="H11" s="140">
        <f>SUM(O46:O47)</f>
        <v>15.3125</v>
      </c>
      <c r="J11" s="1"/>
      <c r="K11" s="1"/>
      <c r="L11" s="1"/>
      <c r="M11" s="1"/>
      <c r="N11" s="1"/>
      <c r="O11" s="1"/>
      <c r="P11" s="1"/>
      <c r="Q11" s="1"/>
      <c r="R11" s="1"/>
    </row>
    <row r="12" spans="2:18" ht="19.149999999999999" customHeight="1" x14ac:dyDescent="0.25">
      <c r="B12" s="9" t="s">
        <v>69</v>
      </c>
      <c r="C12" s="90">
        <v>15</v>
      </c>
      <c r="D12" s="140">
        <f>SUM(G53:G58)</f>
        <v>10.200000000000001</v>
      </c>
      <c r="E12" s="140">
        <f>SUM(I53:I58)</f>
        <v>4.8</v>
      </c>
      <c r="F12" s="140">
        <f>SUM(K53:K58)</f>
        <v>4.8</v>
      </c>
      <c r="G12" s="140">
        <f>SUM(M53:M58)</f>
        <v>4.8</v>
      </c>
      <c r="H12" s="140">
        <f>SUM(O53:O58)</f>
        <v>4.8</v>
      </c>
      <c r="J12" s="1"/>
      <c r="K12" s="1"/>
      <c r="L12" s="1"/>
      <c r="M12" s="1"/>
      <c r="N12" s="1"/>
      <c r="O12" s="1"/>
      <c r="P12" s="1"/>
      <c r="Q12" s="1"/>
      <c r="R12" s="1"/>
    </row>
    <row r="13" spans="2:18" ht="15.6" customHeight="1" x14ac:dyDescent="0.25">
      <c r="B13" s="9" t="s">
        <v>65</v>
      </c>
      <c r="C13" s="90">
        <v>20</v>
      </c>
      <c r="D13" s="97">
        <f>lowp/Price1*$C$13</f>
        <v>3.333333333333333</v>
      </c>
      <c r="E13" s="97">
        <f>lowp/Price2*$C$13</f>
        <v>2.5</v>
      </c>
      <c r="F13" s="97">
        <f>lowp/Price3*$C$13</f>
        <v>2.2222222222222223</v>
      </c>
      <c r="G13" s="97">
        <f>lowp/Price4*$C$13</f>
        <v>2.8571428571428568</v>
      </c>
      <c r="H13" s="97">
        <f>lowp/Price5*$C$13</f>
        <v>20</v>
      </c>
      <c r="J13" s="1"/>
      <c r="K13" s="1"/>
      <c r="L13" s="1"/>
      <c r="M13" s="1"/>
      <c r="N13" s="1"/>
      <c r="O13" s="1"/>
      <c r="P13" s="1"/>
      <c r="Q13" s="1"/>
      <c r="R13" s="1"/>
    </row>
    <row r="14" spans="2:18" ht="26.25" customHeight="1" x14ac:dyDescent="0.2">
      <c r="B14" s="176" t="s">
        <v>66</v>
      </c>
      <c r="C14" s="177"/>
      <c r="D14" s="98">
        <f>SUM(D5:D13)</f>
        <v>78.533333333333331</v>
      </c>
      <c r="E14" s="98">
        <f>SUM(E5:E13)</f>
        <v>59.674999999999997</v>
      </c>
      <c r="F14" s="98">
        <f>SUM(F5:F13)</f>
        <v>58.397222222222219</v>
      </c>
      <c r="G14" s="98">
        <f>SUM(G5:G13)</f>
        <v>58.032142857142851</v>
      </c>
      <c r="H14" s="98">
        <f>SUM(H5:H13)</f>
        <v>75.174999999999997</v>
      </c>
      <c r="J14" s="1"/>
      <c r="K14" s="1"/>
      <c r="L14" s="1"/>
      <c r="M14" s="1"/>
      <c r="N14" s="1"/>
      <c r="O14" s="1"/>
      <c r="P14" s="1"/>
      <c r="Q14" s="1"/>
      <c r="R14" s="1"/>
    </row>
    <row r="15" spans="2:18" ht="15.75" x14ac:dyDescent="0.2">
      <c r="B15" s="176" t="s">
        <v>9</v>
      </c>
      <c r="C15" s="177"/>
      <c r="D15" s="45" t="str">
        <f>IF(D14&gt;70,"Qualified","Disqualified")</f>
        <v>Qualified</v>
      </c>
      <c r="E15" s="45" t="str">
        <f t="shared" ref="E15:H15" si="0">IF(E14&gt;70,"Qualified","Disqualified")</f>
        <v>Disqualified</v>
      </c>
      <c r="F15" s="45" t="str">
        <f t="shared" si="0"/>
        <v>Disqualified</v>
      </c>
      <c r="G15" s="45" t="str">
        <f t="shared" si="0"/>
        <v>Disqualified</v>
      </c>
      <c r="H15" s="45" t="str">
        <f t="shared" si="0"/>
        <v>Qualified</v>
      </c>
      <c r="J15" s="1"/>
      <c r="K15" s="1"/>
      <c r="L15" s="1"/>
      <c r="M15" s="1"/>
      <c r="N15" s="1"/>
      <c r="O15" s="1"/>
      <c r="P15" s="1"/>
      <c r="Q15" s="1"/>
      <c r="R15" s="1"/>
    </row>
    <row r="16" spans="2:18" ht="15" x14ac:dyDescent="0.2">
      <c r="B16" s="54"/>
      <c r="C16" s="1"/>
      <c r="D16" s="1"/>
      <c r="E16" s="1"/>
      <c r="F16" s="1"/>
      <c r="G16" s="1"/>
      <c r="H16" s="1"/>
      <c r="I16" s="1"/>
      <c r="J16" s="1"/>
      <c r="K16" s="1"/>
      <c r="L16" s="1"/>
      <c r="M16" s="1"/>
      <c r="N16" s="1"/>
      <c r="O16" s="1"/>
      <c r="P16" s="1"/>
      <c r="Q16" s="1"/>
      <c r="R16" s="1"/>
    </row>
    <row r="17" spans="2:36" customFormat="1" ht="21" x14ac:dyDescent="0.35">
      <c r="B17" s="174" t="s">
        <v>106</v>
      </c>
      <c r="C17" s="174"/>
      <c r="D17" s="174"/>
      <c r="E17" s="174"/>
      <c r="F17" s="174"/>
      <c r="G17" s="174"/>
      <c r="H17" s="174"/>
      <c r="I17" s="174"/>
      <c r="J17" s="174"/>
      <c r="K17" s="174"/>
      <c r="L17" s="174"/>
      <c r="M17" s="174"/>
      <c r="N17" s="174"/>
      <c r="O17" s="174"/>
      <c r="P17" s="19"/>
      <c r="Q17" s="19"/>
      <c r="R17" s="19"/>
      <c r="S17" s="19"/>
      <c r="T17" s="19"/>
      <c r="U17" s="19"/>
      <c r="V17" s="19"/>
      <c r="W17" s="19"/>
      <c r="X17" s="19"/>
      <c r="Y17" s="19"/>
      <c r="Z17" s="19"/>
      <c r="AA17" s="19"/>
      <c r="AB17" s="19"/>
      <c r="AC17" s="19"/>
      <c r="AD17" s="19"/>
      <c r="AE17" s="19"/>
      <c r="AF17" s="19"/>
      <c r="AG17" s="19"/>
      <c r="AH17" s="19"/>
      <c r="AI17" s="19"/>
      <c r="AJ17" s="19"/>
    </row>
    <row r="18" spans="2:36" s="2" customFormat="1" ht="27.6" customHeight="1" x14ac:dyDescent="0.2">
      <c r="B18" s="164" t="s">
        <v>1</v>
      </c>
      <c r="C18" s="166" t="s">
        <v>0</v>
      </c>
      <c r="D18" s="168" t="s">
        <v>156</v>
      </c>
      <c r="E18" s="170" t="s">
        <v>5</v>
      </c>
      <c r="F18" s="172" t="s">
        <v>2</v>
      </c>
      <c r="G18" s="173"/>
      <c r="H18" s="172" t="s">
        <v>3</v>
      </c>
      <c r="I18" s="173"/>
      <c r="J18" s="172" t="s">
        <v>4</v>
      </c>
      <c r="K18" s="173"/>
      <c r="L18" s="172" t="s">
        <v>7</v>
      </c>
      <c r="M18" s="173"/>
      <c r="N18" s="172" t="s">
        <v>8</v>
      </c>
      <c r="O18" s="173"/>
    </row>
    <row r="19" spans="2:36" s="2" customFormat="1" ht="15" x14ac:dyDescent="0.2">
      <c r="B19" s="165"/>
      <c r="C19" s="167"/>
      <c r="D19" s="169"/>
      <c r="E19" s="171"/>
      <c r="F19" s="36" t="s">
        <v>41</v>
      </c>
      <c r="G19" s="35" t="s">
        <v>70</v>
      </c>
      <c r="H19" s="36" t="s">
        <v>41</v>
      </c>
      <c r="I19" s="35" t="s">
        <v>70</v>
      </c>
      <c r="J19" s="36" t="s">
        <v>41</v>
      </c>
      <c r="K19" s="35" t="s">
        <v>70</v>
      </c>
      <c r="L19" s="36" t="s">
        <v>41</v>
      </c>
      <c r="M19" s="35" t="s">
        <v>70</v>
      </c>
      <c r="N19" s="36" t="s">
        <v>41</v>
      </c>
      <c r="O19" s="35" t="s">
        <v>70</v>
      </c>
    </row>
    <row r="20" spans="2:36" s="20" customFormat="1" ht="15.75" x14ac:dyDescent="0.2">
      <c r="B20" s="29">
        <v>1</v>
      </c>
      <c r="C20" s="27" t="s">
        <v>103</v>
      </c>
      <c r="D20" s="26"/>
      <c r="E20" s="26"/>
      <c r="F20" s="26"/>
      <c r="G20" s="26"/>
      <c r="H20" s="26"/>
      <c r="I20" s="26"/>
      <c r="J20" s="26"/>
      <c r="K20" s="26"/>
      <c r="L20" s="26"/>
      <c r="M20" s="26"/>
      <c r="N20" s="26"/>
      <c r="O20" s="26"/>
    </row>
    <row r="21" spans="2:36" ht="28.5" x14ac:dyDescent="0.2">
      <c r="B21" s="13">
        <v>1.1000000000000001</v>
      </c>
      <c r="C21" s="7" t="s">
        <v>38</v>
      </c>
      <c r="D21" s="11">
        <v>1000</v>
      </c>
      <c r="E21" s="4" t="s">
        <v>6</v>
      </c>
      <c r="F21" s="96">
        <v>1</v>
      </c>
      <c r="G21" s="38">
        <f>$C$5*F21*D21/SUM($D$21:$D$25)*1</f>
        <v>1</v>
      </c>
      <c r="H21" s="96">
        <v>1</v>
      </c>
      <c r="I21" s="38">
        <f>$C$5*H21*D21/SUM($D$21:$D$25)*1</f>
        <v>1</v>
      </c>
      <c r="J21" s="96">
        <v>1</v>
      </c>
      <c r="K21" s="38">
        <f>$C$5*J21*D21/SUM($D$21:$D$25)*1</f>
        <v>1</v>
      </c>
      <c r="L21" s="96">
        <v>0</v>
      </c>
      <c r="M21" s="38">
        <f>$C$5*L21*D21/SUM($D$21:$D$25)*1</f>
        <v>0</v>
      </c>
      <c r="N21" s="96">
        <v>0</v>
      </c>
      <c r="O21" s="38">
        <f>$C$5*N21*D21/SUM($D$21:$D$25)*1</f>
        <v>0</v>
      </c>
      <c r="P21" s="1"/>
      <c r="Q21" s="40"/>
      <c r="R21" s="40"/>
    </row>
    <row r="22" spans="2:36" ht="28.5" x14ac:dyDescent="0.2">
      <c r="B22" s="13">
        <v>1.2</v>
      </c>
      <c r="C22" s="7" t="s">
        <v>39</v>
      </c>
      <c r="D22" s="11">
        <v>1000</v>
      </c>
      <c r="E22" s="4" t="s">
        <v>6</v>
      </c>
      <c r="F22" s="96">
        <v>1</v>
      </c>
      <c r="G22" s="38">
        <f>$C$5*F22*D22/SUM($D$21:$D$25)*1</f>
        <v>1</v>
      </c>
      <c r="H22" s="96">
        <v>1</v>
      </c>
      <c r="I22" s="38">
        <f>$C$5*H22*D22/SUM($D$21:$D$25)*1</f>
        <v>1</v>
      </c>
      <c r="J22" s="96">
        <v>0</v>
      </c>
      <c r="K22" s="38">
        <f>$C$5*J22*D22/SUM($D$21:$D$25)*1</f>
        <v>0</v>
      </c>
      <c r="L22" s="96">
        <v>0</v>
      </c>
      <c r="M22" s="38">
        <f>$C$5*L22*D22/SUM($D$21:$D$25)*1</f>
        <v>0</v>
      </c>
      <c r="N22" s="96">
        <v>1</v>
      </c>
      <c r="O22" s="38">
        <f>$C$5*N22*D22/SUM($D$21:$D$25)*1</f>
        <v>1</v>
      </c>
      <c r="P22" s="1"/>
      <c r="Q22" s="40"/>
      <c r="R22" s="40"/>
    </row>
    <row r="23" spans="2:36" ht="14.25" customHeight="1" x14ac:dyDescent="0.2">
      <c r="B23" s="13">
        <v>1.3</v>
      </c>
      <c r="C23" s="7" t="s">
        <v>40</v>
      </c>
      <c r="D23" s="11">
        <v>1000</v>
      </c>
      <c r="E23" s="14" t="s">
        <v>6</v>
      </c>
      <c r="F23" s="96">
        <v>1</v>
      </c>
      <c r="G23" s="38">
        <f>$C$5*F23*D23/SUM($D$21:$D$25)*1</f>
        <v>1</v>
      </c>
      <c r="H23" s="96">
        <v>0</v>
      </c>
      <c r="I23" s="38">
        <f>$C$5*H23*D23/SUM($D$21:$D$25)*1</f>
        <v>0</v>
      </c>
      <c r="J23" s="96">
        <v>1</v>
      </c>
      <c r="K23" s="38">
        <f>$C$5*J23*D23/SUM($D$21:$D$25)*1</f>
        <v>1</v>
      </c>
      <c r="L23" s="96">
        <v>1</v>
      </c>
      <c r="M23" s="38">
        <f>$C$5*L23*D23/SUM($D$21:$D$25)*1</f>
        <v>1</v>
      </c>
      <c r="N23" s="96">
        <v>0</v>
      </c>
      <c r="O23" s="38">
        <f>$C$5*N23*D23/SUM($D$21:$D$25)*1</f>
        <v>0</v>
      </c>
      <c r="P23" s="1"/>
      <c r="Q23" s="40"/>
      <c r="R23" s="40"/>
    </row>
    <row r="24" spans="2:36" ht="28.5" x14ac:dyDescent="0.2">
      <c r="B24" s="13">
        <v>1.4</v>
      </c>
      <c r="C24" s="7" t="s">
        <v>36</v>
      </c>
      <c r="D24" s="11">
        <v>1000</v>
      </c>
      <c r="E24" s="4" t="s">
        <v>6</v>
      </c>
      <c r="F24" s="96">
        <v>1</v>
      </c>
      <c r="G24" s="38">
        <f>$C$5*F24*D24/SUM($D$21:$D$25)*1</f>
        <v>1</v>
      </c>
      <c r="H24" s="96">
        <v>1</v>
      </c>
      <c r="I24" s="38">
        <f>$C$5*H24*D24/SUM($D$21:$D$25)*1</f>
        <v>1</v>
      </c>
      <c r="J24" s="96">
        <v>0</v>
      </c>
      <c r="K24" s="38">
        <f>$C$5*J24*D24/SUM($D$21:$D$25)*1</f>
        <v>0</v>
      </c>
      <c r="L24" s="96">
        <v>0</v>
      </c>
      <c r="M24" s="38">
        <f>$C$5*L24*D24/SUM($D$21:$D$25)*1</f>
        <v>0</v>
      </c>
      <c r="N24" s="96">
        <v>1</v>
      </c>
      <c r="O24" s="38">
        <f>$C$5*N24*D24/SUM($D$21:$D$25)*1</f>
        <v>1</v>
      </c>
      <c r="P24" s="1"/>
      <c r="Q24" s="40"/>
      <c r="R24" s="40"/>
    </row>
    <row r="25" spans="2:36" ht="71.25" x14ac:dyDescent="0.2">
      <c r="B25" s="13">
        <v>1.5</v>
      </c>
      <c r="C25" s="7" t="s">
        <v>35</v>
      </c>
      <c r="D25" s="11">
        <v>1000</v>
      </c>
      <c r="E25" s="4" t="s">
        <v>6</v>
      </c>
      <c r="F25" s="96">
        <v>1</v>
      </c>
      <c r="G25" s="38">
        <f>$C$5*F25*D25/SUM($D$21:$D$25)*1</f>
        <v>1</v>
      </c>
      <c r="H25" s="96">
        <v>1</v>
      </c>
      <c r="I25" s="38">
        <f>$C$5*H25*D25/SUM($D$21:$D$25)*1</f>
        <v>1</v>
      </c>
      <c r="J25" s="96">
        <v>1</v>
      </c>
      <c r="K25" s="38">
        <f>$C$5*J25*D25/SUM($D$21:$D$25)*1</f>
        <v>1</v>
      </c>
      <c r="L25" s="96">
        <v>1</v>
      </c>
      <c r="M25" s="38">
        <f>$C$5*L25*D25/SUM($D$21:$D$25)*1</f>
        <v>1</v>
      </c>
      <c r="N25" s="96">
        <v>0</v>
      </c>
      <c r="O25" s="38">
        <f>$C$5*N25*D25/SUM($D$21:$D$25)*1</f>
        <v>0</v>
      </c>
      <c r="P25" s="1"/>
      <c r="Q25" s="40"/>
      <c r="R25" s="40"/>
    </row>
    <row r="26" spans="2:36" ht="15" x14ac:dyDescent="0.2">
      <c r="C26" s="1"/>
      <c r="D26" s="1"/>
      <c r="E26" s="1"/>
      <c r="F26" s="1"/>
      <c r="G26" s="1"/>
      <c r="H26" s="1"/>
      <c r="I26" s="1"/>
      <c r="J26" s="1"/>
      <c r="K26" s="1"/>
      <c r="L26" s="1"/>
      <c r="M26" s="1"/>
      <c r="N26" s="1"/>
      <c r="O26" s="1"/>
      <c r="P26" s="1"/>
      <c r="Q26" s="40"/>
      <c r="R26" s="40"/>
    </row>
    <row r="27" spans="2:36" customFormat="1" ht="21" x14ac:dyDescent="0.35">
      <c r="B27" s="174" t="s">
        <v>105</v>
      </c>
      <c r="C27" s="174"/>
      <c r="D27" s="174"/>
      <c r="E27" s="174"/>
      <c r="F27" s="174"/>
      <c r="G27" s="174"/>
      <c r="H27" s="174"/>
      <c r="I27" s="174"/>
      <c r="J27" s="174"/>
      <c r="K27" s="174"/>
      <c r="L27" s="174"/>
      <c r="M27" s="174"/>
      <c r="N27" s="174"/>
      <c r="O27" s="174"/>
    </row>
    <row r="28" spans="2:36" s="2" customFormat="1" ht="27.6" customHeight="1" x14ac:dyDescent="0.2">
      <c r="B28" s="164" t="s">
        <v>1</v>
      </c>
      <c r="C28" s="166" t="s">
        <v>0</v>
      </c>
      <c r="D28" s="168" t="s">
        <v>156</v>
      </c>
      <c r="E28" s="170" t="s">
        <v>5</v>
      </c>
      <c r="F28" s="172" t="s">
        <v>2</v>
      </c>
      <c r="G28" s="173"/>
      <c r="H28" s="172" t="s">
        <v>3</v>
      </c>
      <c r="I28" s="173"/>
      <c r="J28" s="172" t="s">
        <v>4</v>
      </c>
      <c r="K28" s="173"/>
      <c r="L28" s="172" t="s">
        <v>7</v>
      </c>
      <c r="M28" s="173"/>
      <c r="N28" s="172" t="s">
        <v>8</v>
      </c>
      <c r="O28" s="173"/>
    </row>
    <row r="29" spans="2:36" s="2" customFormat="1" ht="15" x14ac:dyDescent="0.2">
      <c r="B29" s="165"/>
      <c r="C29" s="167"/>
      <c r="D29" s="169"/>
      <c r="E29" s="171"/>
      <c r="F29" s="36" t="s">
        <v>41</v>
      </c>
      <c r="G29" s="35" t="s">
        <v>70</v>
      </c>
      <c r="H29" s="36" t="s">
        <v>41</v>
      </c>
      <c r="I29" s="35" t="s">
        <v>70</v>
      </c>
      <c r="J29" s="36" t="s">
        <v>41</v>
      </c>
      <c r="K29" s="35" t="s">
        <v>70</v>
      </c>
      <c r="L29" s="36" t="s">
        <v>41</v>
      </c>
      <c r="M29" s="35" t="s">
        <v>70</v>
      </c>
      <c r="N29" s="36" t="s">
        <v>41</v>
      </c>
      <c r="O29" s="35" t="s">
        <v>70</v>
      </c>
    </row>
    <row r="30" spans="2:36" s="20" customFormat="1" ht="47.25" x14ac:dyDescent="0.2">
      <c r="B30" s="29">
        <v>2.1</v>
      </c>
      <c r="C30" s="27" t="s">
        <v>21</v>
      </c>
      <c r="D30" s="26"/>
      <c r="E30" s="26"/>
      <c r="F30" s="26"/>
      <c r="G30" s="26"/>
      <c r="H30" s="49"/>
      <c r="I30" s="26"/>
      <c r="J30" s="49"/>
      <c r="K30" s="26"/>
      <c r="L30" s="49"/>
      <c r="M30" s="26"/>
      <c r="N30" s="49"/>
      <c r="O30" s="26"/>
    </row>
    <row r="31" spans="2:36" s="20" customFormat="1" ht="114" x14ac:dyDescent="0.2">
      <c r="B31" s="30" t="s">
        <v>90</v>
      </c>
      <c r="C31" s="24" t="s">
        <v>30</v>
      </c>
      <c r="D31" s="26">
        <v>8</v>
      </c>
      <c r="E31" s="120" t="s">
        <v>44</v>
      </c>
      <c r="F31" s="96">
        <v>10</v>
      </c>
      <c r="G31" s="92">
        <f>$C$6*F31*D31/(SUM($D$31:$D$32)*10)</f>
        <v>5</v>
      </c>
      <c r="H31" s="96">
        <v>7</v>
      </c>
      <c r="I31" s="92">
        <f>$C$6*H31*D31/(SUM($D$31:$D$32)*10)</f>
        <v>3.5</v>
      </c>
      <c r="J31" s="96">
        <v>7</v>
      </c>
      <c r="K31" s="92">
        <f>$C$6*J31*D31/(SUM($D$31:$D$32)*10)</f>
        <v>3.5</v>
      </c>
      <c r="L31" s="96">
        <v>7</v>
      </c>
      <c r="M31" s="92">
        <f>$C$6*L31*D31/(SUM($D$31:$D$32)*10)</f>
        <v>3.5</v>
      </c>
      <c r="N31" s="96">
        <v>7</v>
      </c>
      <c r="O31" s="91">
        <f>$C$6*N31*D31/(SUM($D$31:$D$32)*10)</f>
        <v>3.5</v>
      </c>
    </row>
    <row r="32" spans="2:36" s="20" customFormat="1" ht="57" x14ac:dyDescent="0.25">
      <c r="B32" s="30" t="s">
        <v>91</v>
      </c>
      <c r="C32" s="24" t="s">
        <v>89</v>
      </c>
      <c r="D32" s="26">
        <v>8</v>
      </c>
      <c r="E32" s="121" t="s">
        <v>45</v>
      </c>
      <c r="F32" s="96">
        <v>10</v>
      </c>
      <c r="G32" s="92">
        <f>$C$6*F32*D32/(SUM($D$31:$D$32)*10)</f>
        <v>5</v>
      </c>
      <c r="H32" s="96">
        <v>7</v>
      </c>
      <c r="I32" s="92">
        <f>$C$6*H32*D32/(SUM($D$31:$D$32)*10)</f>
        <v>3.5</v>
      </c>
      <c r="J32" s="96">
        <v>7</v>
      </c>
      <c r="K32" s="92">
        <f>$C$6*J32*D32/(SUM($D$31:$D$32)*10)</f>
        <v>3.5</v>
      </c>
      <c r="L32" s="96">
        <v>7</v>
      </c>
      <c r="M32" s="92">
        <f>$C$6*L32*D32/(SUM($D$31:$D$32)*10)</f>
        <v>3.5</v>
      </c>
      <c r="N32" s="96">
        <v>7</v>
      </c>
      <c r="O32" s="91">
        <f>$C$6*N32*D32/(SUM($D$31:$D$32)*10)</f>
        <v>3.5</v>
      </c>
    </row>
    <row r="33" spans="2:18" s="20" customFormat="1" ht="15.75" x14ac:dyDescent="0.2">
      <c r="B33" s="29">
        <v>2.2000000000000002</v>
      </c>
      <c r="C33" s="27" t="s">
        <v>23</v>
      </c>
      <c r="D33" s="26"/>
      <c r="E33" s="122"/>
      <c r="F33" s="52"/>
      <c r="G33" s="110"/>
      <c r="H33" s="52"/>
      <c r="I33" s="92"/>
      <c r="J33" s="52"/>
      <c r="K33" s="92"/>
      <c r="L33" s="52"/>
      <c r="M33" s="92"/>
      <c r="N33" s="52"/>
      <c r="O33" s="91"/>
    </row>
    <row r="34" spans="2:18" s="20" customFormat="1" ht="71.25" x14ac:dyDescent="0.2">
      <c r="B34" s="30" t="s">
        <v>83</v>
      </c>
      <c r="C34" s="24" t="s">
        <v>31</v>
      </c>
      <c r="D34" s="26">
        <v>10</v>
      </c>
      <c r="E34" s="120" t="s">
        <v>44</v>
      </c>
      <c r="F34" s="96">
        <v>10</v>
      </c>
      <c r="G34" s="92">
        <f>$C$6*F34*D34/(SUM($D$34:$D$35)*10)</f>
        <v>5</v>
      </c>
      <c r="H34" s="96">
        <v>5</v>
      </c>
      <c r="I34" s="92">
        <f>$C$6*H34*D34/(SUM($D$31:$D$32)*10)</f>
        <v>3.125</v>
      </c>
      <c r="J34" s="96">
        <v>5</v>
      </c>
      <c r="K34" s="92">
        <f>$C$6*J34*D34/(SUM($D$31:$D$32)*10)</f>
        <v>3.125</v>
      </c>
      <c r="L34" s="96">
        <v>5</v>
      </c>
      <c r="M34" s="92">
        <f>$C$6*L34*D34/(SUM($D$31:$D$32)*10)</f>
        <v>3.125</v>
      </c>
      <c r="N34" s="96">
        <v>5</v>
      </c>
      <c r="O34" s="91">
        <f>$C$6*N34*D34/(SUM($D$31:$D$32)*10)</f>
        <v>3.125</v>
      </c>
    </row>
    <row r="35" spans="2:18" s="20" customFormat="1" ht="85.5" x14ac:dyDescent="0.25">
      <c r="B35" s="30" t="s">
        <v>84</v>
      </c>
      <c r="C35" s="24" t="s">
        <v>43</v>
      </c>
      <c r="D35" s="26">
        <v>10</v>
      </c>
      <c r="E35" s="121" t="s">
        <v>46</v>
      </c>
      <c r="F35" s="96">
        <v>10</v>
      </c>
      <c r="G35" s="92">
        <f>$C$6*F35*D35/(SUM($D$34:$D$35)*10)</f>
        <v>5</v>
      </c>
      <c r="H35" s="96">
        <v>5</v>
      </c>
      <c r="I35" s="92">
        <f>$C$6*H35*D35/(SUM($D$31:$D$32)*10)</f>
        <v>3.125</v>
      </c>
      <c r="J35" s="96">
        <v>5</v>
      </c>
      <c r="K35" s="92">
        <f>$C$6*J35*D35/(SUM($D$31:$D$32)*10)</f>
        <v>3.125</v>
      </c>
      <c r="L35" s="96">
        <v>5</v>
      </c>
      <c r="M35" s="92">
        <f>$C$6*L35*D35/(SUM($D$31:$D$32)*10)</f>
        <v>3.125</v>
      </c>
      <c r="N35" s="96">
        <v>5</v>
      </c>
      <c r="O35" s="91">
        <f>$C$6*N35*D35/(SUM($D$31:$D$32)*10)</f>
        <v>3.125</v>
      </c>
    </row>
    <row r="36" spans="2:18" s="20" customFormat="1" ht="15.75" x14ac:dyDescent="0.2">
      <c r="B36" s="29">
        <v>2.2999999999999998</v>
      </c>
      <c r="C36" s="27" t="s">
        <v>24</v>
      </c>
      <c r="D36" s="26"/>
      <c r="E36" s="122"/>
      <c r="F36" s="52"/>
      <c r="G36" s="110"/>
      <c r="H36" s="52"/>
      <c r="I36" s="92"/>
      <c r="J36" s="52"/>
      <c r="K36" s="92"/>
      <c r="L36" s="52"/>
      <c r="M36" s="92"/>
      <c r="N36" s="52"/>
      <c r="O36" s="91"/>
    </row>
    <row r="37" spans="2:18" s="20" customFormat="1" ht="71.25" x14ac:dyDescent="0.2">
      <c r="B37" s="30" t="s">
        <v>51</v>
      </c>
      <c r="C37" s="24" t="s">
        <v>31</v>
      </c>
      <c r="D37" s="26">
        <v>8</v>
      </c>
      <c r="E37" s="120" t="s">
        <v>44</v>
      </c>
      <c r="F37" s="96">
        <v>10</v>
      </c>
      <c r="G37" s="92">
        <f>$C$6*F37*D37/(SUM($D$37:$D$38)*10)</f>
        <v>5</v>
      </c>
      <c r="H37" s="96">
        <v>7</v>
      </c>
      <c r="I37" s="92">
        <f>$C$6*H37*D37/(SUM($D$31:$D$32)*10)</f>
        <v>3.5</v>
      </c>
      <c r="J37" s="96">
        <v>7</v>
      </c>
      <c r="K37" s="92">
        <f>$C$6*J37*D37/(SUM($D$31:$D$32)*10)</f>
        <v>3.5</v>
      </c>
      <c r="L37" s="96">
        <v>7</v>
      </c>
      <c r="M37" s="92">
        <f>$C$6*L37*D37/(SUM($D$31:$D$32)*10)</f>
        <v>3.5</v>
      </c>
      <c r="N37" s="96">
        <v>7</v>
      </c>
      <c r="O37" s="91">
        <f>$C$6*N37*D37/(SUM($D$31:$D$32)*10)</f>
        <v>3.5</v>
      </c>
    </row>
    <row r="38" spans="2:18" s="20" customFormat="1" ht="114" x14ac:dyDescent="0.25">
      <c r="B38" s="30" t="s">
        <v>52</v>
      </c>
      <c r="C38" s="24" t="s">
        <v>28</v>
      </c>
      <c r="D38" s="26">
        <v>8</v>
      </c>
      <c r="E38" s="121" t="s">
        <v>47</v>
      </c>
      <c r="F38" s="96">
        <v>10</v>
      </c>
      <c r="G38" s="92">
        <f>$C$6*F38*D38/(SUM($D$37:$D$38)*10)</f>
        <v>5</v>
      </c>
      <c r="H38" s="96">
        <v>7</v>
      </c>
      <c r="I38" s="92">
        <f>$C$6*H38*D38/(SUM($D$31:$D$32)*10)</f>
        <v>3.5</v>
      </c>
      <c r="J38" s="96">
        <v>7</v>
      </c>
      <c r="K38" s="92">
        <f>$C$6*J38*D38/(SUM($D$31:$D$32)*10)</f>
        <v>3.5</v>
      </c>
      <c r="L38" s="96">
        <v>7</v>
      </c>
      <c r="M38" s="92">
        <f>$C$6*L38*D38/(SUM($D$31:$D$32)*10)</f>
        <v>3.5</v>
      </c>
      <c r="N38" s="96">
        <v>7</v>
      </c>
      <c r="O38" s="91">
        <f>$C$6*N38*D38/(SUM($D$31:$D$32)*10)</f>
        <v>3.5</v>
      </c>
    </row>
    <row r="39" spans="2:18" s="20" customFormat="1" ht="15.75" x14ac:dyDescent="0.2">
      <c r="B39" s="29">
        <v>2.4</v>
      </c>
      <c r="C39" s="27" t="s">
        <v>25</v>
      </c>
      <c r="D39" s="26"/>
      <c r="E39" s="122"/>
      <c r="F39" s="52"/>
      <c r="G39" s="110"/>
      <c r="H39" s="52"/>
      <c r="I39" s="92"/>
      <c r="J39" s="52"/>
      <c r="K39" s="92"/>
      <c r="L39" s="52"/>
      <c r="M39" s="92"/>
      <c r="N39" s="52"/>
      <c r="O39" s="91"/>
    </row>
    <row r="40" spans="2:18" s="20" customFormat="1" ht="71.25" x14ac:dyDescent="0.2">
      <c r="B40" s="30" t="s">
        <v>53</v>
      </c>
      <c r="C40" s="24" t="s">
        <v>31</v>
      </c>
      <c r="D40" s="26">
        <v>2</v>
      </c>
      <c r="E40" s="120" t="s">
        <v>44</v>
      </c>
      <c r="F40" s="96">
        <v>10</v>
      </c>
      <c r="G40" s="92">
        <f>$C$6*F40*D40/(SUM($D$40:$D$41)*10)</f>
        <v>6.666666666666667</v>
      </c>
      <c r="H40" s="96">
        <v>10</v>
      </c>
      <c r="I40" s="92">
        <f>$C$6*H40*D40/(SUM($D$31:$D$32)*10)</f>
        <v>1.25</v>
      </c>
      <c r="J40" s="96">
        <v>10</v>
      </c>
      <c r="K40" s="92">
        <f>$C$6*J40*D40/(SUM($D$31:$D$32)*10)</f>
        <v>1.25</v>
      </c>
      <c r="L40" s="96">
        <v>10</v>
      </c>
      <c r="M40" s="92">
        <f>$C$6*L40*D40/(SUM($D$31:$D$32)*10)</f>
        <v>1.25</v>
      </c>
      <c r="N40" s="96">
        <v>10</v>
      </c>
      <c r="O40" s="91">
        <f>$C$6*N40*D40/(SUM($D$31:$D$32)*10)</f>
        <v>1.25</v>
      </c>
    </row>
    <row r="41" spans="2:18" s="20" customFormat="1" ht="85.5" x14ac:dyDescent="0.25">
      <c r="B41" s="30" t="s">
        <v>54</v>
      </c>
      <c r="C41" s="24" t="s">
        <v>27</v>
      </c>
      <c r="D41" s="26">
        <v>1</v>
      </c>
      <c r="E41" s="121" t="s">
        <v>48</v>
      </c>
      <c r="F41" s="96">
        <v>10</v>
      </c>
      <c r="G41" s="92">
        <f>$C$6*F41*D41/(SUM($D$40:$D$41)*10)</f>
        <v>3.3333333333333335</v>
      </c>
      <c r="H41" s="96">
        <v>10</v>
      </c>
      <c r="I41" s="92">
        <f>$C$6*H41*D41/(SUM($D$31:$D$32)*10)</f>
        <v>0.625</v>
      </c>
      <c r="J41" s="96">
        <v>10</v>
      </c>
      <c r="K41" s="92">
        <f>$C$6*J41*D41/(SUM($D$31:$D$32)*10)</f>
        <v>0.625</v>
      </c>
      <c r="L41" s="96">
        <v>10</v>
      </c>
      <c r="M41" s="92">
        <f>$C$6*L41*D41/(SUM($D$31:$D$32)*10)</f>
        <v>0.625</v>
      </c>
      <c r="N41" s="96">
        <v>10</v>
      </c>
      <c r="O41" s="91">
        <f>$C$6*N41*D41/(SUM($D$31:$D$32)*10)</f>
        <v>0.625</v>
      </c>
    </row>
    <row r="42" spans="2:18" s="20" customFormat="1" ht="15.75" x14ac:dyDescent="0.2">
      <c r="B42" s="29">
        <v>2.5</v>
      </c>
      <c r="C42" s="27" t="s">
        <v>26</v>
      </c>
      <c r="D42" s="26"/>
      <c r="E42" s="122"/>
      <c r="F42" s="52"/>
      <c r="G42" s="110"/>
      <c r="H42" s="52"/>
      <c r="I42" s="92"/>
      <c r="J42" s="52"/>
      <c r="K42" s="92"/>
      <c r="L42" s="52"/>
      <c r="M42" s="92"/>
      <c r="N42" s="52"/>
      <c r="O42" s="91"/>
    </row>
    <row r="43" spans="2:18" s="23" customFormat="1" ht="71.25" x14ac:dyDescent="0.2">
      <c r="B43" s="30" t="s">
        <v>55</v>
      </c>
      <c r="C43" s="24" t="s">
        <v>31</v>
      </c>
      <c r="D43" s="26">
        <v>20</v>
      </c>
      <c r="E43" s="120" t="s">
        <v>44</v>
      </c>
      <c r="F43" s="96">
        <v>10</v>
      </c>
      <c r="G43" s="92">
        <f>$C$6*F43*D43/(SUM($D$43:$D$44)*10)</f>
        <v>5.7142857142857144</v>
      </c>
      <c r="H43" s="96">
        <v>5</v>
      </c>
      <c r="I43" s="92">
        <f>$C$6*H43*D43/(SUM($D$31:$D$32)*10)</f>
        <v>6.25</v>
      </c>
      <c r="J43" s="96">
        <v>5</v>
      </c>
      <c r="K43" s="92">
        <f>$C$6*J43*D43/(SUM($D$31:$D$32)*10)</f>
        <v>6.25</v>
      </c>
      <c r="L43" s="96">
        <v>5</v>
      </c>
      <c r="M43" s="92">
        <f>$C$6*L43*D43/(SUM($D$31:$D$32)*10)</f>
        <v>6.25</v>
      </c>
      <c r="N43" s="96">
        <v>5</v>
      </c>
      <c r="O43" s="91">
        <f>$C$6*N43*D43/(SUM($D$31:$D$32)*10)</f>
        <v>6.25</v>
      </c>
    </row>
    <row r="44" spans="2:18" s="20" customFormat="1" ht="128.25" x14ac:dyDescent="0.25">
      <c r="B44" s="30" t="s">
        <v>56</v>
      </c>
      <c r="C44" s="24" t="s">
        <v>32</v>
      </c>
      <c r="D44" s="26">
        <v>15</v>
      </c>
      <c r="E44" s="121" t="s">
        <v>49</v>
      </c>
      <c r="F44" s="96">
        <v>10</v>
      </c>
      <c r="G44" s="92">
        <f>$C$6*F44*D44/(SUM($D$43:$D$44)*10)</f>
        <v>4.2857142857142856</v>
      </c>
      <c r="H44" s="96">
        <v>5</v>
      </c>
      <c r="I44" s="92">
        <f>$C$6*H44*D44/(SUM($D$31:$D$32)*10)</f>
        <v>4.6875</v>
      </c>
      <c r="J44" s="96">
        <v>5</v>
      </c>
      <c r="K44" s="92">
        <f>$C$6*J44*D44/(SUM($D$31:$D$32)*10)</f>
        <v>4.6875</v>
      </c>
      <c r="L44" s="96">
        <v>5</v>
      </c>
      <c r="M44" s="92">
        <f>$C$6*L44*D44/(SUM($D$31:$D$32)*10)</f>
        <v>4.6875</v>
      </c>
      <c r="N44" s="96">
        <v>5</v>
      </c>
      <c r="O44" s="91">
        <f>$C$6*N44*D44/(SUM($D$31:$D$32)*10)</f>
        <v>4.6875</v>
      </c>
    </row>
    <row r="45" spans="2:18" s="20" customFormat="1" ht="63" x14ac:dyDescent="0.2">
      <c r="B45" s="29">
        <v>2.6</v>
      </c>
      <c r="C45" s="27" t="s">
        <v>22</v>
      </c>
      <c r="D45" s="26"/>
      <c r="E45" s="122"/>
      <c r="F45" s="52"/>
      <c r="G45" s="110"/>
      <c r="H45" s="52"/>
      <c r="I45" s="92"/>
      <c r="J45" s="52"/>
      <c r="K45" s="92"/>
      <c r="L45" s="52"/>
      <c r="M45" s="92"/>
      <c r="N45" s="52"/>
      <c r="O45" s="91"/>
    </row>
    <row r="46" spans="2:18" s="20" customFormat="1" ht="85.5" x14ac:dyDescent="0.2">
      <c r="B46" s="30" t="s">
        <v>57</v>
      </c>
      <c r="C46" s="24" t="s">
        <v>33</v>
      </c>
      <c r="D46" s="26">
        <v>15</v>
      </c>
      <c r="E46" s="120" t="s">
        <v>44</v>
      </c>
      <c r="F46" s="96">
        <v>10</v>
      </c>
      <c r="G46" s="92">
        <f>$C$6*F46*D46/(SUM($D$46:$D$47)*10)</f>
        <v>4.2857142857142856</v>
      </c>
      <c r="H46" s="96">
        <v>7</v>
      </c>
      <c r="I46" s="92">
        <f>$C$6*H46*D46/(SUM($D$31:$D$32)*10)</f>
        <v>6.5625</v>
      </c>
      <c r="J46" s="96">
        <v>7</v>
      </c>
      <c r="K46" s="92">
        <f>$C$6*J46*D46/(SUM($D$31:$D$32)*10)</f>
        <v>6.5625</v>
      </c>
      <c r="L46" s="96">
        <v>7</v>
      </c>
      <c r="M46" s="92">
        <f>$C$6*L46*D46/(SUM($D$31:$D$32)*10)</f>
        <v>6.5625</v>
      </c>
      <c r="N46" s="96">
        <v>7</v>
      </c>
      <c r="O46" s="91">
        <f>$C$6*N46*D46/(SUM($D$31:$D$32)*10)</f>
        <v>6.5625</v>
      </c>
    </row>
    <row r="47" spans="2:18" ht="99.75" x14ac:dyDescent="0.25">
      <c r="B47" s="30" t="s">
        <v>58</v>
      </c>
      <c r="C47" s="64" t="s">
        <v>34</v>
      </c>
      <c r="D47" s="63">
        <v>20</v>
      </c>
      <c r="E47" s="123" t="s">
        <v>50</v>
      </c>
      <c r="F47" s="96">
        <v>10</v>
      </c>
      <c r="G47" s="92">
        <f>$C$6*F47*D47/(SUM($D$46:$D$47)*10)</f>
        <v>5.7142857142857144</v>
      </c>
      <c r="H47" s="96">
        <v>7</v>
      </c>
      <c r="I47" s="92">
        <f>$C$6*H47*D47/(SUM($D$31:$D$32)*10)</f>
        <v>8.75</v>
      </c>
      <c r="J47" s="96">
        <v>7</v>
      </c>
      <c r="K47" s="92">
        <f>$C$6*J47*D47/(SUM($D$31:$D$32)*10)</f>
        <v>8.75</v>
      </c>
      <c r="L47" s="96">
        <v>7</v>
      </c>
      <c r="M47" s="92">
        <f>$C$6*L47*D47/(SUM($D$31:$D$32)*10)</f>
        <v>8.75</v>
      </c>
      <c r="N47" s="96">
        <v>7</v>
      </c>
      <c r="O47" s="91">
        <f>$C$6*N47*D47/(SUM($D$31:$D$32)*10)</f>
        <v>8.75</v>
      </c>
      <c r="P47" s="1"/>
      <c r="Q47" s="1"/>
      <c r="R47" s="1"/>
    </row>
    <row r="48" spans="2:18" x14ac:dyDescent="0.2">
      <c r="C48" s="1"/>
      <c r="D48" s="1"/>
      <c r="E48" s="1"/>
      <c r="F48" s="1"/>
      <c r="G48" s="1"/>
      <c r="H48" s="1"/>
      <c r="I48" s="1"/>
      <c r="J48" s="1"/>
      <c r="K48" s="1"/>
      <c r="L48" s="1"/>
      <c r="M48" s="1"/>
      <c r="N48" s="1"/>
      <c r="O48" s="1"/>
      <c r="P48" s="1"/>
      <c r="Q48" s="1"/>
      <c r="R48" s="1"/>
    </row>
    <row r="49" spans="2:18" customFormat="1" ht="21" x14ac:dyDescent="0.35">
      <c r="B49" s="163" t="s">
        <v>107</v>
      </c>
      <c r="C49" s="163"/>
      <c r="D49" s="163"/>
      <c r="E49" s="163"/>
      <c r="F49" s="163"/>
      <c r="G49" s="163"/>
      <c r="H49" s="163"/>
      <c r="I49" s="163"/>
      <c r="J49" s="163"/>
      <c r="K49" s="163"/>
      <c r="L49" s="163"/>
      <c r="M49" s="163"/>
      <c r="N49" s="163"/>
      <c r="O49" s="163"/>
    </row>
    <row r="50" spans="2:18" s="2" customFormat="1" ht="27.6" customHeight="1" x14ac:dyDescent="0.2">
      <c r="B50" s="164" t="s">
        <v>1</v>
      </c>
      <c r="C50" s="166" t="s">
        <v>0</v>
      </c>
      <c r="D50" s="168" t="s">
        <v>156</v>
      </c>
      <c r="E50" s="170" t="s">
        <v>5</v>
      </c>
      <c r="F50" s="172" t="s">
        <v>2</v>
      </c>
      <c r="G50" s="173"/>
      <c r="H50" s="172" t="s">
        <v>3</v>
      </c>
      <c r="I50" s="173"/>
      <c r="J50" s="172" t="s">
        <v>4</v>
      </c>
      <c r="K50" s="173"/>
      <c r="L50" s="172" t="s">
        <v>7</v>
      </c>
      <c r="M50" s="173"/>
      <c r="N50" s="172" t="s">
        <v>8</v>
      </c>
      <c r="O50" s="173"/>
    </row>
    <row r="51" spans="2:18" s="2" customFormat="1" ht="15" x14ac:dyDescent="0.2">
      <c r="B51" s="165"/>
      <c r="C51" s="167"/>
      <c r="D51" s="169"/>
      <c r="E51" s="171"/>
      <c r="F51" s="36" t="s">
        <v>41</v>
      </c>
      <c r="G51" s="35" t="s">
        <v>70</v>
      </c>
      <c r="H51" s="36" t="s">
        <v>41</v>
      </c>
      <c r="I51" s="35" t="s">
        <v>70</v>
      </c>
      <c r="J51" s="36" t="s">
        <v>41</v>
      </c>
      <c r="K51" s="35" t="s">
        <v>70</v>
      </c>
      <c r="L51" s="36" t="s">
        <v>41</v>
      </c>
      <c r="M51" s="35" t="s">
        <v>70</v>
      </c>
      <c r="N51" s="36" t="s">
        <v>41</v>
      </c>
      <c r="O51" s="35" t="s">
        <v>70</v>
      </c>
    </row>
    <row r="52" spans="2:18" ht="30" x14ac:dyDescent="0.2">
      <c r="B52" s="3">
        <v>3</v>
      </c>
      <c r="C52" s="3" t="s">
        <v>15</v>
      </c>
      <c r="D52" s="6"/>
      <c r="E52" s="6"/>
      <c r="F52" s="28"/>
      <c r="G52" s="37"/>
      <c r="H52" s="37"/>
      <c r="I52" s="37"/>
      <c r="J52" s="37"/>
      <c r="K52" s="37"/>
      <c r="L52" s="37"/>
      <c r="M52" s="37"/>
      <c r="N52" s="37"/>
      <c r="O52" s="37"/>
      <c r="P52" s="1"/>
      <c r="Q52" s="1"/>
      <c r="R52" s="1"/>
    </row>
    <row r="53" spans="2:18" ht="60" x14ac:dyDescent="0.2">
      <c r="B53" s="50">
        <v>3.1</v>
      </c>
      <c r="C53" s="53" t="s">
        <v>29</v>
      </c>
      <c r="D53" s="51">
        <v>20</v>
      </c>
      <c r="E53" s="46" t="s">
        <v>169</v>
      </c>
      <c r="F53" s="96">
        <v>5</v>
      </c>
      <c r="G53" s="92">
        <f t="shared" ref="G53:G58" si="1">$C$12*F53*D53/(SUM($D$53:$D$58)*5)</f>
        <v>3</v>
      </c>
      <c r="H53" s="96">
        <v>2</v>
      </c>
      <c r="I53" s="92">
        <f t="shared" ref="I53:I58" si="2">$C$12*H53*D53/(SUM($D$53:$D$58)*5)</f>
        <v>1.2</v>
      </c>
      <c r="J53" s="96">
        <v>2</v>
      </c>
      <c r="K53" s="92">
        <f t="shared" ref="K53:K58" si="3">$C$12*J53*D53/(SUM($D$53:$D$58)*5)</f>
        <v>1.2</v>
      </c>
      <c r="L53" s="96">
        <v>2</v>
      </c>
      <c r="M53" s="92">
        <f t="shared" ref="M53:M58" si="4">$C$12*L53*D53/(SUM($D$53:$D$58)*5)</f>
        <v>1.2</v>
      </c>
      <c r="N53" s="96">
        <v>2</v>
      </c>
      <c r="O53" s="91">
        <f t="shared" ref="O53:O58" si="5">$C$12*N53*D53/(SUM($D$53:$D$58)*5)</f>
        <v>1.2</v>
      </c>
      <c r="P53" s="1"/>
      <c r="Q53" s="1"/>
      <c r="R53" s="1"/>
    </row>
    <row r="54" spans="2:18" ht="60" x14ac:dyDescent="0.2">
      <c r="B54" s="31">
        <v>3.2</v>
      </c>
      <c r="C54" s="7" t="s">
        <v>11</v>
      </c>
      <c r="D54" s="26">
        <v>20</v>
      </c>
      <c r="E54" s="46" t="s">
        <v>169</v>
      </c>
      <c r="F54" s="96">
        <v>3</v>
      </c>
      <c r="G54" s="92">
        <f t="shared" si="1"/>
        <v>1.8</v>
      </c>
      <c r="H54" s="96">
        <v>3</v>
      </c>
      <c r="I54" s="92">
        <f t="shared" si="2"/>
        <v>1.8</v>
      </c>
      <c r="J54" s="96">
        <v>3</v>
      </c>
      <c r="K54" s="92">
        <f t="shared" si="3"/>
        <v>1.8</v>
      </c>
      <c r="L54" s="96">
        <v>3</v>
      </c>
      <c r="M54" s="92">
        <f t="shared" si="4"/>
        <v>1.8</v>
      </c>
      <c r="N54" s="96">
        <v>3</v>
      </c>
      <c r="O54" s="91">
        <f t="shared" si="5"/>
        <v>1.8</v>
      </c>
      <c r="P54" s="1"/>
      <c r="Q54" s="1"/>
      <c r="R54" s="1"/>
    </row>
    <row r="55" spans="2:18" ht="60" x14ac:dyDescent="0.2">
      <c r="B55" s="31">
        <v>3.3</v>
      </c>
      <c r="C55" s="7" t="s">
        <v>12</v>
      </c>
      <c r="D55" s="26">
        <v>20</v>
      </c>
      <c r="E55" s="46" t="s">
        <v>169</v>
      </c>
      <c r="F55" s="96">
        <v>3</v>
      </c>
      <c r="G55" s="92">
        <f t="shared" si="1"/>
        <v>1.8</v>
      </c>
      <c r="H55" s="96">
        <v>1</v>
      </c>
      <c r="I55" s="92">
        <f t="shared" si="2"/>
        <v>0.6</v>
      </c>
      <c r="J55" s="96">
        <v>1</v>
      </c>
      <c r="K55" s="92">
        <f t="shared" si="3"/>
        <v>0.6</v>
      </c>
      <c r="L55" s="96">
        <v>1</v>
      </c>
      <c r="M55" s="92">
        <f t="shared" si="4"/>
        <v>0.6</v>
      </c>
      <c r="N55" s="96">
        <v>1</v>
      </c>
      <c r="O55" s="91">
        <f t="shared" si="5"/>
        <v>0.6</v>
      </c>
      <c r="P55" s="1"/>
      <c r="Q55" s="1"/>
      <c r="R55" s="1"/>
    </row>
    <row r="56" spans="2:18" ht="60" x14ac:dyDescent="0.2">
      <c r="B56" s="31">
        <v>3.4</v>
      </c>
      <c r="C56" s="7" t="s">
        <v>13</v>
      </c>
      <c r="D56" s="26">
        <v>0</v>
      </c>
      <c r="E56" s="46" t="s">
        <v>169</v>
      </c>
      <c r="F56" s="96">
        <v>3</v>
      </c>
      <c r="G56" s="92">
        <f t="shared" si="1"/>
        <v>0</v>
      </c>
      <c r="H56" s="96">
        <v>1</v>
      </c>
      <c r="I56" s="92">
        <f t="shared" si="2"/>
        <v>0</v>
      </c>
      <c r="J56" s="96">
        <v>1</v>
      </c>
      <c r="K56" s="92">
        <f t="shared" si="3"/>
        <v>0</v>
      </c>
      <c r="L56" s="96">
        <v>1</v>
      </c>
      <c r="M56" s="92">
        <f t="shared" si="4"/>
        <v>0</v>
      </c>
      <c r="N56" s="96">
        <v>1</v>
      </c>
      <c r="O56" s="91">
        <f t="shared" si="5"/>
        <v>0</v>
      </c>
      <c r="P56" s="1"/>
      <c r="Q56" s="1"/>
      <c r="R56" s="1"/>
    </row>
    <row r="57" spans="2:18" ht="60" x14ac:dyDescent="0.2">
      <c r="B57" s="31">
        <v>3.5</v>
      </c>
      <c r="C57" s="7" t="s">
        <v>14</v>
      </c>
      <c r="D57" s="26">
        <v>20</v>
      </c>
      <c r="E57" s="46" t="s">
        <v>169</v>
      </c>
      <c r="F57" s="96">
        <v>3</v>
      </c>
      <c r="G57" s="92">
        <f t="shared" si="1"/>
        <v>1.8</v>
      </c>
      <c r="H57" s="96">
        <v>1</v>
      </c>
      <c r="I57" s="92">
        <f t="shared" si="2"/>
        <v>0.6</v>
      </c>
      <c r="J57" s="96">
        <v>1</v>
      </c>
      <c r="K57" s="92">
        <f t="shared" si="3"/>
        <v>0.6</v>
      </c>
      <c r="L57" s="96">
        <v>1</v>
      </c>
      <c r="M57" s="92">
        <f t="shared" si="4"/>
        <v>0.6</v>
      </c>
      <c r="N57" s="96">
        <v>1</v>
      </c>
      <c r="O57" s="91">
        <f t="shared" si="5"/>
        <v>0.6</v>
      </c>
    </row>
    <row r="58" spans="2:18" ht="60" x14ac:dyDescent="0.2">
      <c r="B58" s="31">
        <v>3.6</v>
      </c>
      <c r="C58" s="7" t="s">
        <v>16</v>
      </c>
      <c r="D58" s="63">
        <v>20</v>
      </c>
      <c r="E58" s="46" t="s">
        <v>169</v>
      </c>
      <c r="F58" s="96">
        <v>3</v>
      </c>
      <c r="G58" s="92">
        <f t="shared" si="1"/>
        <v>1.8</v>
      </c>
      <c r="H58" s="96">
        <v>1</v>
      </c>
      <c r="I58" s="92">
        <f t="shared" si="2"/>
        <v>0.6</v>
      </c>
      <c r="J58" s="96">
        <v>1</v>
      </c>
      <c r="K58" s="92">
        <f t="shared" si="3"/>
        <v>0.6</v>
      </c>
      <c r="L58" s="96">
        <v>1</v>
      </c>
      <c r="M58" s="92">
        <f t="shared" si="4"/>
        <v>0.6</v>
      </c>
      <c r="N58" s="96">
        <v>1</v>
      </c>
      <c r="O58" s="91">
        <f t="shared" si="5"/>
        <v>0.6</v>
      </c>
    </row>
    <row r="59" spans="2:18" x14ac:dyDescent="0.2">
      <c r="P59" s="1"/>
      <c r="Q59" s="1"/>
      <c r="R59" s="1"/>
    </row>
    <row r="60" spans="2:18" ht="15" x14ac:dyDescent="0.25">
      <c r="B60" s="160" t="s">
        <v>67</v>
      </c>
      <c r="C60" s="160"/>
      <c r="D60" s="160"/>
      <c r="E60" s="160"/>
      <c r="F60" s="160"/>
      <c r="G60" s="160"/>
      <c r="H60" s="160"/>
      <c r="P60" s="1"/>
      <c r="Q60" s="1"/>
      <c r="R60" s="1"/>
    </row>
    <row r="61" spans="2:18" ht="15" x14ac:dyDescent="0.25">
      <c r="B61" s="161" t="s">
        <v>104</v>
      </c>
      <c r="C61" s="162"/>
      <c r="D61" s="34" t="s">
        <v>60</v>
      </c>
      <c r="E61" s="34" t="s">
        <v>61</v>
      </c>
      <c r="F61" s="34" t="s">
        <v>62</v>
      </c>
      <c r="G61" s="34" t="s">
        <v>63</v>
      </c>
      <c r="H61" s="34" t="s">
        <v>64</v>
      </c>
      <c r="O61" s="1"/>
    </row>
    <row r="62" spans="2:18" ht="15" x14ac:dyDescent="0.25">
      <c r="B62" s="152" t="s">
        <v>59</v>
      </c>
      <c r="C62" s="153"/>
      <c r="D62" s="66">
        <v>600</v>
      </c>
      <c r="E62" s="33">
        <v>800</v>
      </c>
      <c r="F62" s="33">
        <v>900</v>
      </c>
      <c r="G62" s="33">
        <v>700</v>
      </c>
      <c r="H62" s="33">
        <v>100</v>
      </c>
      <c r="L62" s="39">
        <f>MIN(D62:H62)</f>
        <v>100</v>
      </c>
      <c r="O62" s="1"/>
    </row>
    <row r="63" spans="2:18" ht="15.75" x14ac:dyDescent="0.25">
      <c r="B63" s="152" t="s">
        <v>112</v>
      </c>
      <c r="C63" s="153"/>
      <c r="D63" s="44">
        <f>lowp/Price1*$C$13</f>
        <v>3.333333333333333</v>
      </c>
      <c r="E63" s="44">
        <f>lowp/Price2*$C$13</f>
        <v>2.5</v>
      </c>
      <c r="F63" s="44">
        <f>lowp/Price3*$C$13</f>
        <v>2.2222222222222223</v>
      </c>
      <c r="G63" s="44">
        <f>lowp/Price4*$C$13</f>
        <v>2.8571428571428568</v>
      </c>
      <c r="H63" s="44">
        <f>lowp/Price5*$C$13</f>
        <v>20</v>
      </c>
    </row>
    <row r="64" spans="2:18" x14ac:dyDescent="0.2">
      <c r="C64" s="65"/>
    </row>
  </sheetData>
  <mergeCells count="37">
    <mergeCell ref="F50:G50"/>
    <mergeCell ref="H50:I50"/>
    <mergeCell ref="J50:K50"/>
    <mergeCell ref="L50:M50"/>
    <mergeCell ref="N50:O50"/>
    <mergeCell ref="E50:E51"/>
    <mergeCell ref="B3:H3"/>
    <mergeCell ref="B49:O49"/>
    <mergeCell ref="B18:B19"/>
    <mergeCell ref="C18:C19"/>
    <mergeCell ref="D18:D19"/>
    <mergeCell ref="E18:E19"/>
    <mergeCell ref="B28:B29"/>
    <mergeCell ref="C28:C29"/>
    <mergeCell ref="D28:D29"/>
    <mergeCell ref="E28:E29"/>
    <mergeCell ref="F28:G28"/>
    <mergeCell ref="H28:I28"/>
    <mergeCell ref="J28:K28"/>
    <mergeCell ref="L28:M28"/>
    <mergeCell ref="N28:O28"/>
    <mergeCell ref="B63:C63"/>
    <mergeCell ref="B14:C14"/>
    <mergeCell ref="B15:C15"/>
    <mergeCell ref="B50:B51"/>
    <mergeCell ref="C50:C51"/>
    <mergeCell ref="B17:O17"/>
    <mergeCell ref="F18:G18"/>
    <mergeCell ref="H18:I18"/>
    <mergeCell ref="J18:K18"/>
    <mergeCell ref="L18:M18"/>
    <mergeCell ref="N18:O18"/>
    <mergeCell ref="B60:H60"/>
    <mergeCell ref="B62:C62"/>
    <mergeCell ref="B61:C61"/>
    <mergeCell ref="B27:O27"/>
    <mergeCell ref="D50:D51"/>
  </mergeCells>
  <conditionalFormatting sqref="D62:H62">
    <cfRule type="top10" dxfId="0" priority="1" percent="1" bottom="1" rank="1"/>
  </conditionalFormatting>
  <pageMargins left="0.7" right="0.7" top="0.75" bottom="0.75" header="0.3" footer="0.3"/>
  <pageSetup scale="49"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Cover</vt:lpstr>
      <vt:lpstr>Instructions</vt:lpstr>
      <vt:lpstr>E2E Summary</vt:lpstr>
      <vt:lpstr>Implementation_Evaluation</vt:lpstr>
      <vt:lpstr>Network Equipment</vt:lpstr>
      <vt:lpstr>Design_evaluation</vt:lpstr>
      <vt:lpstr>Design_evaluation!lowp</vt:lpstr>
      <vt:lpstr>Implementation_Evaluation!lowp</vt:lpstr>
      <vt:lpstr>'Network Equipment'!lowp</vt:lpstr>
      <vt:lpstr>lowpe2e</vt:lpstr>
      <vt:lpstr>Design_evaluation!Price1</vt:lpstr>
      <vt:lpstr>Implementation_Evaluation!Price1</vt:lpstr>
      <vt:lpstr>'Network Equipment'!Price1</vt:lpstr>
      <vt:lpstr>Price1E2E</vt:lpstr>
      <vt:lpstr>Design_evaluation!Price2</vt:lpstr>
      <vt:lpstr>Implementation_Evaluation!Price2</vt:lpstr>
      <vt:lpstr>'Network Equipment'!Price2</vt:lpstr>
      <vt:lpstr>PRICE2E2E</vt:lpstr>
      <vt:lpstr>Design_evaluation!Price3</vt:lpstr>
      <vt:lpstr>Implementation_Evaluation!Price3</vt:lpstr>
      <vt:lpstr>'Network Equipment'!Price3</vt:lpstr>
      <vt:lpstr>PRICE3E2E</vt:lpstr>
      <vt:lpstr>Design_evaluation!Price4</vt:lpstr>
      <vt:lpstr>Implementation_Evaluation!Price4</vt:lpstr>
      <vt:lpstr>'Network Equipment'!Price4</vt:lpstr>
      <vt:lpstr>PRICE4E2E</vt:lpstr>
      <vt:lpstr>Design_evaluation!Price5</vt:lpstr>
      <vt:lpstr>Implementation_Evaluation!Price5</vt:lpstr>
      <vt:lpstr>'Network Equipment'!Price5</vt:lpstr>
      <vt:lpstr>PRICE5E2E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Korpas, Erik</dc:creator>
  <cp:lastModifiedBy>Help</cp:lastModifiedBy>
  <cp:lastPrinted>2020-03-09T15:08:44Z</cp:lastPrinted>
  <dcterms:created xsi:type="dcterms:W3CDTF">2016-07-25T10:12:31Z</dcterms:created>
  <dcterms:modified xsi:type="dcterms:W3CDTF">2020-12-22T03:13:47Z</dcterms:modified>
</cp:coreProperties>
</file>