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lappenbach\Nextcloud\Documents\Konferenzbeiträge\AutorInnenschaft\"/>
    </mc:Choice>
  </mc:AlternateContent>
  <bookViews>
    <workbookView xWindow="0" yWindow="1830" windowWidth="16380" windowHeight="8190" tabRatio="500"/>
  </bookViews>
  <sheets>
    <sheet name="Übersicht" sheetId="1" r:id="rId1"/>
    <sheet name="Auswertung fürs Poster" sheetId="4" r:id="rId2"/>
    <sheet name="Grafiken" sheetId="2" r:id="rId3"/>
    <sheet name="Tools" sheetId="3" r:id="rId4"/>
  </sheets>
  <definedNames>
    <definedName name="_xlnm._FilterDatabase" localSheetId="0" hidden="1">Übersicht!$B$1:$X$84</definedName>
    <definedName name="wwp">Übersicht!$I$14</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C5" i="4" l="1"/>
  <c r="C4" i="4"/>
  <c r="O27" i="2" l="1"/>
  <c r="N27" i="2"/>
  <c r="O26" i="2"/>
  <c r="T81" i="1" l="1"/>
  <c r="B77" i="2" s="1"/>
  <c r="T80" i="1"/>
  <c r="T79" i="1"/>
  <c r="B78" i="2" s="1"/>
  <c r="T78" i="1"/>
  <c r="B11" i="2"/>
  <c r="J84" i="1"/>
  <c r="B19" i="2" s="1"/>
  <c r="J83" i="1"/>
  <c r="B20" i="2" s="1"/>
  <c r="J82" i="1"/>
  <c r="J81" i="1"/>
  <c r="J80" i="1"/>
  <c r="J79" i="1"/>
  <c r="B15" i="2" s="1"/>
  <c r="J78" i="1"/>
  <c r="J85" i="1"/>
  <c r="B22" i="2" s="1"/>
  <c r="C78" i="1" l="1"/>
  <c r="B56" i="2" s="1"/>
  <c r="C58" i="2" s="1"/>
  <c r="G83" i="1"/>
  <c r="G82" i="1"/>
  <c r="G81" i="1"/>
  <c r="G80" i="1"/>
  <c r="G79" i="1"/>
  <c r="G78" i="1"/>
  <c r="G92" i="1"/>
  <c r="G91" i="1"/>
  <c r="G90" i="1"/>
  <c r="G89" i="1"/>
  <c r="G88" i="1"/>
  <c r="G87" i="1"/>
  <c r="G86" i="1"/>
  <c r="G85" i="1"/>
  <c r="G84" i="1"/>
  <c r="W87" i="1"/>
  <c r="W86" i="1"/>
  <c r="W85" i="1"/>
  <c r="W84" i="1"/>
  <c r="W83" i="1"/>
  <c r="W82" i="1"/>
  <c r="W81" i="1"/>
  <c r="W80" i="1"/>
  <c r="W79" i="1"/>
  <c r="N93" i="1"/>
  <c r="N92" i="1"/>
  <c r="N91" i="1"/>
  <c r="N90" i="1"/>
  <c r="N89" i="1"/>
  <c r="B18" i="2"/>
  <c r="B10" i="2" s="1"/>
  <c r="V81" i="1"/>
  <c r="S81" i="1"/>
  <c r="R81" i="1"/>
  <c r="Q81" i="1"/>
  <c r="B59" i="2" s="1"/>
  <c r="C59" i="2" s="1"/>
  <c r="P81" i="1"/>
  <c r="N81" i="1"/>
  <c r="N28" i="2" s="1"/>
  <c r="M81" i="1"/>
  <c r="B16" i="2"/>
  <c r="V80" i="1"/>
  <c r="S80" i="1"/>
  <c r="R80" i="1"/>
  <c r="Q80" i="1"/>
  <c r="P80" i="1"/>
  <c r="N80" i="1"/>
  <c r="M80" i="1"/>
  <c r="B32" i="2" s="1"/>
  <c r="B17" i="2"/>
  <c r="B9" i="2" s="1"/>
  <c r="H80" i="1"/>
  <c r="F80" i="1"/>
  <c r="V79" i="1"/>
  <c r="S79" i="1"/>
  <c r="R79" i="1"/>
  <c r="Q79" i="1"/>
  <c r="B60" i="2" s="1"/>
  <c r="C60" i="2" s="1"/>
  <c r="P79" i="1"/>
  <c r="N79" i="1"/>
  <c r="N29" i="2" s="1"/>
  <c r="O29" i="2" s="1"/>
  <c r="M79" i="1"/>
  <c r="B31" i="2" s="1"/>
  <c r="H79" i="1"/>
  <c r="B6" i="2" s="1"/>
  <c r="F79" i="1"/>
  <c r="W78" i="1"/>
  <c r="W88" i="1" s="1"/>
  <c r="V78" i="1"/>
  <c r="B80" i="2" s="1"/>
  <c r="S78" i="1"/>
  <c r="R78" i="1"/>
  <c r="Q78" i="1"/>
  <c r="P78" i="1"/>
  <c r="N78" i="1"/>
  <c r="M78" i="1"/>
  <c r="B30" i="2" s="1"/>
  <c r="B14" i="2"/>
  <c r="H78" i="1"/>
  <c r="F78" i="1"/>
  <c r="B5" i="2" l="1"/>
  <c r="B6" i="4"/>
  <c r="C6" i="4" s="1"/>
  <c r="O28" i="2"/>
  <c r="O37" i="2"/>
  <c r="O33" i="2"/>
  <c r="O36" i="2"/>
  <c r="O34" i="2"/>
  <c r="O38" i="2"/>
  <c r="O35" i="2"/>
  <c r="B57" i="2"/>
  <c r="C57" i="2" s="1"/>
  <c r="C76" i="2"/>
  <c r="B8" i="2"/>
  <c r="B29" i="2"/>
  <c r="C31" i="2" s="1"/>
  <c r="B4" i="2"/>
  <c r="C5" i="2" s="1"/>
  <c r="G93" i="1"/>
  <c r="C30" i="2" l="1"/>
  <c r="C6" i="2"/>
</calcChain>
</file>

<file path=xl/comments1.xml><?xml version="1.0" encoding="utf-8"?>
<comments xmlns="http://schemas.openxmlformats.org/spreadsheetml/2006/main">
  <authors>
    <author/>
  </authors>
  <commentList>
    <comment ref="D71" authorId="0" shapeId="0">
      <text>
        <r>
          <rPr>
            <sz val="10"/>
            <rFont val="Arial"/>
            <family val="2"/>
          </rPr>
          <t>hier gibt es eine neue Webstie: https://research.ucc.ie/celt/document/T100001B#contact</t>
        </r>
      </text>
    </comment>
  </commentList>
</comments>
</file>

<file path=xl/sharedStrings.xml><?xml version="1.0" encoding="utf-8"?>
<sst xmlns="http://schemas.openxmlformats.org/spreadsheetml/2006/main" count="1759" uniqueCount="616">
  <si>
    <t>ID</t>
  </si>
  <si>
    <t>Titel</t>
  </si>
  <si>
    <t>Edition</t>
  </si>
  <si>
    <t>Abstract</t>
  </si>
  <si>
    <t>Link zur Edition funktioniert? (JA/richtiger Link)</t>
  </si>
  <si>
    <t>Abschließendes Jahr der Publikation (JAHR als Zahl)</t>
  </si>
  <si>
    <t>Wird auf der Website eine/mehrere DH-Person/en genannt? (JA/NEIN)</t>
  </si>
  <si>
    <t>Wenn ja, In welcher(n) Rolle(n) werden die DH-Personen auf der Projektwebsite genannt? (Begriffe, die vorkommen, nutzen / nicht unbedingt namentlich genannt)</t>
  </si>
  <si>
    <t>Ort der Rollen (TEAMSEITE/ZITIERHINWEIS/SONSTIGES)</t>
  </si>
  <si>
    <t>Sprache der Onlineedition (Hauptsprache)</t>
  </si>
  <si>
    <t>Suche nach den Personen (Anzahl der Klicks)</t>
  </si>
  <si>
    <t>Sind die XML-Dateien auf der Website zur Ansicht/zum Download verfügbar? (JA/NEIN/k.a.)</t>
  </si>
  <si>
    <t>Sind die DH-Personen in den TEI-XML (teiHeader-Elemente) genannt? (Element als XPATH/NEIN/k.a. wenn nicht rauszufinden, weil keine Daten publiziert)</t>
  </si>
  <si>
    <t>Wenn ja, mit welchen Rollenbeschreibungen werden die DH-Personen in teiheadern bezeichnet? (Begriffe, die vorkommen, nutzen / k.a.)</t>
  </si>
  <si>
    <t>Sind die Forschungsdaten gesondert digital publiziert? (Link zum Datensatz/NEIN)</t>
  </si>
  <si>
    <t>Wenn ja, wie werden die DH-Personen genannt? (Autor:in/Weitere Mitarbeiter:in/Andere?)</t>
  </si>
  <si>
    <t>Wo findest du die Info zu den DH-Leuten im Datensatz? (CFF/README/Sonstiges)</t>
  </si>
  <si>
    <t>Ist die entwickelte Software publiziert? (Link zum Datensatz/NEIN)</t>
  </si>
  <si>
    <t>Wenn ja, werden auch nicht-DH-Personen genannt und wie? (Rollenbezeichnung)</t>
  </si>
  <si>
    <t>Gibt es ein CFF bei der Software? (JA/NEIN)</t>
  </si>
  <si>
    <t>Jahr des Reviews</t>
  </si>
  <si>
    <t>Anmerkungen/Fragen</t>
  </si>
  <si>
    <t>LK</t>
  </si>
  <si>
    <t xml:space="preserve">Anemoskala. Corpus and concordances for major Modern Greek poets </t>
  </si>
  <si>
    <t xml:space="preserve">http://www.greek-language.gr/digitalResources/literature/tools/concordance/index.html </t>
  </si>
  <si>
    <t>http://ride.i-d-e.de/issues/issue-8/anemoskala</t>
  </si>
  <si>
    <t>JA</t>
  </si>
  <si>
    <t>k.a.</t>
  </si>
  <si>
    <t xml:space="preserve">gre </t>
  </si>
  <si>
    <t>NEIN</t>
  </si>
  <si>
    <t>Sprachbarriere</t>
  </si>
  <si>
    <t>MK</t>
  </si>
  <si>
    <t xml:space="preserve">1641 Depositions </t>
  </si>
  <si>
    <t xml:space="preserve">https://1641.tcd.ie </t>
  </si>
  <si>
    <t>http://ride.i-d-e.de/issues/issue-5/1641-depositions</t>
  </si>
  <si>
    <t xml:space="preserve">principal investigator(s); researcher(s); technical advice; planning and support from the inception of the project; imaging the original manuscripts; technological advice; maintained the systems; provided the project with software and allowed us to avail of their expertise; designed the artwork for the web interface; web developer(s); hosting this web site </t>
  </si>
  <si>
    <t>Teamseite</t>
  </si>
  <si>
    <t>eng</t>
  </si>
  <si>
    <t xml:space="preserve">A London Provisioner's Chronicle, 1550–1563, by Henry Machyn: Manuscript, Transcription, and Modernization </t>
  </si>
  <si>
    <t xml:space="preserve">http://quod.lib.umich.edu/m/machyn/ </t>
  </si>
  <si>
    <t>http://ride.i-d-e.de/issues/issue-2/henry-machyn-diary/</t>
  </si>
  <si>
    <t>Editor(s)</t>
  </si>
  <si>
    <t xml:space="preserve">Alfred Escher-Briefedition </t>
  </si>
  <si>
    <t xml:space="preserve">https://www.briefedition.alfred-escher.ch/ </t>
  </si>
  <si>
    <t>https://ride.i-d-e.de/issues/issue-10/alfred-escher-briefedition</t>
  </si>
  <si>
    <t>Editionswissenschaftler(s); Informatikingenieur;  inhaltliche und technische Qualitätskontrolle</t>
  </si>
  <si>
    <t>About</t>
  </si>
  <si>
    <t>de</t>
  </si>
  <si>
    <t>https://github.com/stazh/briefedition-escher</t>
  </si>
  <si>
    <t>contributor</t>
  </si>
  <si>
    <t>contributors</t>
  </si>
  <si>
    <t>Ohne Namensnennung: Editionsspezialisten; Grafiker; Umsetzung der Detailspezifikation und der kritischen Rückmeldungen erfolgte sowohl auf inhaltlicher als auch auf technischer Ebene durch die Alfred Escher-Stiftung; technische Auszeichnung; Transkriptionsarbeiten; inhaltliche und technische Qualitätskontrolle</t>
  </si>
  <si>
    <t xml:space="preserve">Beckett, Samuel. Stirrings Still / Soubresauts and Comment dire / what is the word: a digital genetic edition (2011), | L'Innommable / The Unnamable: a digital genetic edition (2013) | Krapp's Last Tape / La Dernière Bande: a digital genetic edition (2015) | Series 'The Beckett Digital Manuscript Project' </t>
  </si>
  <si>
    <t xml:space="preserve">http://www.beckettarchive.org </t>
  </si>
  <si>
    <t>http://ride.i-d-e.de/issues/issue-5/beckettarchive</t>
  </si>
  <si>
    <t>Editorial board (technical realisation); Programming</t>
  </si>
  <si>
    <t xml:space="preserve">Briefe und Texte aus dem intellektuellen Berlin um 1800 </t>
  </si>
  <si>
    <t xml:space="preserve">https://www.berliner-intellektuelle.eu/ </t>
  </si>
  <si>
    <t>http://ride.i-d-e.de/issues/issue-12/berliner-intellektuelle</t>
  </si>
  <si>
    <t>Projektverantwortliche; Technische Realisierung; Wissenschaftliche Ausarbeitung; Kodierung; Webdesign; Erste Konzeption des XSLT-Stylesheets und des Webinterface; Erste Transkriptionsarbeiten</t>
  </si>
  <si>
    <t>Website nicht erreichbar momentan</t>
  </si>
  <si>
    <t xml:space="preserve">Briefwechsel Sauer-Seuffert </t>
  </si>
  <si>
    <t xml:space="preserve">http://sauer-seuffert.onb.ac.at/ </t>
  </si>
  <si>
    <t>http://ride.i-d-e.de/issues/issue-12/sauer-seuffert</t>
  </si>
  <si>
    <t>Wissenschaftliche MitarbeiterInnen; Konzeption und Umsetzung</t>
  </si>
  <si>
    <t>https://labs.onb.ac.at/gitlab/digital-editions/sauer-seuffert-public</t>
  </si>
  <si>
    <t xml:space="preserve">CELT - Corpus of Electronic texts </t>
  </si>
  <si>
    <t xml:space="preserve">http://celt.ucc.ie/ </t>
  </si>
  <si>
    <t>https://ride.i-d-e.de/issues/issue-6/celt-corpus-of-electronic-texts/</t>
  </si>
  <si>
    <t>Manager; Research Associates; Associate Investigators; Principal Investigator; part-time Research Associates; involved in text capture; TEI-conformant text editing; and data processing.“</t>
  </si>
  <si>
    <t>//teiHeader/fileDesc/titleStmt/respStmt</t>
  </si>
  <si>
    <t>Electronic edition compiled by</t>
  </si>
  <si>
    <t>Die TEI-XML sind verlinkt, aber man muss noch rechtsklick "Seite untersuchen" klicken, um das XML zu sehen.</t>
  </si>
  <si>
    <t>MS</t>
  </si>
  <si>
    <t xml:space="preserve">Codex Sinaiticus </t>
  </si>
  <si>
    <t>http://www.codexsinaiticus.org</t>
  </si>
  <si>
    <t>http://ride.i-d-e.de/issues/issue-1/codex-sinaiticus/</t>
  </si>
  <si>
    <t>Ja</t>
  </si>
  <si>
    <t>Website Working Party; Digitisation; Transcription and alignment; website development</t>
  </si>
  <si>
    <t>Conversion to XML and proofreading</t>
  </si>
  <si>
    <t>RS</t>
  </si>
  <si>
    <t xml:space="preserve">CoReMA: Cooking Recipes of the Middle Ages </t>
  </si>
  <si>
    <t xml:space="preserve">http://gams.uni-graz.at/corema </t>
  </si>
  <si>
    <t>http://ride.i-d-e.de/issues/issue-14/corema</t>
  </si>
  <si>
    <t>Engineer; Data modelling; data management; websdesign; Principal Investigator?</t>
  </si>
  <si>
    <t>//teiHeade/fileDesc/editionStmt/principal</t>
  </si>
  <si>
    <t>digital processing</t>
  </si>
  <si>
    <t>Etwas unsicher ob die Editor:innen auch die DHler sind</t>
  </si>
  <si>
    <t>TL</t>
  </si>
  <si>
    <t xml:space="preserve">Crossing Brooklyn Ferry: An Online Critical Edition </t>
  </si>
  <si>
    <t xml:space="preserve">http://msr-archives.rutgers.edu/CBF/ </t>
  </si>
  <si>
    <t>https://ride.i-d-e.de/issues/issue-7/crossing-brooklyn-ferry-an-online-critical-edition/</t>
  </si>
  <si>
    <t>(Danksgungen) A large debt is also owed to...  ; (Projektleiter) project created by…</t>
  </si>
  <si>
    <t xml:space="preserve">Darwin Correspondence Project </t>
  </si>
  <si>
    <t xml:space="preserve">https://www.darwinproject.ac.uk/ </t>
  </si>
  <si>
    <t>http://ride.i-d-e.de/issues/issue-12/darwin-correspondence</t>
  </si>
  <si>
    <t>Delopment; Technical Development; Research Associate; Technical Director; Associate Editor; Technical Development;</t>
  </si>
  <si>
    <t xml:space="preserve">Decameron Web </t>
  </si>
  <si>
    <t xml:space="preserve">https://www.brown.edu/Departments/Italian_Studies/dweb/ </t>
  </si>
  <si>
    <t>http://ride.i-d-e.de/issues/issue-14/decameron</t>
  </si>
  <si>
    <t>direction; two-editor team; Project Director</t>
  </si>
  <si>
    <t>TM</t>
  </si>
  <si>
    <t xml:space="preserve">Der Zürcher Sommer 1968: Die digitale Edition </t>
  </si>
  <si>
    <t xml:space="preserve">https://www.uzh.ch/cosmov/edition/ssl-dir/V4/ </t>
  </si>
  <si>
    <t>http://ride.i-d-e.de/issues/issue-2/zurcher-sommer-1968/</t>
  </si>
  <si>
    <t>Technische Konzeption; Umsetzung und Design; Konzeption; EditorInnen; Editionsprinzipien und Tagging; Erstellung der Chronologie; Kurzbiographien</t>
  </si>
  <si>
    <t>Impressum</t>
  </si>
  <si>
    <t>Bei Software Zitiervorschlag: Bitte verwenden Sie folgende bibliographischen Angaben: Der Zürcher Sommer 1968. Herausgegeben von Joachim Scharloth und Angelika Linke, unter Mitarbeit von Noah Bubenhofer, Susanne Haaf, Céline Jourdain, Monika Schnoz, Ursula Stutz, Peter Zaugg und Angela Zimmermann. Zürich 2008.)</t>
  </si>
  <si>
    <t xml:space="preserve">Deutsches Textarchiv </t>
  </si>
  <si>
    <t xml:space="preserve">http://www.deutschestextarchiv.de/ </t>
  </si>
  <si>
    <t>https://ride.i-d-e.de/issues/issue-6/deutsches-textarchiv/</t>
  </si>
  <si>
    <t>Redaktion</t>
  </si>
  <si>
    <t xml:space="preserve">//teiHeader/fileDesc/titleStmt/editor   </t>
  </si>
  <si>
    <t>editor</t>
  </si>
  <si>
    <t>https://www.deutschestextarchiv.de/doku/software</t>
  </si>
  <si>
    <t>Autor</t>
  </si>
  <si>
    <t>Durch Qualitätskontrolle DTAQ sind die Texte des Kernkorpus in vielen Belangen der Goldstandard  für die weitere Verwendbarkeit.</t>
  </si>
  <si>
    <t xml:space="preserve">Die Augsburger Baumeisterbücher. Digitale Edition der mittelalterlichen Stadtrechnungen von 1320 bis 1466 </t>
  </si>
  <si>
    <t xml:space="preserve">https://www.augsburger-baumeisterbuecher.de </t>
  </si>
  <si>
    <t>http://ride.i-d-e.de/issues/issue-14/baumeisterbuecher</t>
  </si>
  <si>
    <t>Zählen Permalinks auch als cff? Beispiel: https://lod.academy/bmb/id/bmb-bm-00om/1</t>
  </si>
  <si>
    <t>VR</t>
  </si>
  <si>
    <t xml:space="preserve">Digitale Edition und Kommentierung der Tagebücher des Fürsten Christian II. von Anhalt-Bernburg (1599-1656) </t>
  </si>
  <si>
    <t xml:space="preserve">http://diglib.hab.de/edoc/ed000228/start.htm </t>
  </si>
  <si>
    <t>http://ride.i-d-e.de/issues/issue-16/tagebuecher-christian-ii</t>
  </si>
  <si>
    <t xml:space="preserve">Technische Umsetzung </t>
  </si>
  <si>
    <t>Zitierhinweis</t>
  </si>
  <si>
    <t>Umsetzung der Digitalen Edition</t>
  </si>
  <si>
    <t>https://git.hab.de/goermar/tagebuch-christian-ii-xml</t>
  </si>
  <si>
    <t>MG</t>
  </si>
  <si>
    <t xml:space="preserve">edition humboldt digital </t>
  </si>
  <si>
    <t xml:space="preserve">https://edition-humboldt.de/?&amp;l=en </t>
  </si>
  <si>
    <t>http://ride.i-d-e.de/issues/issue-13/ehd</t>
  </si>
  <si>
    <t>Projektleitung; Wissenschaftliche Beratung; Projektmitarbeiter*innen: Herausgeber/Mitherausgeber; Konzeption der digitalen Edition; Redaktion; Konzeption, Programmierung und Gestaltung der digitalen Edition; Entwicklung und Anpassung der digitalen Arbeitsumgebung ediarum; Bearbeiter; Datenlektorat; Editionsrichtlinien und Dokumentation des Datenmodells</t>
  </si>
  <si>
    <t>https://github.com/telota/edition-humboldt-digital</t>
  </si>
  <si>
    <t>Herausgeber; Autor</t>
  </si>
  <si>
    <t>CFF</t>
  </si>
  <si>
    <t xml:space="preserve">Electronic Enlightenment Scholarly Edition of Correspondence </t>
  </si>
  <si>
    <t xml:space="preserve">http://www.e-enlightenment.com </t>
  </si>
  <si>
    <t>https://ride.i-d-e.de/issues/issue-6/review-of-electronic-enlightenment-scholarly-edition-of-correspondence/</t>
  </si>
  <si>
    <t xml:space="preserve">Head of the Centre for Digital Scholarship and Digital Humanities Support; Head of Digital Collections Discovery; </t>
  </si>
  <si>
    <t>Nur DOI zur Briefseite</t>
  </si>
  <si>
    <t xml:space="preserve">EMA – Erich Mendelsohn Archiv. Der Briefwechsel von Erich und Luise Mendelsohn 1910–1953 </t>
  </si>
  <si>
    <t xml:space="preserve">http://ema.smb.museum </t>
  </si>
  <si>
    <t>http://ride.i-d-e.de/issues/issue-10/erich-mendelsohn-archiv</t>
  </si>
  <si>
    <t>Projektleitung und Konzept; Wissenschaftliche Beratung; Katalogisierung / Metadaten / Register und Scanning; Datenkonversion, Technische Beratung – Refine! Edition</t>
  </si>
  <si>
    <t>JA (Permalink und Kalliope-Metadaden)</t>
  </si>
  <si>
    <t xml:space="preserve">Ferruccio Busoni – Briefe und Schriften </t>
  </si>
  <si>
    <t xml:space="preserve">https://www.busoni-nachlass.org </t>
  </si>
  <si>
    <t>http://ride.i-d-e.de/issues/issue-12/busoni-nachlass</t>
  </si>
  <si>
    <t>Technische Umsetzung</t>
  </si>
  <si>
    <t>https://scm.cms.hu-berlin.de/busoni-schriften/busoni-data-public</t>
  </si>
  <si>
    <t>Developer</t>
  </si>
  <si>
    <t>Mitglieder/Projektmitglieder</t>
  </si>
  <si>
    <t>http://www.busoni-nachlass.org/de/Projekt/Editionsrichtlinien</t>
  </si>
  <si>
    <t xml:space="preserve">Galileo Galilei’s Notes on Motion </t>
  </si>
  <si>
    <t xml:space="preserve">http://www.imss.fi.it/ms72/INDEX.HTM </t>
  </si>
  <si>
    <t>http://ride.i-d-e.de/issues/issue-14/galileo</t>
  </si>
  <si>
    <t>Scientific responsibility and project management; Programming and electronic data processing;Transcriptions; JAVA programming;</t>
  </si>
  <si>
    <t>Pilotprojekt</t>
  </si>
  <si>
    <t xml:space="preserve">Hugo von Montfort: Das poetische Werk </t>
  </si>
  <si>
    <t xml:space="preserve">http://www-gewi.uni-graz.at/montfort-edition/ </t>
  </si>
  <si>
    <t>http://ride.i-d-e.de/issues/issue-4/montfort</t>
  </si>
  <si>
    <t>https://gams.uni-graz.at/me</t>
  </si>
  <si>
    <t xml:space="preserve">Es wird im Impressum nur auf das  Zentrum für Informationsmodellierung - Austrian Centre for Digital Humanities, verwiesen </t>
  </si>
  <si>
    <t xml:space="preserve">Jane Austen's Fiction Manuscripts </t>
  </si>
  <si>
    <t xml:space="preserve">http://www.janeausten.ac.uk/index.html </t>
  </si>
  <si>
    <t>http://ride.i-d-e.de/issues/issue-5/jane-austens-fiction-manuscripts</t>
  </si>
  <si>
    <t>Team/ Inhaltliche Verantwortung; Interface/Web Developer; XML encoding</t>
  </si>
  <si>
    <t>Zitierhinweis; Teamseite</t>
  </si>
  <si>
    <t>Ist im Katalog der Uni Bib: https://www.library.ucsb.edu/research/db/1235</t>
  </si>
  <si>
    <t xml:space="preserve">Königsfelden Online. Die Urkunden und Akten des Klosters und des Oberamts Königsfelden </t>
  </si>
  <si>
    <t xml:space="preserve">https://www.koenigsfelden.uzh.ch </t>
  </si>
  <si>
    <t>http://ride.i-d-e.de/issues/issue-16/koenigsfelden</t>
  </si>
  <si>
    <t>Technisch umgesetzt durch</t>
  </si>
  <si>
    <t>//teiHeader/fileDesc/seriesStmt/respStmt</t>
  </si>
  <si>
    <t>Tagging; Qualitätskontrolle</t>
  </si>
  <si>
    <t>https://doi.org/10.5281/zenodo.5179361</t>
  </si>
  <si>
    <t xml:space="preserve">Lyrik des deutschen Mittelalters </t>
  </si>
  <si>
    <t xml:space="preserve">http://www.ldm-digital.de </t>
  </si>
  <si>
    <t>http://ride.i-d-e.de/issues/issue-13/ldm</t>
  </si>
  <si>
    <t xml:space="preserve">Mark Twain's Letters, 1853–1880 </t>
  </si>
  <si>
    <t xml:space="preserve">http://www.marktwainproject.org/xtf/search?category=letters;rmode=landing_letters;style=mtp </t>
  </si>
  <si>
    <t>https://ride.i-d-e.de/issues/issue-10/mark-twain-letters</t>
  </si>
  <si>
    <t>Contributors</t>
  </si>
  <si>
    <t>Es gibt einen „cite“ Button</t>
  </si>
  <si>
    <t xml:space="preserve">Melville's Marginalia Online </t>
  </si>
  <si>
    <t xml:space="preserve">http://melvillesmarginalia.org/front.php </t>
  </si>
  <si>
    <t>http://ride.i-d-e.de/issues/issue-3/melville</t>
  </si>
  <si>
    <t>http://melvillesmarginalia.org</t>
  </si>
  <si>
    <t>Head Technical Design and Analysis Specialist; Analysis Specialist; Web Developer and Technical Consultant;</t>
  </si>
  <si>
    <t>XML encoding</t>
  </si>
  <si>
    <t xml:space="preserve">Sonstige Rollen auf der Website: Associate General Editor;  Associate Editors; Assistant Editors ; Bibliographical Editor; Student Interns </t>
  </si>
  <si>
    <t xml:space="preserve">Mozart Briefe und Dokumente -- Online-Edition </t>
  </si>
  <si>
    <t xml:space="preserve">http://dme.mozarteum.at/DME/main/cms.php?tid=110&amp;sec=briefe&amp;l= </t>
  </si>
  <si>
    <t>https://ride.i-d-e.de/issues/issue-10/mozart-briefe-dokumente</t>
  </si>
  <si>
    <t xml:space="preserve">IT-Entwicklung; Online-Redaktion; Webdesign; Programmierung; Leitung IT und Softwareentwicklung; XML Technologie; </t>
  </si>
  <si>
    <t>//mupHeader/titleStmt/editor/@role="techstaff"</t>
  </si>
  <si>
    <t>Sonstige Rollen auf der Website: ;Projektleiter DME; Projektverantwortliche;  Ehemalige Mitarbeiter:innen; Wissenschaftlicher Leiter</t>
  </si>
  <si>
    <t xml:space="preserve">Nietzschesource </t>
  </si>
  <si>
    <t xml:space="preserve">http://www.nietzschesource.org/ </t>
  </si>
  <si>
    <t>http://ride.i-d-e.de/issues/issue-1/nietzschesource/</t>
  </si>
  <si>
    <t xml:space="preserve">General Editor; Text Encoding; </t>
  </si>
  <si>
    <t>Startseite; Teamseite</t>
  </si>
  <si>
    <t>gemischt</t>
  </si>
  <si>
    <t>UNKLAR</t>
  </si>
  <si>
    <t xml:space="preserve">P. S. Post Scriptum </t>
  </si>
  <si>
    <t xml:space="preserve">http://ps.clul.ul.pt </t>
  </si>
  <si>
    <t>https://ride.i-d-e.de/issues/issue-10/post-scriptum-digital-archive</t>
  </si>
  <si>
    <t>Coordination; Computational Linguists; Technical Support; Postdoctoral grantees; Teaching researchers</t>
  </si>
  <si>
    <t>Coordination; Transkription, Annotation; Parsing; Revision; Edición modernizada; Palabras-clave; Contextualización</t>
  </si>
  <si>
    <t xml:space="preserve">Papyri.info </t>
  </si>
  <si>
    <t xml:space="preserve">http://papyri.info </t>
  </si>
  <si>
    <t>http://ride.i-d-e.de/issues/issue-9/papyri-info</t>
  </si>
  <si>
    <t>ohne Rolle</t>
  </si>
  <si>
    <t>https://github.com/papyri/idp.data</t>
  </si>
  <si>
    <t>personen auf der Website sehr schwer zu finden, das wird auch im Review bemängelt, wo es heißt, die personen seien „little visible“</t>
  </si>
  <si>
    <t xml:space="preserve">Paul Klee – Bildnerische Form- und Gestaltungslehre </t>
  </si>
  <si>
    <t xml:space="preserve">http://www.kleegestaltungslehre.zpk.org </t>
  </si>
  <si>
    <t>http://ride.i-d-e.de/issues/issue-4/klee</t>
  </si>
  <si>
    <t>JPG-Format</t>
  </si>
  <si>
    <t xml:space="preserve">Perseus Digital Library </t>
  </si>
  <si>
    <t xml:space="preserve">http://www.perseus.tufts.edu/hopper/ </t>
  </si>
  <si>
    <t>http://ride.i-d-e.de/issues/issue-8/perseus</t>
  </si>
  <si>
    <t>edior in chief; Senior Software Developer; Digital Librarian; Data Architect; Senior Research Coordinator; Managing Editor; Associate Editor; Digital Library Analyst</t>
  </si>
  <si>
    <t xml:space="preserve">Regesta Imperii online </t>
  </si>
  <si>
    <t xml:space="preserve">https://exist.i-d-e.de/apps/ride/www.regesta-imperii.de/ </t>
  </si>
  <si>
    <t>https://ride.i-d-e.de/issues/issue-6/regesta-imperii-online/</t>
  </si>
  <si>
    <t>http://www.regesta-imperii.de/startseite.html</t>
  </si>
  <si>
    <t>Ansprechpartner der einzelnen Arbeitsstellen</t>
  </si>
  <si>
    <t>Kontakt</t>
  </si>
  <si>
    <t>https://gitlab.rlp.net/adwmainz/regesta-imperii/lab/regesta-imperii-data</t>
  </si>
  <si>
    <t>Link zur Software ist nicht zu öffnen</t>
  </si>
  <si>
    <t xml:space="preserve">Sandrart.net </t>
  </si>
  <si>
    <t xml:space="preserve">http://www.sandrart.net/ </t>
  </si>
  <si>
    <t>http://ride.i-d-e.de/issues/issue-1/sandrart-net/</t>
  </si>
  <si>
    <t>Wissenschaftliche Leitung IT; Konzeption der technischen Umsetzung; Softwarearchitektur und -design; Programmierung; Dokumentation; Website; TEI-Encoding</t>
  </si>
  <si>
    <t>http://ta.sandrart.net/data/tei-compact.tgz</t>
  </si>
  <si>
    <t>teiHeader</t>
  </si>
  <si>
    <t xml:space="preserve">Shakespeare Corpus: ShakespearePlaysPlus </t>
  </si>
  <si>
    <t xml:space="preserve">http://lexically.net/wordsmith/support/shakespeare.html </t>
  </si>
  <si>
    <t>http://ride.i-d-e.de/issues/issue-9/shakespeare-plays</t>
  </si>
  <si>
    <t xml:space="preserve">Spectateurs (Moralische Wochenschriften) </t>
  </si>
  <si>
    <t xml:space="preserve">http://gams.uni-graz.at/context:mws </t>
  </si>
  <si>
    <t>http://ride.i-d-e.de/issues/issue-6/spectateurs</t>
  </si>
  <si>
    <t>Startseite</t>
  </si>
  <si>
    <t>de; eng; fra; it; spa; por</t>
  </si>
  <si>
    <t>Applikationsentwicklung; Datenmodellierung</t>
  </si>
  <si>
    <t>lk</t>
  </si>
  <si>
    <t xml:space="preserve">The 'Beta Dilemma' – A Review of the Faust Edition </t>
  </si>
  <si>
    <t xml:space="preserve">http://beta.faustedition.net/ </t>
  </si>
  <si>
    <t>http://ride.i-d-e.de/issues/issue-7/faustedition</t>
  </si>
  <si>
    <t>Herausgeber; unter Mitarbeit von; Projektmitarbeiter</t>
  </si>
  <si>
    <t xml:space="preserve">Herausgeber; Mitarbeit </t>
  </si>
  <si>
    <t>https://github.com/faustedition/faust-xml</t>
  </si>
  <si>
    <t xml:space="preserve">The Carlyle Letters Online </t>
  </si>
  <si>
    <t xml:space="preserve">https://carlyleletters.dukeupress.edu/home </t>
  </si>
  <si>
    <t>http://ride.i-d-e.de/issues/issue-14/carlyle-addams</t>
  </si>
  <si>
    <t>Coordinating Editor; Editor; Project Manager; Lead Developer; Systems Administrator; Developer</t>
  </si>
  <si>
    <t>Editors (nicht alle DH): Coordinating Editor; Senior Editors; Editors; Managing Editor; Associate Editor; Assistant Editors</t>
  </si>
  <si>
    <t xml:space="preserve">The Casebooks Project </t>
  </si>
  <si>
    <t xml:space="preserve">http://www.magicandmedicine.hps.cam.ac.uk/ </t>
  </si>
  <si>
    <t>https://ride.i-d-e.de/issues/issue-7/the-casebooks-project/</t>
  </si>
  <si>
    <t>Herausgeber; Technical Director</t>
  </si>
  <si>
    <t>https://github.com/CasebooksProject?tab=repositories</t>
  </si>
  <si>
    <t xml:space="preserve">The Correspondence of James McNeill Whistler </t>
  </si>
  <si>
    <t xml:space="preserve">http://www.whistler.arts.gla.ac.uk/correspondence/ </t>
  </si>
  <si>
    <t>http://ride.i-d-e.de/issues/issue-3/whistler</t>
  </si>
  <si>
    <t xml:space="preserve">The digital edition of the Becerro Galicano de San Millán de la Cogolla </t>
  </si>
  <si>
    <t xml:space="preserve">http://www.ehu.es/galicano/ </t>
  </si>
  <si>
    <t>http://ride.i-d-e.de/issues/issue-2/becerro-galicano/</t>
  </si>
  <si>
    <t xml:space="preserve">development of the digital edition; design; Web development; Technical development and IT support; </t>
  </si>
  <si>
    <t>eng; es; eu (baskisch)</t>
  </si>
  <si>
    <t>Weitere Rollen auf der Website: project direction; transcription</t>
  </si>
  <si>
    <t xml:space="preserve">The Fleischmann Diaries </t>
  </si>
  <si>
    <t xml:space="preserve">http://fleischmanndiaries.ucc.ie/ </t>
  </si>
  <si>
    <t>http://ride.i-d-e.de/issues/issue-2/fleischmann-diaries/</t>
  </si>
  <si>
    <t>Autor; Herausgeber</t>
  </si>
  <si>
    <t>About; Footer</t>
  </si>
  <si>
    <t>Die Forschungsdaten sind wohl hier publiziert, aber man bekommt keinen Zugangn ohne Anmeldung https://www.dropbox.com/s/cftl8kerkk89f5o/The%20Fleischmann%20Diaries%20Online%20Archive.%20Dissertation%20by%20Roisin%20OBrien.%20Licensed%20under%20the%20Creative%20Commons%20Attribution-NonCommercialNoDerivatives%204.0%20International%20License.</t>
  </si>
  <si>
    <t xml:space="preserve">The Jane Addams Digital Edition </t>
  </si>
  <si>
    <t xml:space="preserve">https://digital.janeaddams.ramapo.edu/ </t>
  </si>
  <si>
    <t>Editors; Omeka Developers</t>
  </si>
  <si>
    <t xml:space="preserve">The Saint Patrick’s Confessio Hypertext Stack Project </t>
  </si>
  <si>
    <t xml:space="preserve">https://www.confessio.ie/# </t>
  </si>
  <si>
    <t>https://ride.i-d-e.de/issues/issue-13/confessio/</t>
  </si>
  <si>
    <t>Web Development; Metadata Manager and DH Specialist; Collaborators; Project Intern; Partners</t>
  </si>
  <si>
    <t xml:space="preserve">Structural Markup Transformation; Project Researchers; </t>
  </si>
  <si>
    <t>Weitere Rollen auf der Website: Collaborators; Contributors &amp; Volunteers; Partners;  Libraries, Archives &amp; Publishers; Hosting &amp; Funding Institutions; Researchers; Project Interns; die Seite des Reviews ist nicht mehr aktuell: https://ride.i-d-e.de/issues/issue-13/confessio/,  es gibt eine technical documentation, wo grob das  Vorgehen für die Erstellung der Edition erklärt wird http://godwindiary.bodleian.ox.ac.uk/tech.html</t>
  </si>
  <si>
    <t xml:space="preserve">The Shelley-Godwin Archive </t>
  </si>
  <si>
    <t xml:space="preserve">http://shelleygodwinarchive.org/ </t>
  </si>
  <si>
    <t>http://ride.i-d-e.de/issues/issue-2/sga_frankenstein-notebooks/</t>
  </si>
  <si>
    <t xml:space="preserve">Technical Lead; Managing Editor for Encoding and Transcriptions; Encoder; Graphic Designer; Text Encoding Lead; Technical Assistant; Digital Imaging Unit; Application Development; Technical Advisor; Senior Applications Developer; Head of Digital Initiatives; </t>
  </si>
  <si>
    <t xml:space="preserve">Teamseite </t>
  </si>
  <si>
    <t>https://github.com/umd-mith/sga/tree/master</t>
  </si>
  <si>
    <t>Metadata editors</t>
  </si>
  <si>
    <t>Es gibt diverse rollen gibt ohne eine verknüpfung zu einer taxonomie http://shelleygodwinarchive.org/about/</t>
  </si>
  <si>
    <t xml:space="preserve">The William Blake Archive </t>
  </si>
  <si>
    <t xml:space="preserve">http://www.blakearchive.org </t>
  </si>
  <si>
    <t>https://ride.i-d-e.de/issues/issue-7/the-william-blake-archive-upgrade/ und http://ride.i-d-e.de/issues/issue-5/the-william-blake-archive</t>
  </si>
  <si>
    <t>Editors; Assistant Editors; Project Manager; Project Coordinator, University of Rochester; Bibliographer; Blake/An Illustrated Quarterly;  Consultants on Special Projects;  Project Assistants</t>
  </si>
  <si>
    <t>Technical Editor; Programmer/Analysts; Project Manager; Project Assistants</t>
  </si>
  <si>
    <t>https://github.com/blakearchive/</t>
  </si>
  <si>
    <t>Writing XSL Templates and Designing Interface; Conversion to XML; Conversion to TEI.2-conformant markup</t>
  </si>
  <si>
    <t>Es gibt zwei Reviews, weil die Edition noch einmal überarbeitet wurde</t>
  </si>
  <si>
    <t xml:space="preserve">Theodor Fontane: Notizbücher: Digitale genetisch-kritische und kommentierte Edition </t>
  </si>
  <si>
    <t xml:space="preserve">https://fontane-nb.dariah.eu </t>
  </si>
  <si>
    <t>http://ride.i-d-e.de/issues/issue-16/fontane-notebooks</t>
  </si>
  <si>
    <t>Gesamtleitung, Idee, Konzeption und Herausgeberin; Informationswissenschaftliche und -technologische Leitung sowie Koordination in der SUB; Mitarbeiterinnen und Mitarbeiter: Edition, Editorische Assistenz, Metadaten, IT, Visualisierung und Portalentwicklung, Suche, GND, Beratung</t>
  </si>
  <si>
    <t>//teiHeader/fileDesc/titleStmt/respStmt und //teiHeader/fileDesc/titleStmt/editor</t>
  </si>
  <si>
    <t>Editor; Editorische Assistenz; Kodierung; Metadaten; Visualisierung</t>
  </si>
  <si>
    <t>https://gitlab.gwdg.de/fontane-notizbuecher und https://fontane-nb.dariah.eu/nutzungshinweise.html</t>
  </si>
  <si>
    <t>Die Faksimile sind hier noch einmal publiziert: https://textgridrep.org/search?query=fontane+notizb%C3%BCcher&amp;order=relevance&amp;limit=20</t>
  </si>
  <si>
    <t xml:space="preserve">Varitext </t>
  </si>
  <si>
    <t xml:space="preserve">http://syrah.uni-koeln.de/varitext/ </t>
  </si>
  <si>
    <t>https://ride.i-d-e.de/issues/issue-6/varitext-und-das-corpus-des-varietes-nationales-du-francais/</t>
  </si>
  <si>
    <t>Equipe (fr für Team)</t>
  </si>
  <si>
    <t>fr</t>
  </si>
  <si>
    <t>Im Internetarchive ist 2021 die letzte Version zu finden https://web.archive.org/web/20210512022950/http://syrah.uni-koeln.de/varitext/</t>
  </si>
  <si>
    <t xml:space="preserve">Welscher Gast digital </t>
  </si>
  <si>
    <t xml:space="preserve">http://digi.ub.uni-heidelberg.de/wgd/ </t>
  </si>
  <si>
    <t>http://ride.i-d-e.de/issues/issue-4/welschergast</t>
  </si>
  <si>
    <t>IT; Design und Redaktion; Publikationsdienste, Kulturelles Erbe und Digital Humanities; IT &amp; heiEDITIONS; Historische Sammlungen; Digitalisierungszentrum; WWW-Redaktion</t>
  </si>
  <si>
    <t>Im Review wird eine DH-Person mit Namen genannt, aber für einen Ausblick und nicht um den Beitrag der Person für die Edition hervorzuheben: „Talking with Jakub Šimek at the conference of the AG Germanistische Edition in Graz this winter (Feb. 17th-20th 2016), he signalled that the synoptic presentation will be granted release status once all text witness transcriptions are online.“</t>
  </si>
  <si>
    <t xml:space="preserve">William Godwin's Diary </t>
  </si>
  <si>
    <t xml:space="preserve">http://godwindiary.bodleian.ox.ac.uk/ </t>
  </si>
  <si>
    <t>http://ride.i-d-e.de/issues/issue-3/godwin</t>
  </si>
  <si>
    <t>Director (project has been directed); project’s technical support officer; research students; supplementary research work(er); extensive contributions to the website drawing on his work on the Abinger Collection; support from librarians (The staff at UCLA’s Special Collections Library, Law Library, and the Young Research Library, and those at the Henry E. Huntington Library in California, provided invaluable support)</t>
  </si>
  <si>
    <t>//teiHeader/revisionDesc/change when="Zeitstempel"/persName</t>
  </si>
  <si>
    <t>http://godwindiary.bodleian.ox.ac.uk/tech.html sie sind herunterladbar</t>
  </si>
  <si>
    <t>generator (generated this file)</t>
  </si>
  <si>
    <t xml:space="preserve">Wolfgang Koeppen Jugend </t>
  </si>
  <si>
    <t xml:space="preserve">http://koeppen-jugend.de/ </t>
  </si>
  <si>
    <t>http://ride.i-d-e.de/issues/issue-13/koeppen-jugend</t>
  </si>
  <si>
    <t>Projektleitung; Projektmitarbeiter/Innen; Gestaltung &amp; Technische Umsetzung</t>
  </si>
  <si>
    <t xml:space="preserve">Carolingian Scholarship and Martianus Capella: The Oldest Commentary Tradition </t>
  </si>
  <si>
    <t xml:space="preserve">http://martianus.huygens.knaw.nl </t>
  </si>
  <si>
    <t>http://ride.i-d-e.de/issues/issue-1/carolingian-scholarship</t>
  </si>
  <si>
    <t>Editor (edited by)</t>
  </si>
  <si>
    <t>Nur Editoren genannt, die selten im DH-Bereich auftauchen</t>
  </si>
  <si>
    <t>RS/MK</t>
  </si>
  <si>
    <t xml:space="preserve">Classical Latin Texts. A Resource Prepared by The Packard Humanities Institute (PHI) </t>
  </si>
  <si>
    <t xml:space="preserve">http://latin.packhum.org/ </t>
  </si>
  <si>
    <t>http://ride.i-d-e.de/issues/issue-8/phi</t>
  </si>
  <si>
    <t xml:space="preserve">Wikisource (deutsch) </t>
  </si>
  <si>
    <t xml:space="preserve">https://de.wikisource.org </t>
  </si>
  <si>
    <t>http://ride.i-d-e.de/issues/issue-8/wikisource</t>
  </si>
  <si>
    <t>Benutzer; Admins</t>
  </si>
  <si>
    <t xml:space="preserve">http://dumps.wikimedia.org/dewikisource/ </t>
  </si>
  <si>
    <t>Benutzer</t>
  </si>
  <si>
    <t>https://de.wikipedia.org/wiki/MediaWiki (alle Wikimedia-Projekte sind mit MediaWiki:  Wikibooks | Wikidata | Wikimedia Commons | Wikinews | Wikipedia | Wikiquote | Wikisource | Wikispecies | Wikiversity | Wikivoyage | Wiktionary)</t>
  </si>
  <si>
    <t>Programmierer</t>
  </si>
  <si>
    <t xml:space="preserve">Briefportal Leibniz. Ausgewählte Briefe in HTML </t>
  </si>
  <si>
    <t xml:space="preserve">https://leibniz-briefportal.adw-goe.de/ </t>
  </si>
  <si>
    <t>http://ride.i-d-e.de/issues/issue-16/briefportal-leibniz</t>
  </si>
  <si>
    <t>Mitarbeiterinnen und Mitarbeiter</t>
  </si>
  <si>
    <t>https://github.com/telota/LeibnizVIII-LaTeX_TEI</t>
  </si>
  <si>
    <t>Arbeitsstellenleiter; GitHub-Verwaltung</t>
  </si>
  <si>
    <t>Readme</t>
  </si>
  <si>
    <t xml:space="preserve">Walter Benjamin Digital </t>
  </si>
  <si>
    <t xml:space="preserve">https://www.walter-benjamin.online/ </t>
  </si>
  <si>
    <t>http://ride.i-d-e.de/issues/issue-16/benjamin-digital</t>
  </si>
  <si>
    <t>de; en; fr</t>
  </si>
  <si>
    <t>Die Edition hat ein ziemlich schlechtes Review bekommen: https://ride.i-d-e.de/issues/issue-16/walter-benjamin-digital/?hilite=benjamin+digital</t>
  </si>
  <si>
    <t>MG/MK</t>
  </si>
  <si>
    <t xml:space="preserve">Women Writers in Review </t>
  </si>
  <si>
    <t xml:space="preserve">http://www.wwp.northeastern.edu/review/index.html </t>
  </si>
  <si>
    <t>https://ride.i-d-e.de/issues/issue-6/women-writers-in-review/</t>
  </si>
  <si>
    <t>Director; Senior XML Programmer/Analyst; XML Applications Programmer; Associate Director; CURRENT RESEARCH AND ENCODING SPECIALISTS</t>
  </si>
  <si>
    <t xml:space="preserve">Carl-Maria-von-Weber-Gesamtausgabe. Digitale Edition: Briefe </t>
  </si>
  <si>
    <t xml:space="preserve">https://weber-gesamtausgabe.de </t>
  </si>
  <si>
    <t>http://ride.i-d-e.de/issues/issue-12/wega</t>
  </si>
  <si>
    <t xml:space="preserve">Es sind alle als MusikwissenschaftlerInnen beschrieben: Projektleitung; Editionsleitung; Herausgeber; Angestellte Mitarbeiterinnen und Mitarbeiter (eine Person ist Musikwissenschaftler und Computerlinguist); </t>
  </si>
  <si>
    <t>Übertragung</t>
  </si>
  <si>
    <t>https://doi.org/10.5281/zenodo.3520700</t>
  </si>
  <si>
    <t>https://github.com/Edirom/WeGA-WebApp</t>
  </si>
  <si>
    <t xml:space="preserve">Dante Alighieri Commedia A Digital Edition </t>
  </si>
  <si>
    <t xml:space="preserve">http://sd-editions.com/AnaAdditional/commediaonline/home.html </t>
  </si>
  <si>
    <t>http://ride.i-d-e.de/issues/issue-3/commedia</t>
  </si>
  <si>
    <t>Edition Realization: Peter Robinson | Anastasia Programming</t>
  </si>
  <si>
    <t>Startseite; About; Teamseite</t>
  </si>
  <si>
    <t>ita; eng</t>
  </si>
  <si>
    <t>Programmierfirma</t>
  </si>
  <si>
    <t xml:space="preserve">CORLEC </t>
  </si>
  <si>
    <t xml:space="preserve">http://www.lllf.uam.es/ESP/Corlec.html </t>
  </si>
  <si>
    <t>https://ride.i-d-e.de/issues/issue-9/corlec-2/?hilite=corlec</t>
  </si>
  <si>
    <t>Director honorario; profesores; Investigador principal; Ingeniero Informático; Personal Investigador Asociado; Personal Investigador en Formación</t>
  </si>
  <si>
    <t>spa</t>
  </si>
  <si>
    <t xml:space="preserve">Corpus of Spanish Golden-Age Sonnets </t>
  </si>
  <si>
    <t xml:space="preserve">https://github.com/bncolorado/CorpusSonetosSigloDeOro </t>
  </si>
  <si>
    <t>https://ride.i-d-e.de/issues/issue-6/corpus-of-spanish-golden-age-sonnets/</t>
  </si>
  <si>
    <t>Es wird auf einen Artikel verwiesen mit drei Autoren</t>
  </si>
  <si>
    <t>Metrical patterns annotation</t>
  </si>
  <si>
    <t>Nein</t>
  </si>
  <si>
    <t>VR/MK</t>
  </si>
  <si>
    <t xml:space="preserve">Digital Thoreau </t>
  </si>
  <si>
    <t xml:space="preserve">http://www.digitalthoreau.org/ </t>
  </si>
  <si>
    <t>http://ride.i-d-e.de/issues/issue-4/digitalthoreau</t>
  </si>
  <si>
    <r>
      <rPr>
        <sz val="11"/>
        <color rgb="FF000000"/>
        <rFont val="Calibri"/>
        <family val="2"/>
        <charset val="1"/>
      </rPr>
      <t>https</t>
    </r>
    <r>
      <rPr>
        <sz val="11"/>
        <color rgb="FF9C0006"/>
        <rFont val="Calibri"/>
        <family val="2"/>
        <charset val="1"/>
      </rPr>
      <t>://digitalthoreau.org/</t>
    </r>
  </si>
  <si>
    <t>Director; Editors; Support; Consultants; Liaisons</t>
  </si>
  <si>
    <t>//teiHeader/fileDesc/notesStmt</t>
  </si>
  <si>
    <t>This text was encoded by the Technical Services team at Milne Library, SUNY Geneseo using Text Encoding Initiative (TEI) P5 XML Schema, using the Parallel Segmentation method.</t>
  </si>
  <si>
    <t>https://github.com/milnegeneseo/fluid_text/tree/master</t>
  </si>
  <si>
    <t xml:space="preserve">Europarl </t>
  </si>
  <si>
    <t xml:space="preserve">http://www.statmt.org/europarl/ </t>
  </si>
  <si>
    <t>https://ride.i-d-e.de/issues/issue-9/europarl-2/</t>
  </si>
  <si>
    <t>https://www.statmt.org/europarl/v7/tools.tgz</t>
  </si>
  <si>
    <t xml:space="preserve"> ( Europarl: A Parallel Corpus for Statistical Machine Translation, Philipp Koehn, MT Summit 2005, pdf. )</t>
  </si>
  <si>
    <t>TL/MK</t>
  </si>
  <si>
    <t xml:space="preserve">Hesperia </t>
  </si>
  <si>
    <t xml:space="preserve">http://hesperia.ucm.es/ </t>
  </si>
  <si>
    <t>http://ride.i-d-e.de/issues/issue-7/hesperia</t>
  </si>
  <si>
    <t>General coordinator; Technical head</t>
  </si>
  <si>
    <t>esp, eng</t>
  </si>
  <si>
    <t xml:space="preserve">InterCorp </t>
  </si>
  <si>
    <t xml:space="preserve">http://www.korpus.cz/ </t>
  </si>
  <si>
    <t>http://ride.i-d-e.de/issue-9/intercorp-2</t>
  </si>
  <si>
    <t xml:space="preserve">Advisory Board </t>
  </si>
  <si>
    <t>cz; eng</t>
  </si>
  <si>
    <t>https://github.com/czcorpus/wag</t>
  </si>
  <si>
    <t>autor</t>
  </si>
  <si>
    <t>Verschiedenen Personen in Zitiervorschläge genannt, aber ich weiß nicht wer wer ist: https://wiki.korpus.cz/doku.php/en:cnk:citace</t>
  </si>
  <si>
    <t xml:space="preserve">La dama boba: edición crítica y archivo digital </t>
  </si>
  <si>
    <t xml:space="preserve">http://doi.org/10.6092/UNIBO/LADAMABOBA </t>
  </si>
  <si>
    <t>http://ride.i-d-e.de/issues/issue-5/damaboba</t>
  </si>
  <si>
    <t>Datenkuration; Webdesign; Webebtwicklung; Wissenschaftliche und technische Beratung</t>
  </si>
  <si>
    <t>esp</t>
  </si>
  <si>
    <t xml:space="preserve">La entretenida by Miguel de Cervantes: A Digital, Annotated Edition and an English Translation (The Diversion) </t>
  </si>
  <si>
    <t xml:space="preserve">http://entretenida.outofthewings.org/index.html </t>
  </si>
  <si>
    <t>http://ride.i-d-e.de/issues/issue-4/entretenida</t>
  </si>
  <si>
    <t>Project Coordinator; Technical Direction, Training and Supervision; Website Advisor; Programming; Interface Development; Web Development; Additional Technical Direction and Training (alle vom Department of Digita Humanities, Kingʼs College London)</t>
  </si>
  <si>
    <t xml:space="preserve">«La Repubblica» Corpus </t>
  </si>
  <si>
    <t xml:space="preserve">https://corpora.dipintra.it/public/run.cgi/first?corpname=repubblica </t>
  </si>
  <si>
    <t>https://ride.i-d-e.de/issues/issue-6/la-repubblica-corpus/</t>
  </si>
  <si>
    <t>https://corpora.dipintra.it</t>
  </si>
  <si>
    <t>ital</t>
  </si>
  <si>
    <t>Ist Korpuslinguistik, keine Edition</t>
  </si>
  <si>
    <t xml:space="preserve">Leal Conselheiro Electronic Edition </t>
  </si>
  <si>
    <t xml:space="preserve">http://digital.library.wisc.edu/1711.dl/IbrAmerTxt.LealConselheiro </t>
  </si>
  <si>
    <t>http://ride.i-d-e.de/issues/issue-1/leal-conselheiro/</t>
  </si>
  <si>
    <t xml:space="preserve">Litteraturbanken </t>
  </si>
  <si>
    <t xml:space="preserve">http://litteraturbanken.se </t>
  </si>
  <si>
    <t>https://ride.i-d-e.de/issues/issue-6/litteraturbanken-the-swedish-literature-bank/</t>
  </si>
  <si>
    <t>Technische Entwickler</t>
  </si>
  <si>
    <t xml:space="preserve">Petrus Plaoul. Commentarius in libros Sententiarum: Editiones electronicas </t>
  </si>
  <si>
    <t xml:space="preserve">http://petrusplaoul.org </t>
  </si>
  <si>
    <t>http://ride.i-d-e.de/issues/issue-3/petrus_plaoul</t>
  </si>
  <si>
    <t>One man show. Kombination von DH und Fachgelehrten</t>
  </si>
  <si>
    <t>Footer</t>
  </si>
  <si>
    <t>eng, lat</t>
  </si>
  <si>
    <t>LK/MK</t>
  </si>
  <si>
    <t xml:space="preserve">Songs of the Victorians </t>
  </si>
  <si>
    <t xml:space="preserve">http://www.songsofthevictorians.com/index.html </t>
  </si>
  <si>
    <t>http://ride.i-d-e.de/issues/issue-13/victorians</t>
  </si>
  <si>
    <t>Developed by; Autor</t>
  </si>
  <si>
    <t>https://web.archive.org/web/20130516030210/http://www.songsofthevictorians.com/</t>
  </si>
  <si>
    <t>rs</t>
  </si>
  <si>
    <t xml:space="preserve">Théâtre classique </t>
  </si>
  <si>
    <t xml:space="preserve">http://www.theatre-classique.fr </t>
  </si>
  <si>
    <t>http://ride.i-d-e.de/issues/issue-8/theatre-classique</t>
  </si>
  <si>
    <t>fra</t>
  </si>
  <si>
    <t>Wortwolke</t>
  </si>
  <si>
    <t>Beobachtung: Es ist nicht klar, ob eine DH-Person genannt wird, wenn sie Herausgeber ist und in der Edition aber als Editor tätig ist</t>
  </si>
  <si>
    <t>NENNUNG DH PERSON AUF WEBSITE</t>
  </si>
  <si>
    <t>Editionen gesamt</t>
  </si>
  <si>
    <t>DH-Personen werden auf der Website genannt</t>
  </si>
  <si>
    <t>DH-Personen werden auf der Website nicht genannt</t>
  </si>
  <si>
    <t>About/Teamseite/Startseite</t>
  </si>
  <si>
    <t>Datenmodell</t>
  </si>
  <si>
    <t>XML-TEI</t>
  </si>
  <si>
    <t xml:space="preserve">Editionen mit DH-Personen im teiHeader </t>
  </si>
  <si>
    <t>edition insgesamt</t>
  </si>
  <si>
    <t xml:space="preserve">Editionen ohne DH-Personen im teiHeader </t>
  </si>
  <si>
    <t>TEI Dateien auf der Website</t>
  </si>
  <si>
    <t>titleStmt/respStmt</t>
  </si>
  <si>
    <t>revisionDesc</t>
  </si>
  <si>
    <t>seriesStmt</t>
  </si>
  <si>
    <t>Forschungsdaten</t>
  </si>
  <si>
    <t>Editionen</t>
  </si>
  <si>
    <t>Nicht publizierte</t>
  </si>
  <si>
    <t>Unklar</t>
  </si>
  <si>
    <t>Publizierte Forschungsdaten</t>
  </si>
  <si>
    <t>nicht genannte Personen</t>
  </si>
  <si>
    <t>Forschungssoftware</t>
  </si>
  <si>
    <t>Wird eine/mehrere DH-Person/en genannt? (JA/NEIN)</t>
  </si>
  <si>
    <t>In welcher(n) Rolle(n)? (Begriffe, die vorkommen, nutzen / nicht unbedingt namentlich genannt)</t>
  </si>
  <si>
    <t>Sind die Personen in den TEI-XML (teiHeader-Elemente) genannt? (Element als XPATH/NEIN/Unbekannt)</t>
  </si>
  <si>
    <t>Sind die Forschungsdaten gesondert publiziert? (Link zum Datensatz/NEIN)</t>
  </si>
  <si>
    <t>Wenn ja, wer wird als Autor:in genannt? (Autor:in/Weitere Mitarbeiter:in/Andere? DH-Personen und andere Mitarbeieter:innen?)</t>
  </si>
  <si>
    <t>Wird eine/mehrere DH-Person/en im Review genannt?  (JA/NEIN)</t>
  </si>
  <si>
    <t>In welcher(n) Rolle(n)? (Begriffe, die vorkommen, nutzen)</t>
  </si>
  <si>
    <t>Sprache des REVEIWS</t>
  </si>
  <si>
    <t>Rolle ohne Namensnennung</t>
  </si>
  <si>
    <t xml:space="preserve">Juxta Web Service </t>
  </si>
  <si>
    <t xml:space="preserve">http://juxtacommons.org/ </t>
  </si>
  <si>
    <t>https://ride.i-d-e.de/issue-11/web-based-collation-tools/</t>
  </si>
  <si>
    <t>l</t>
  </si>
  <si>
    <t xml:space="preserve">ediarum </t>
  </si>
  <si>
    <t xml:space="preserve">http://www.bbaw.de/telota/software/ediarum </t>
  </si>
  <si>
    <t>https://ride.i-d-e.de/issue-11/ediarum/</t>
  </si>
  <si>
    <t xml:space="preserve">Stylo </t>
  </si>
  <si>
    <t xml:space="preserve">https://stylo.huma-num.fr/ </t>
  </si>
  <si>
    <t>http://ride.i-d-e.de/issues/issue-15/stylo</t>
  </si>
  <si>
    <t>NUR NACH ANMELDUNG</t>
  </si>
  <si>
    <t>contributors; researchers; developers</t>
  </si>
  <si>
    <t>TEAMSEITE</t>
  </si>
  <si>
    <t>fra; eng</t>
  </si>
  <si>
    <t>entfällt hier</t>
  </si>
  <si>
    <t>https://github.com/EcrituresNumeriques/stylo/releases</t>
  </si>
  <si>
    <t>niemand</t>
  </si>
  <si>
    <t>etwas schwierig wegen französisch</t>
  </si>
  <si>
    <t xml:space="preserve">TEITOK </t>
  </si>
  <si>
    <t xml:space="preserve">http://www.teitok.org/ </t>
  </si>
  <si>
    <t>http://ride.i-d-e.de/issues/issue-15/teitok</t>
  </si>
  <si>
    <t>Author, Developer</t>
  </si>
  <si>
    <t>Credits; Zitierhinweis</t>
  </si>
  <si>
    <t>https://gitlab.com/maartenes/TEITOK</t>
  </si>
  <si>
    <t>noch mehr Software: https://github.com/ufal</t>
  </si>
  <si>
    <t xml:space="preserve">TEI Critical Apparatus Toolbox </t>
  </si>
  <si>
    <t xml:space="preserve">http://teicat.huma-num.fr/ </t>
  </si>
  <si>
    <t>http://ride.i-d-e.de/issues/issue-15/teicat</t>
  </si>
  <si>
    <t>Application design and main development; Logo Design ; written by; several students in computer science brought lots of ideas and greatly contributed to move forward the scope and code</t>
  </si>
  <si>
    <t>Unterseite; credits</t>
  </si>
  <si>
    <t>NEIN (coming soon …)</t>
  </si>
  <si>
    <t xml:space="preserve">Tustep - Tübinger System von Textverarbeitungs-Programmen </t>
  </si>
  <si>
    <t xml:space="preserve">https://www.tustep.uni-tuebingen.de/ </t>
  </si>
  <si>
    <t>https://ride.i-d-e.de/issue-11/tustep/</t>
  </si>
  <si>
    <t>JEIN (siehe Rolle ohne Namensnennung, aber im Impressum steht eine verantwortliche Person)</t>
  </si>
  <si>
    <t xml:space="preserve"> Verantwortlich für den Inhalt dieser Seiten: Dr. Wilhelm Ott </t>
  </si>
  <si>
    <t>Unbekannt</t>
  </si>
  <si>
    <t>https://www.tustep.uni-tuebingen.de/tustep.html</t>
  </si>
  <si>
    <t>Niemand</t>
  </si>
  <si>
    <t>program authors</t>
  </si>
  <si>
    <t>TUSTEP wurde am Zentrum für Datenverarbeitung der Universität Tübingen entwickelt./ Auch wird die  International Tustep User Group (ITUG) genannt</t>
  </si>
  <si>
    <t xml:space="preserve">Variance Viewer </t>
  </si>
  <si>
    <t xml:space="preserve">http://variance-viewer.informatik.uni-wuerzburg.de/Variance-Viewer/ </t>
  </si>
  <si>
    <t>keine Website erreichbar</t>
  </si>
  <si>
    <t>keine Website</t>
  </si>
  <si>
    <t>https://github.com/cs6-uniwue/Variance-Viewer</t>
  </si>
  <si>
    <t>This tool has been created in a project of the Chair of Computer Science VI - Artificial Intelligence and Applied Computer Science of the University of Würzburg, in the working group of Prof. Dr. Frank Puppe./ Als Contributor auf Github sind Nico Balbach und Maximilian Nöth genannt</t>
  </si>
  <si>
    <t>Developer (a web application for text collation which was developed by)</t>
  </si>
  <si>
    <t>The idea for its development was initiated by a group of researchers from an academic working group for digital editions</t>
  </si>
  <si>
    <t>Website ist nicht erreichbar</t>
  </si>
  <si>
    <t xml:space="preserve">Transkribus </t>
  </si>
  <si>
    <t xml:space="preserve">https://transkribus.eu/ </t>
  </si>
  <si>
    <t>http://ride.i-d-e.de/issues/issue-15/transkribus</t>
  </si>
  <si>
    <t>Research Engineer; Data Scientist; Transcription Expert; UX/UI Design; Sales; Developer; Education; DevOps; User Success Officer; Project Coordination &amp; Account Management; Research; Translations; Information &amp; Infrastructure; Marketing; Management</t>
  </si>
  <si>
    <t xml:space="preserve">Our Team </t>
  </si>
  <si>
    <t>https://gitlab.com/readcoop/transkribus</t>
  </si>
  <si>
    <t>readcoop als Herausgeber</t>
  </si>
  <si>
    <t>NEIN (ich habe echt nichts gefunden)</t>
  </si>
  <si>
    <t>Initially developed by the University of Innsbruck in 2013 and the Horizon 2020 EU research project READ in 2016, Transkribus is a cross-platform ecosystem continually being developed since 2019 by the READ-COOP SCE, a European Cooperative Society to sustain and evolve the project.</t>
  </si>
  <si>
    <t xml:space="preserve">Reledmac </t>
  </si>
  <si>
    <t xml:space="preserve">https://ctan.org/pkg/reledmac </t>
  </si>
  <si>
    <t>https://ride.i-d-e.de/issue-11/reledmac/</t>
  </si>
  <si>
    <t xml:space="preserve">System Administration, Web Master, Upload Management, Upload Management, </t>
  </si>
  <si>
    <t>Abspann</t>
  </si>
  <si>
    <t xml:space="preserve">de; eng; </t>
  </si>
  <si>
    <t xml:space="preserve">mei-friend </t>
  </si>
  <si>
    <t xml:space="preserve">https://github.com/trompamusic/mei-friend </t>
  </si>
  <si>
    <t>http://ride.i-d-e.de/issues/issue-15/mei-friend</t>
  </si>
  <si>
    <t xml:space="preserve">LERA </t>
  </si>
  <si>
    <t xml:space="preserve">http://lera.uzi.uni-halle.de/ </t>
  </si>
  <si>
    <t>Team/ Inhaltliche Verantwortung</t>
  </si>
  <si>
    <t>Über/ Impressum</t>
  </si>
  <si>
    <t>de/ eng</t>
  </si>
  <si>
    <t>NEIN/ Unbekannr</t>
  </si>
  <si>
    <t xml:space="preserve">Omeka Classic </t>
  </si>
  <si>
    <t xml:space="preserve">https://omeka.org/classic </t>
  </si>
  <si>
    <t>https://ride.i-d-e.de/issue-11/omeka/</t>
  </si>
  <si>
    <t>Service Manager; Web developer; Lead Developer; Training Specialist;  End User Testing Associate; Director; End User Support Specialist; Senior Developer; database/metadata architect;  Lead UI/UX Developer</t>
  </si>
  <si>
    <t>https://github.com/omeka/Omeka</t>
  </si>
  <si>
    <t xml:space="preserve">L’équipe de développement </t>
  </si>
  <si>
    <t xml:space="preserve">Digital Mappa – Simple and Web-based Annotations </t>
  </si>
  <si>
    <t xml:space="preserve">https://www.digitalmappa.org/ </t>
  </si>
  <si>
    <t>http://ride.i-d-e.de/issues/issue-15/digital-mappa</t>
  </si>
  <si>
    <t>Projektleitung</t>
  </si>
  <si>
    <t>https://github.com/performant-software/dm-2</t>
  </si>
  <si>
    <t xml:space="preserve">DH-Person, Programmierfirma </t>
  </si>
  <si>
    <t>Kommentatorin, Wissenschaftler und Lehrer, Systemadministrator und Entwickler</t>
  </si>
  <si>
    <t>Es handelt sich um ein Tool</t>
  </si>
  <si>
    <t xml:space="preserve"> (https://kdl.kcl.ac.uk/ das King’s Digital Lab) wird als Entwickler genannt)</t>
  </si>
  <si>
    <t>generated this file</t>
  </si>
  <si>
    <t>Wenn ja, wie werden die DH-Personen genannt? (Autor:in/Weitere Mitarbeiter:in/Andere?)2</t>
  </si>
  <si>
    <t>Spalte3</t>
  </si>
  <si>
    <t>Bearbeitung der Baumeisterbücher; Wissenschaftlicher Mitarbeiter; Entwicklung; Datentransformation; Informationsarchitektur; Interfacedesign; Digital Humanities; Webtechnologien;</t>
  </si>
  <si>
    <t>technical supervisor; data modelling</t>
  </si>
  <si>
    <t>Concepción general de esta edición digital; responsabilidad de la página Web; proceso de lematización; elaboración de todos los índices y fijación de las fechas críticas; Desarollo técnico y soporte informático</t>
  </si>
  <si>
    <t>previously available on The Packard Humanities Institute's CD ROM 5.3</t>
  </si>
  <si>
    <t xml:space="preserve">Wiki ist nicht nur für DH-Inhalte; Wikisource hat als große Besonderheit, das kollaborative Arbeiten. Die Autor*innen können dabei selbst entscheiden wie anonym sie bleiben möchten, </t>
  </si>
  <si>
    <t>Owner; Maintainer; Developer</t>
  </si>
  <si>
    <t>Bearbeiter:in</t>
  </si>
  <si>
    <t>About; Kontakt</t>
  </si>
  <si>
    <t>mehrere Orte</t>
  </si>
  <si>
    <t>Impressum/Kontakt/Footer</t>
  </si>
  <si>
    <t>Mehrere Orte</t>
  </si>
  <si>
    <t>Editionen mit zugänglichen XML-Daten</t>
  </si>
  <si>
    <t>editionStmt/principal</t>
  </si>
  <si>
    <t>fileDesc/notesStmt</t>
  </si>
  <si>
    <t>author oder editor</t>
  </si>
  <si>
    <t>genannte DH-Personen</t>
  </si>
  <si>
    <t>Editionen mit publizierter Forschungssoftware</t>
  </si>
  <si>
    <t>Entwickler:innen genannt</t>
  </si>
  <si>
    <t>Entwickler:innen nicht genannt</t>
  </si>
  <si>
    <t>Es gibt nur in 3 Fällen ein CFF.</t>
  </si>
  <si>
    <t>CFF vorhanden</t>
  </si>
  <si>
    <t>Dabei werden die Entwickler zwar als Mitglieder / Contributors des Repos sichtbar, jedoch nur selten als zitierfähige Autoren angegeben.</t>
  </si>
  <si>
    <t>TEI Dateien nicht auf der Website</t>
  </si>
  <si>
    <t xml:space="preserve">Bei 63 von 75 Editionen (84 %) werden DH-Personen auf der Projektwebsite genannt </t>
  </si>
  <si>
    <t>Davon sind in 19 Fällen die beteiligten DH-Personen im teiHeader ausgewiesen. Gut die Hälfte nutzen dafür &lt;respStmt&gt;</t>
  </si>
  <si>
    <t>ca. 12  von 75 Editionen (ca. 16 %) haben Forschungssoftware publiziert</t>
  </si>
  <si>
    <t>19 von 75 Editionen (25 %) haben ihre Forschungsdaten über ein Fachrepositorium publiziert</t>
  </si>
  <si>
    <t>Bei 68 % werden dann auch die DH-Personen genannt. Allerdings gibt es nur in einem Fall ein CFF.</t>
  </si>
  <si>
    <t>Editionen ohne zugänglichen XML-Daten</t>
  </si>
  <si>
    <t>Editionen mit publizierten XML-Dateien</t>
  </si>
  <si>
    <t>Angaben zu den DH-Personen in teiHeader vorhanden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</si>
</sst>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
  </numFmts>
  <fonts count="17" x14ac:knownFonts="1">
    <font>
      <sz val="10"/>
      <name val="Arial"/>
      <charset val="1"/>
    </font>
    <font>
      <sz val="10"/>
      <name val="Arial"/>
      <family val="2"/>
      <charset val="1"/>
    </font>
    <font>
      <sz val="10"/>
      <color rgb="FF0000FF"/>
      <name val="Arial"/>
      <family val="2"/>
      <charset val="1"/>
    </font>
    <font>
      <sz val="11"/>
      <color rgb="FF9C0006"/>
      <name val="Calibri"/>
      <family val="2"/>
      <charset val="1"/>
    </font>
    <font>
      <sz val="11"/>
      <color rgb="FF000000"/>
      <name val="Calibri"/>
      <family val="2"/>
      <charset val="1"/>
    </font>
    <font>
      <sz val="11"/>
      <name val="Calibri"/>
      <family val="2"/>
      <charset val="1"/>
    </font>
    <font>
      <sz val="10"/>
      <color rgb="FF000000"/>
      <name val="Arial"/>
      <family val="2"/>
      <charset val="1"/>
    </font>
    <font>
      <u/>
      <sz val="10"/>
      <color theme="10"/>
      <name val="Arial"/>
      <family val="2"/>
      <charset val="1"/>
    </font>
    <font>
      <sz val="11"/>
      <color rgb="FF9C6500"/>
      <name val="Calibri"/>
      <family val="2"/>
      <charset val="1"/>
    </font>
    <font>
      <strike/>
      <sz val="10"/>
      <name val="Arial"/>
      <family val="2"/>
      <charset val="1"/>
    </font>
    <font>
      <strike/>
      <sz val="10"/>
      <color rgb="FF0000FF"/>
      <name val="Arial"/>
      <family val="2"/>
      <charset val="1"/>
    </font>
    <font>
      <sz val="10"/>
      <name val="Arial"/>
      <family val="2"/>
    </font>
    <font>
      <b/>
      <sz val="10"/>
      <name val="CartoGothic Std"/>
      <family val="2"/>
    </font>
    <font>
      <sz val="10"/>
      <name val="CartoGothic Std"/>
      <family val="2"/>
    </font>
    <font>
      <sz val="11"/>
      <color rgb="FF000000"/>
      <name val="CartoGothic Std"/>
      <family val="2"/>
    </font>
    <font>
      <b/>
      <sz val="11"/>
      <color rgb="FF000000"/>
      <name val="CartoGothic Std"/>
      <family val="2"/>
    </font>
    <font>
      <sz val="10"/>
      <color theme="1"/>
      <name val="Arial"/>
      <charset val="1"/>
    </font>
  </fonts>
  <fills count="10">
    <fill>
      <patternFill patternType="none"/>
    </fill>
    <fill>
      <patternFill patternType="gray125"/>
    </fill>
    <fill>
      <patternFill patternType="solid">
        <fgColor rgb="FFFFC7CE"/>
        <bgColor rgb="FFD9D9D9"/>
      </patternFill>
    </fill>
    <fill>
      <patternFill patternType="solid">
        <fgColor rgb="FFFFEB9C"/>
        <bgColor rgb="FFFFF2CC"/>
      </patternFill>
    </fill>
    <fill>
      <patternFill patternType="solid">
        <fgColor rgb="FFD9EAD3"/>
        <bgColor rgb="FFD9D9D9"/>
      </patternFill>
    </fill>
    <fill>
      <patternFill patternType="solid">
        <fgColor rgb="FFFFF2CC"/>
        <bgColor rgb="FFFFEB9C"/>
      </patternFill>
    </fill>
    <fill>
      <patternFill patternType="solid">
        <fgColor rgb="FFB6D7A8"/>
        <bgColor rgb="FFD9D9D9"/>
      </patternFill>
    </fill>
    <fill>
      <patternFill patternType="solid">
        <fgColor rgb="FFFFFFFF"/>
        <bgColor rgb="FFFFF2CC"/>
      </patternFill>
    </fill>
    <fill>
      <patternFill patternType="solid">
        <fgColor rgb="FFFED966"/>
        <bgColor rgb="FFFFEB9C"/>
      </patternFill>
    </fill>
    <fill>
      <patternFill patternType="solid">
        <fgColor rgb="FFFFFD59"/>
        <bgColor rgb="FFFFEB9C"/>
      </patternFill>
    </fill>
  </fills>
  <borders count="3">
    <border>
      <left/>
      <right/>
      <top/>
      <bottom/>
      <diagonal/>
    </border>
    <border>
      <left/>
      <right/>
      <top style="thin">
        <color auto="1"/>
      </top>
      <bottom style="double">
        <color auto="1"/>
      </bottom>
      <diagonal/>
    </border>
    <border>
      <left/>
      <right/>
      <top/>
      <bottom style="double">
        <color auto="1"/>
      </bottom>
      <diagonal/>
    </border>
  </borders>
  <cellStyleXfs count="5">
    <xf numFmtId="0" fontId="0" fillId="0" borderId="0"/>
    <xf numFmtId="0" fontId="7" fillId="0" borderId="0" applyBorder="0" applyProtection="0"/>
    <xf numFmtId="0" fontId="3" fillId="2" borderId="0" applyBorder="0" applyProtection="0"/>
    <xf numFmtId="0" fontId="3" fillId="2" borderId="0" applyBorder="0" applyProtection="0"/>
    <xf numFmtId="0" fontId="8" fillId="3" borderId="0" applyBorder="0" applyProtection="0"/>
  </cellStyleXfs>
  <cellXfs count="43">
    <xf numFmtId="0" fontId="0" fillId="0" borderId="0" xfId="0"/>
    <xf numFmtId="0" fontId="0" fillId="0" borderId="0" xfId="0" applyAlignment="1" applyProtection="1"/>
    <xf numFmtId="0" fontId="0" fillId="0" borderId="0" xfId="0" applyFont="1" applyAlignment="1" applyProtection="1"/>
    <xf numFmtId="0" fontId="1" fillId="0" borderId="0" xfId="0" applyFont="1" applyAlignment="1" applyProtection="1"/>
    <xf numFmtId="0" fontId="2" fillId="0" borderId="0" xfId="0" applyFont="1" applyAlignment="1" applyProtection="1"/>
    <xf numFmtId="0" fontId="0" fillId="0" borderId="0" xfId="0" applyFont="1" applyAlignment="1" applyProtection="1">
      <alignment wrapText="1"/>
    </xf>
    <xf numFmtId="0" fontId="0" fillId="4" borderId="0" xfId="0" applyFont="1" applyFill="1" applyAlignment="1" applyProtection="1"/>
    <xf numFmtId="0" fontId="4" fillId="0" borderId="0" xfId="3" applyFont="1" applyFill="1" applyBorder="1" applyAlignment="1" applyProtection="1"/>
    <xf numFmtId="0" fontId="5" fillId="0" borderId="0" xfId="3" applyFont="1" applyFill="1" applyBorder="1" applyAlignment="1" applyProtection="1"/>
    <xf numFmtId="0" fontId="6" fillId="0" borderId="0" xfId="0" applyFont="1" applyAlignment="1" applyProtection="1"/>
    <xf numFmtId="0" fontId="0" fillId="5" borderId="0" xfId="0" applyFont="1" applyFill="1" applyAlignment="1" applyProtection="1"/>
    <xf numFmtId="0" fontId="1" fillId="0" borderId="0" xfId="0" applyFont="1" applyAlignment="1" applyProtection="1">
      <alignment wrapText="1"/>
    </xf>
    <xf numFmtId="0" fontId="0" fillId="6" borderId="0" xfId="0" applyFont="1" applyFill="1" applyAlignment="1" applyProtection="1"/>
    <xf numFmtId="0" fontId="3" fillId="0" borderId="0" xfId="3" applyFont="1" applyFill="1" applyBorder="1" applyAlignment="1" applyProtection="1"/>
    <xf numFmtId="0" fontId="4" fillId="7" borderId="0" xfId="3" applyFont="1" applyFill="1" applyBorder="1" applyAlignment="1" applyProtection="1"/>
    <xf numFmtId="0" fontId="7" fillId="0" borderId="0" xfId="1" applyFont="1" applyBorder="1" applyAlignment="1" applyProtection="1"/>
    <xf numFmtId="0" fontId="0" fillId="8" borderId="0" xfId="0" applyFont="1" applyFill="1" applyAlignment="1" applyProtection="1"/>
    <xf numFmtId="0" fontId="2" fillId="0" borderId="0" xfId="0" applyFont="1" applyAlignment="1" applyProtection="1">
      <alignment wrapText="1"/>
    </xf>
    <xf numFmtId="0" fontId="0" fillId="9" borderId="0" xfId="0" applyFont="1" applyFill="1" applyBorder="1" applyAlignment="1" applyProtection="1"/>
    <xf numFmtId="0" fontId="0" fillId="0" borderId="0" xfId="0" applyBorder="1" applyAlignment="1" applyProtection="1"/>
    <xf numFmtId="0" fontId="0" fillId="0" borderId="0" xfId="0" applyFont="1" applyBorder="1" applyAlignment="1" applyProtection="1"/>
    <xf numFmtId="0" fontId="2" fillId="0" borderId="0" xfId="0" applyFont="1" applyBorder="1" applyAlignment="1" applyProtection="1"/>
    <xf numFmtId="0" fontId="0" fillId="0" borderId="1" xfId="0" applyBorder="1" applyAlignment="1" applyProtection="1"/>
    <xf numFmtId="0" fontId="8" fillId="3" borderId="0" xfId="4" applyFont="1" applyBorder="1" applyAlignment="1" applyProtection="1"/>
    <xf numFmtId="0" fontId="9" fillId="0" borderId="0" xfId="0" applyFont="1" applyAlignment="1" applyProtection="1"/>
    <xf numFmtId="0" fontId="10" fillId="0" borderId="0" xfId="0" applyFont="1" applyAlignment="1" applyProtection="1"/>
    <xf numFmtId="0" fontId="0" fillId="9" borderId="2" xfId="0" applyFont="1" applyFill="1" applyBorder="1" applyAlignment="1" applyProtection="1"/>
    <xf numFmtId="0" fontId="0" fillId="0" borderId="2" xfId="0" applyBorder="1" applyAlignment="1" applyProtection="1"/>
    <xf numFmtId="0" fontId="0" fillId="0" borderId="2" xfId="0" applyFont="1" applyBorder="1" applyAlignment="1" applyProtection="1"/>
    <xf numFmtId="0" fontId="2" fillId="0" borderId="2" xfId="0" applyFont="1" applyBorder="1" applyAlignment="1" applyProtection="1"/>
    <xf numFmtId="0" fontId="4" fillId="0" borderId="2" xfId="3" applyFont="1" applyFill="1" applyBorder="1" applyAlignment="1" applyProtection="1"/>
    <xf numFmtId="0" fontId="11" fillId="0" borderId="0" xfId="0" applyFont="1" applyAlignment="1" applyProtection="1"/>
    <xf numFmtId="0" fontId="12" fillId="0" borderId="0" xfId="0" applyFont="1" applyAlignment="1" applyProtection="1"/>
    <xf numFmtId="0" fontId="13" fillId="0" borderId="0" xfId="0" applyFont="1"/>
    <xf numFmtId="0" fontId="14" fillId="0" borderId="0" xfId="0" applyFont="1" applyAlignment="1" applyProtection="1">
      <alignment horizontal="left" vertical="center" readingOrder="1"/>
    </xf>
    <xf numFmtId="0" fontId="13" fillId="0" borderId="0" xfId="0" applyFont="1" applyAlignment="1" applyProtection="1"/>
    <xf numFmtId="9" fontId="13" fillId="0" borderId="0" xfId="0" applyNumberFormat="1" applyFont="1" applyAlignment="1" applyProtection="1"/>
    <xf numFmtId="164" fontId="13" fillId="0" borderId="0" xfId="0" applyNumberFormat="1" applyFont="1" applyAlignment="1" applyProtection="1"/>
    <xf numFmtId="0" fontId="15" fillId="0" borderId="0" xfId="0" applyFont="1" applyAlignment="1" applyProtection="1">
      <alignment horizontal="left" vertical="center" readingOrder="1"/>
    </xf>
    <xf numFmtId="9" fontId="13" fillId="0" borderId="0" xfId="0" applyNumberFormat="1" applyFont="1"/>
    <xf numFmtId="0" fontId="16" fillId="0" borderId="0" xfId="0" applyFont="1" applyAlignment="1"/>
    <xf numFmtId="9" fontId="0" fillId="0" borderId="0" xfId="0" applyNumberFormat="1"/>
    <xf numFmtId="0" fontId="11" fillId="0" borderId="0" xfId="0" applyFont="1"/>
  </cellXfs>
  <cellStyles count="5">
    <cellStyle name="Excel Built-in Bad" xfId="2"/>
    <cellStyle name="Excel Built-in Bad 1" xfId="3"/>
    <cellStyle name="Excel Built-in Neutral" xfId="4"/>
    <cellStyle name="Link" xfId="1" builtinId="8"/>
    <cellStyle name="Standard" xfId="0" builtinId="0"/>
  </cellStyles>
  <dxfs count="21">
    <dxf>
      <alignment horizontal="general" vertical="bottom" textRotation="0" wrapText="0" indent="0" justifyLastLine="0" shrinkToFit="0" readingOrder="0"/>
      <protection locked="1" hidden="0"/>
    </dxf>
    <dxf>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rgb="FF0000FF"/>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
      <alignment horizontal="general" vertical="bottom" textRotation="0" wrapText="0" indent="0" justifyLastLine="0" shrinkToFit="0" readingOrder="0"/>
      <protection locked="1" hidden="0"/>
    </dxf>
    <dxf>
      <border outline="0">
        <bottom style="thin">
          <color auto="1"/>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protection locked="1" hidden="0"/>
    </dxf>
  </dxfs>
  <tableStyles count="0" defaultTableStyle="TableStyleMedium2" defaultPivotStyle="PivotStyleLight16"/>
  <colors>
    <indexedColors>
      <rgbColor rgb="FF000000"/>
      <rgbColor rgb="FFFFFFFF"/>
      <rgbColor rgb="FFFF0000"/>
      <rgbColor rgb="FF00FF00"/>
      <rgbColor rgb="FF0000FF"/>
      <rgbColor rgb="FFFFFD59"/>
      <rgbColor rgb="FFFF00FF"/>
      <rgbColor rgb="FF00FFFF"/>
      <rgbColor rgb="FF9C0006"/>
      <rgbColor rgb="FF008000"/>
      <rgbColor rgb="FF000080"/>
      <rgbColor rgb="FF9C6500"/>
      <rgbColor rgb="FF800080"/>
      <rgbColor rgb="FF008080"/>
      <rgbColor rgb="FFB6D7A8"/>
      <rgbColor rgb="FF808080"/>
      <rgbColor rgb="FF5B9BD5"/>
      <rgbColor rgb="FF993366"/>
      <rgbColor rgb="FFFFF2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D9EAD3"/>
      <rgbColor rgb="FFFFEB9C"/>
      <rgbColor rgb="FF99CCFF"/>
      <rgbColor rgb="FFFF99CC"/>
      <rgbColor rgb="FFCC99FF"/>
      <rgbColor rgb="FFFFC7CE"/>
      <rgbColor rgb="FF3366FF"/>
      <rgbColor rgb="FF33CCCC"/>
      <rgbColor rgb="FF99CC00"/>
      <rgbColor rgb="FFFED966"/>
      <rgbColor rgb="FFFF9900"/>
      <rgbColor rgb="FFED7D31"/>
      <rgbColor rgb="FF595959"/>
      <rgbColor rgb="FFA5A5A5"/>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mruColors>
      <color rgb="FFE96D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rtoGothic Std" panose="020B0602020204020204" pitchFamily="34" charset="0"/>
                <a:ea typeface="+mn-ea"/>
                <a:cs typeface="+mn-cs"/>
              </a:defRPr>
            </a:pPr>
            <a:r>
              <a:rPr lang="de-DE"/>
              <a:t>Orte, wo die DH-Personen auf der Website auftauchen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rtoGothic Std" panose="020B0602020204020204" pitchFamily="34" charset="0"/>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B7-4219-A3F3-3AB68ACCC82F}"/>
              </c:ext>
            </c:extLst>
          </c:dPt>
          <c:dPt>
            <c:idx val="1"/>
            <c:bubble3D val="0"/>
            <c:spPr>
              <a:solidFill>
                <a:srgbClr val="E96D70"/>
              </a:solidFill>
              <a:ln w="19050">
                <a:solidFill>
                  <a:schemeClr val="lt1"/>
                </a:solidFill>
              </a:ln>
              <a:effectLst/>
            </c:spPr>
            <c:extLst>
              <c:ext xmlns:c16="http://schemas.microsoft.com/office/drawing/2014/chart" uri="{C3380CC4-5D6E-409C-BE32-E72D297353CC}">
                <c16:uniqueId val="{00000003-9EB7-4219-A3F3-3AB68ACCC8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B7-4219-A3F3-3AB68ACCC8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4D-4645-872C-8F7E756BA8CA}"/>
              </c:ext>
            </c:extLst>
          </c:dPt>
          <c:dLbls>
            <c:dLbl>
              <c:idx val="0"/>
              <c:layout/>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1-9EB7-4219-A3F3-3AB68ACCC82F}"/>
                </c:ext>
              </c:extLst>
            </c:dLbl>
            <c:dLbl>
              <c:idx val="1"/>
              <c:layout/>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3-9EB7-4219-A3F3-3AB68ACCC82F}"/>
                </c:ext>
              </c:extLst>
            </c:dLbl>
            <c:dLbl>
              <c:idx val="2"/>
              <c:layout/>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5-9EB7-4219-A3F3-3AB68ACCC82F}"/>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rtoGothic Std" panose="020B0602020204020204" pitchFamily="34" charset="0"/>
                    <a:ea typeface="+mn-ea"/>
                    <a:cs typeface="+mn-cs"/>
                  </a:defRPr>
                </a:pPr>
                <a:endParaRPr lang="de-DE"/>
              </a:p>
            </c:txPr>
            <c:dLblPos val="bestFit"/>
            <c:showLegendKey val="0"/>
            <c:showVal val="1"/>
            <c:showCatName val="0"/>
            <c:showSerName val="0"/>
            <c:showPercent val="0"/>
            <c:showBubbleSize val="1"/>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Grafiken!$A$8:$A$11</c:f>
              <c:strCache>
                <c:ptCount val="4"/>
                <c:pt idx="0">
                  <c:v>About/Teamseite/Startseite</c:v>
                </c:pt>
                <c:pt idx="1">
                  <c:v>Zitierhinweis</c:v>
                </c:pt>
                <c:pt idx="2">
                  <c:v>Impressum/Kontakt/Footer</c:v>
                </c:pt>
                <c:pt idx="3">
                  <c:v>Mehrere Orte</c:v>
                </c:pt>
              </c:strCache>
            </c:strRef>
          </c:cat>
          <c:val>
            <c:numRef>
              <c:f>Grafiken!$B$8:$B$11</c:f>
              <c:numCache>
                <c:formatCode>General</c:formatCode>
                <c:ptCount val="4"/>
                <c:pt idx="0">
                  <c:v>44</c:v>
                </c:pt>
                <c:pt idx="1">
                  <c:v>3</c:v>
                </c:pt>
                <c:pt idx="2">
                  <c:v>11</c:v>
                </c:pt>
                <c:pt idx="3">
                  <c:v>7</c:v>
                </c:pt>
              </c:numCache>
            </c:numRef>
          </c:val>
          <c:extLst>
            <c:ext xmlns:c16="http://schemas.microsoft.com/office/drawing/2014/chart" uri="{C3380CC4-5D6E-409C-BE32-E72D297353CC}">
              <c16:uniqueId val="{00000006-9EB7-4219-A3F3-3AB68ACCC82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rtoGothic Std" panose="020B0602020204020204" pitchFamily="34" charset="0"/>
              <a:ea typeface="+mn-ea"/>
              <a:cs typeface="+mn-cs"/>
            </a:defRPr>
          </a:pPr>
          <a:endParaRPr lang="de-DE"/>
        </a:p>
      </c:txPr>
    </c:legend>
    <c:plotVisOnly val="1"/>
    <c:dispBlanksAs val="gap"/>
    <c:showDLblsOverMax val="1"/>
  </c:chart>
  <c:spPr>
    <a:solidFill>
      <a:schemeClr val="bg1"/>
    </a:solidFill>
    <a:ln w="9525" cap="flat" cmpd="sng" algn="ctr">
      <a:solidFill>
        <a:schemeClr val="tx1">
          <a:lumMod val="15000"/>
          <a:lumOff val="85000"/>
        </a:schemeClr>
      </a:solidFill>
      <a:round/>
    </a:ln>
    <a:effectLst/>
  </c:spPr>
  <c:txPr>
    <a:bodyPr/>
    <a:lstStyle/>
    <a:p>
      <a:pPr>
        <a:defRPr>
          <a:latin typeface="CartoGothic Std" panose="020B0602020204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lgn="ctr" rtl="0">
              <a:defRPr/>
            </a:pPr>
            <a:r>
              <a:rPr lang="de-DE" b="0"/>
              <a:t>Bei 23 von 75 Editionen (31 %) sind die XML-Dateien direkt auf der Editionswebsite einsehbar. </a:t>
            </a:r>
          </a:p>
        </c:rich>
      </c:tx>
      <c:layout/>
      <c:overlay val="0"/>
      <c:spPr>
        <a:noFill/>
        <a:ln w="0">
          <a:noFill/>
        </a:ln>
      </c:spPr>
    </c:title>
    <c:autoTitleDeleted val="0"/>
    <c:plotArea>
      <c:layout/>
      <c:pieChart>
        <c:varyColors val="1"/>
        <c:ser>
          <c:idx val="0"/>
          <c:order val="0"/>
          <c:spPr>
            <a:solidFill>
              <a:srgbClr val="5B9BD5"/>
            </a:solidFill>
            <a:ln w="0">
              <a:noFill/>
            </a:ln>
          </c:spPr>
          <c:dPt>
            <c:idx val="0"/>
            <c:bubble3D val="0"/>
            <c:spPr>
              <a:solidFill>
                <a:srgbClr val="5B9BD5"/>
              </a:solidFill>
              <a:ln w="19080">
                <a:solidFill>
                  <a:srgbClr val="FFFFFF"/>
                </a:solidFill>
                <a:round/>
              </a:ln>
            </c:spPr>
            <c:extLst>
              <c:ext xmlns:c16="http://schemas.microsoft.com/office/drawing/2014/chart" uri="{C3380CC4-5D6E-409C-BE32-E72D297353CC}">
                <c16:uniqueId val="{00000001-6A54-4D53-971C-238CF4FC2E41}"/>
              </c:ext>
            </c:extLst>
          </c:dPt>
          <c:dPt>
            <c:idx val="1"/>
            <c:bubble3D val="0"/>
            <c:spPr>
              <a:solidFill>
                <a:srgbClr val="E96D70"/>
              </a:solidFill>
              <a:ln w="19080">
                <a:solidFill>
                  <a:srgbClr val="FFFFFF"/>
                </a:solidFill>
                <a:round/>
              </a:ln>
            </c:spPr>
            <c:extLst>
              <c:ext xmlns:c16="http://schemas.microsoft.com/office/drawing/2014/chart" uri="{C3380CC4-5D6E-409C-BE32-E72D297353CC}">
                <c16:uniqueId val="{00000003-6A54-4D53-971C-238CF4FC2E41}"/>
              </c:ext>
            </c:extLst>
          </c:dPt>
          <c:dLbls>
            <c:dLbl>
              <c:idx val="0"/>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1-6A54-4D53-971C-238CF4FC2E41}"/>
                </c:ext>
              </c:extLst>
            </c:dLbl>
            <c:dLbl>
              <c:idx val="1"/>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3-6A54-4D53-971C-238CF4FC2E41}"/>
                </c:ext>
              </c:extLst>
            </c:dLbl>
            <c:spPr>
              <a:noFill/>
              <a:ln>
                <a:noFill/>
              </a:ln>
              <a:effectLst/>
            </c:sp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Grafiken!$A$30:$A$31</c:f>
              <c:strCache>
                <c:ptCount val="2"/>
                <c:pt idx="0">
                  <c:v>TEI Dateien auf der Website</c:v>
                </c:pt>
                <c:pt idx="1">
                  <c:v>TEI Dateien nicht auf der Website</c:v>
                </c:pt>
              </c:strCache>
            </c:strRef>
          </c:cat>
          <c:val>
            <c:numRef>
              <c:f>Grafiken!$B$30:$B$31</c:f>
              <c:numCache>
                <c:formatCode>General</c:formatCode>
                <c:ptCount val="2"/>
                <c:pt idx="0">
                  <c:v>23</c:v>
                </c:pt>
                <c:pt idx="1">
                  <c:v>51</c:v>
                </c:pt>
              </c:numCache>
            </c:numRef>
          </c:val>
          <c:extLst>
            <c:ext xmlns:c16="http://schemas.microsoft.com/office/drawing/2014/chart" uri="{C3380CC4-5D6E-409C-BE32-E72D297353CC}">
              <c16:uniqueId val="{00000004-6A54-4D53-971C-238CF4FC2E41}"/>
            </c:ext>
          </c:extLst>
        </c:ser>
        <c:dLbls>
          <c:showLegendKey val="0"/>
          <c:showVal val="0"/>
          <c:showCatName val="0"/>
          <c:showSerName val="0"/>
          <c:showPercent val="0"/>
          <c:showBubbleSize val="0"/>
          <c:showLeaderLines val="1"/>
        </c:dLbls>
        <c:firstSliceAng val="0"/>
      </c:pieChart>
      <c:spPr>
        <a:noFill/>
        <a:ln w="0">
          <a:noFill/>
        </a:ln>
      </c:spPr>
    </c:plotArea>
    <c:legend>
      <c:legendPos val="b"/>
      <c:legendEntry>
        <c:idx val="0"/>
        <c:txPr>
          <a:bodyPr/>
          <a:lstStyle/>
          <a:p>
            <a:pPr>
              <a:defRPr b="0"/>
            </a:pPr>
            <a:endParaRPr lang="de-DE"/>
          </a:p>
        </c:txPr>
      </c:legendEntry>
      <c:layout/>
      <c:overlay val="0"/>
      <c:spPr>
        <a:noFill/>
        <a:ln w="0">
          <a:noFill/>
        </a:ln>
      </c:spPr>
    </c:legend>
    <c:plotVisOnly val="1"/>
    <c:dispBlanksAs val="gap"/>
    <c:showDLblsOverMax val="1"/>
  </c:chart>
  <c:spPr>
    <a:solidFill>
      <a:srgbClr val="FFFFFF"/>
    </a:solidFill>
    <a:ln w="9360">
      <a:solidFill>
        <a:srgbClr val="D9D9D9"/>
      </a:solidFill>
      <a:round/>
    </a:ln>
  </c:spPr>
  <c:txPr>
    <a:bodyPr/>
    <a:lstStyle/>
    <a:p>
      <a:pPr>
        <a:defRPr>
          <a:latin typeface="CartoGothic Std" panose="020B0602020204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defRPr/>
            </a:pPr>
            <a:r>
              <a:rPr lang="de-DE"/>
              <a:t>Benutzte Elemente im teiHeader</a:t>
            </a:r>
          </a:p>
        </c:rich>
      </c:tx>
      <c:layout/>
      <c:overlay val="0"/>
      <c:spPr>
        <a:noFill/>
        <a:ln w="0">
          <a:noFill/>
        </a:ln>
      </c:spPr>
    </c:title>
    <c:autoTitleDeleted val="0"/>
    <c:plotArea>
      <c:layout/>
      <c:barChart>
        <c:barDir val="bar"/>
        <c:grouping val="clustered"/>
        <c:varyColors val="0"/>
        <c:ser>
          <c:idx val="0"/>
          <c:order val="0"/>
          <c:spPr>
            <a:solidFill>
              <a:srgbClr val="5B9BD5"/>
            </a:solidFill>
            <a:ln w="0">
              <a:noFill/>
            </a:ln>
          </c:spPr>
          <c:invertIfNegative val="0"/>
          <c:dLbls>
            <c:spPr>
              <a:noFill/>
              <a:ln>
                <a:noFill/>
              </a:ln>
              <a:effectLst/>
            </c:sp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Grafiken!$M$33:$M$38</c:f>
              <c:strCache>
                <c:ptCount val="6"/>
                <c:pt idx="0">
                  <c:v>titleStmt/respStmt</c:v>
                </c:pt>
                <c:pt idx="1">
                  <c:v>author oder editor</c:v>
                </c:pt>
                <c:pt idx="2">
                  <c:v>revisionDesc</c:v>
                </c:pt>
                <c:pt idx="3">
                  <c:v>seriesStmt</c:v>
                </c:pt>
                <c:pt idx="4">
                  <c:v>editionStmt/principal</c:v>
                </c:pt>
                <c:pt idx="5">
                  <c:v>fileDesc/notesStmt</c:v>
                </c:pt>
              </c:strCache>
            </c:strRef>
          </c:cat>
          <c:val>
            <c:numRef>
              <c:f>Grafiken!$N$33:$N$38</c:f>
              <c:numCache>
                <c:formatCode>General</c:formatCode>
                <c:ptCount val="6"/>
                <c:pt idx="0">
                  <c:v>10</c:v>
                </c:pt>
                <c:pt idx="1">
                  <c:v>3</c:v>
                </c:pt>
                <c:pt idx="2">
                  <c:v>1</c:v>
                </c:pt>
                <c:pt idx="3">
                  <c:v>4</c:v>
                </c:pt>
                <c:pt idx="4">
                  <c:v>1</c:v>
                </c:pt>
                <c:pt idx="5">
                  <c:v>1</c:v>
                </c:pt>
              </c:numCache>
            </c:numRef>
          </c:val>
          <c:extLst>
            <c:ext xmlns:c16="http://schemas.microsoft.com/office/drawing/2014/chart" uri="{C3380CC4-5D6E-409C-BE32-E72D297353CC}">
              <c16:uniqueId val="{00000000-A426-4140-97C1-1B89788EDD8F}"/>
            </c:ext>
          </c:extLst>
        </c:ser>
        <c:dLbls>
          <c:showLegendKey val="0"/>
          <c:showVal val="0"/>
          <c:showCatName val="0"/>
          <c:showSerName val="0"/>
          <c:showPercent val="0"/>
          <c:showBubbleSize val="0"/>
        </c:dLbls>
        <c:gapWidth val="182"/>
        <c:axId val="67348014"/>
        <c:axId val="17478897"/>
      </c:barChart>
      <c:catAx>
        <c:axId val="67348014"/>
        <c:scaling>
          <c:orientation val="minMax"/>
        </c:scaling>
        <c:delete val="0"/>
        <c:axPos val="l"/>
        <c:numFmt formatCode="General" sourceLinked="0"/>
        <c:majorTickMark val="none"/>
        <c:minorTickMark val="none"/>
        <c:tickLblPos val="nextTo"/>
        <c:spPr>
          <a:ln w="9360">
            <a:solidFill>
              <a:srgbClr val="D9D9D9"/>
            </a:solidFill>
            <a:round/>
          </a:ln>
        </c:spPr>
        <c:crossAx val="17478897"/>
        <c:crosses val="autoZero"/>
        <c:auto val="1"/>
        <c:lblAlgn val="ctr"/>
        <c:lblOffset val="100"/>
        <c:noMultiLvlLbl val="0"/>
      </c:catAx>
      <c:valAx>
        <c:axId val="17478897"/>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6480">
            <a:noFill/>
          </a:ln>
        </c:spPr>
        <c:crossAx val="67348014"/>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txPr>
    <a:bodyPr/>
    <a:lstStyle/>
    <a:p>
      <a:pPr>
        <a:defRPr b="0">
          <a:latin typeface="CartoGothic Std" panose="020B0602020204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defRPr b="0"/>
            </a:pPr>
            <a:r>
              <a:rPr lang="de-DE" b="0"/>
              <a:t>19 von 40 Editionen mit zugänglichen TEI-XML- Dateien (48 %) haben DH-Personen im &lt;teiHeader&gt; nachgewiesen.</a:t>
            </a:r>
          </a:p>
        </c:rich>
      </c:tx>
      <c:layout/>
      <c:overlay val="0"/>
      <c:spPr>
        <a:noFill/>
        <a:ln w="0">
          <a:noFill/>
        </a:ln>
      </c:spPr>
    </c:title>
    <c:autoTitleDeleted val="0"/>
    <c:plotArea>
      <c:layout/>
      <c:pieChart>
        <c:varyColors val="1"/>
        <c:ser>
          <c:idx val="0"/>
          <c:order val="0"/>
          <c:spPr>
            <a:solidFill>
              <a:srgbClr val="5B9BD5"/>
            </a:solidFill>
            <a:ln w="0">
              <a:noFill/>
            </a:ln>
          </c:spPr>
          <c:dPt>
            <c:idx val="0"/>
            <c:bubble3D val="0"/>
            <c:spPr>
              <a:solidFill>
                <a:srgbClr val="5B9BD5"/>
              </a:solidFill>
              <a:ln w="19080">
                <a:solidFill>
                  <a:srgbClr val="FFFFFF"/>
                </a:solidFill>
                <a:round/>
              </a:ln>
            </c:spPr>
            <c:extLst>
              <c:ext xmlns:c16="http://schemas.microsoft.com/office/drawing/2014/chart" uri="{C3380CC4-5D6E-409C-BE32-E72D297353CC}">
                <c16:uniqueId val="{00000001-CD8D-4944-9056-0A1F0859A8AE}"/>
              </c:ext>
            </c:extLst>
          </c:dPt>
          <c:dPt>
            <c:idx val="1"/>
            <c:bubble3D val="0"/>
            <c:spPr>
              <a:solidFill>
                <a:srgbClr val="E96D70"/>
              </a:solidFill>
              <a:ln w="19080">
                <a:solidFill>
                  <a:srgbClr val="FFFFFF"/>
                </a:solidFill>
                <a:round/>
              </a:ln>
            </c:spPr>
            <c:extLst>
              <c:ext xmlns:c16="http://schemas.microsoft.com/office/drawing/2014/chart" uri="{C3380CC4-5D6E-409C-BE32-E72D297353CC}">
                <c16:uniqueId val="{00000003-CD8D-4944-9056-0A1F0859A8AE}"/>
              </c:ext>
            </c:extLst>
          </c:dPt>
          <c:dLbls>
            <c:dLbl>
              <c:idx val="0"/>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1-CD8D-4944-9056-0A1F0859A8AE}"/>
                </c:ext>
              </c:extLst>
            </c:dLbl>
            <c:dLbl>
              <c:idx val="1"/>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3-CD8D-4944-9056-0A1F0859A8AE}"/>
                </c:ext>
              </c:extLst>
            </c:dLbl>
            <c:spPr>
              <a:noFill/>
              <a:ln>
                <a:noFill/>
              </a:ln>
              <a:effectLst/>
            </c:sp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Grafiken!$M$28:$M$29</c:f>
              <c:strCache>
                <c:ptCount val="2"/>
                <c:pt idx="0">
                  <c:v>Editionen mit DH-Personen im teiHeader </c:v>
                </c:pt>
                <c:pt idx="1">
                  <c:v>Editionen ohne DH-Personen im teiHeader </c:v>
                </c:pt>
              </c:strCache>
            </c:strRef>
          </c:cat>
          <c:val>
            <c:numRef>
              <c:f>Grafiken!$N$28:$N$29</c:f>
              <c:numCache>
                <c:formatCode>General</c:formatCode>
                <c:ptCount val="2"/>
                <c:pt idx="0">
                  <c:v>19</c:v>
                </c:pt>
                <c:pt idx="1">
                  <c:v>21</c:v>
                </c:pt>
              </c:numCache>
            </c:numRef>
          </c:val>
          <c:extLst>
            <c:ext xmlns:c16="http://schemas.microsoft.com/office/drawing/2014/chart" uri="{C3380CC4-5D6E-409C-BE32-E72D297353CC}">
              <c16:uniqueId val="{00000004-CD8D-4944-9056-0A1F0859A8AE}"/>
            </c:ext>
          </c:extLst>
        </c:ser>
        <c:dLbls>
          <c:showLegendKey val="0"/>
          <c:showVal val="0"/>
          <c:showCatName val="0"/>
          <c:showSerName val="0"/>
          <c:showPercent val="0"/>
          <c:showBubbleSize val="0"/>
          <c:showLeaderLines val="1"/>
        </c:dLbls>
        <c:firstSliceAng val="0"/>
      </c:pieChart>
      <c:spPr>
        <a:noFill/>
        <a:ln w="0">
          <a:noFill/>
        </a:ln>
      </c:spPr>
    </c:plotArea>
    <c:legend>
      <c:legendPos val="b"/>
      <c:layout/>
      <c:overlay val="0"/>
      <c:spPr>
        <a:noFill/>
        <a:ln w="0">
          <a:noFill/>
        </a:ln>
      </c:spPr>
    </c:legend>
    <c:plotVisOnly val="1"/>
    <c:dispBlanksAs val="gap"/>
    <c:showDLblsOverMax val="1"/>
  </c:chart>
  <c:spPr>
    <a:solidFill>
      <a:srgbClr val="FFFFFF"/>
    </a:solidFill>
    <a:ln w="9360">
      <a:solidFill>
        <a:srgbClr val="D9D9D9"/>
      </a:solidFill>
      <a:round/>
    </a:ln>
  </c:spPr>
  <c:txPr>
    <a:bodyPr/>
    <a:lstStyle/>
    <a:p>
      <a:pPr>
        <a:defRPr>
          <a:latin typeface="CartoGothic Std" panose="020B0602020204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defRPr/>
            </a:pPr>
            <a:r>
              <a:rPr lang="de-DE"/>
              <a:t>Bei 19 von 75 Editionen (25 %) sind die Forschungsdaten in Repositorien publiziert.
</a:t>
            </a:r>
          </a:p>
        </c:rich>
      </c:tx>
      <c:layout/>
      <c:overlay val="0"/>
      <c:spPr>
        <a:noFill/>
        <a:ln w="0">
          <a:noFill/>
        </a:ln>
      </c:spPr>
    </c:title>
    <c:autoTitleDeleted val="0"/>
    <c:plotArea>
      <c:layout/>
      <c:pieChart>
        <c:varyColors val="1"/>
        <c:ser>
          <c:idx val="0"/>
          <c:order val="0"/>
          <c:spPr>
            <a:solidFill>
              <a:srgbClr val="5B9BD5"/>
            </a:solidFill>
            <a:ln w="0">
              <a:noFill/>
            </a:ln>
          </c:spPr>
          <c:dPt>
            <c:idx val="0"/>
            <c:bubble3D val="0"/>
            <c:spPr>
              <a:solidFill>
                <a:srgbClr val="5B9BD5"/>
              </a:solidFill>
              <a:ln w="19080">
                <a:solidFill>
                  <a:srgbClr val="FFFFFF"/>
                </a:solidFill>
                <a:round/>
              </a:ln>
            </c:spPr>
            <c:extLst>
              <c:ext xmlns:c16="http://schemas.microsoft.com/office/drawing/2014/chart" uri="{C3380CC4-5D6E-409C-BE32-E72D297353CC}">
                <c16:uniqueId val="{00000001-738A-444A-AB91-08977E880558}"/>
              </c:ext>
            </c:extLst>
          </c:dPt>
          <c:dPt>
            <c:idx val="1"/>
            <c:bubble3D val="0"/>
            <c:spPr>
              <a:solidFill>
                <a:srgbClr val="E96D70"/>
              </a:solidFill>
              <a:ln w="19080">
                <a:solidFill>
                  <a:srgbClr val="FFFFFF"/>
                </a:solidFill>
                <a:round/>
              </a:ln>
            </c:spPr>
            <c:extLst>
              <c:ext xmlns:c16="http://schemas.microsoft.com/office/drawing/2014/chart" uri="{C3380CC4-5D6E-409C-BE32-E72D297353CC}">
                <c16:uniqueId val="{00000003-738A-444A-AB91-08977E880558}"/>
              </c:ext>
            </c:extLst>
          </c:dPt>
          <c:dLbls>
            <c:dLbl>
              <c:idx val="0"/>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1-738A-444A-AB91-08977E880558}"/>
                </c:ext>
              </c:extLst>
            </c:dLbl>
            <c:dLbl>
              <c:idx val="1"/>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3-738A-444A-AB91-08977E880558}"/>
                </c:ext>
              </c:extLst>
            </c:dLbl>
            <c:spPr>
              <a:noFill/>
              <a:ln>
                <a:noFill/>
              </a:ln>
              <a:effectLst/>
            </c:sp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Grafiken!$A$57:$A$58</c:f>
              <c:strCache>
                <c:ptCount val="2"/>
                <c:pt idx="0">
                  <c:v>Nicht publizierte</c:v>
                </c:pt>
                <c:pt idx="1">
                  <c:v>Publizierte Forschungsdaten</c:v>
                </c:pt>
              </c:strCache>
            </c:strRef>
          </c:cat>
          <c:val>
            <c:numRef>
              <c:f>Grafiken!$B$57:$B$58</c:f>
              <c:numCache>
                <c:formatCode>General</c:formatCode>
                <c:ptCount val="2"/>
                <c:pt idx="0">
                  <c:v>56</c:v>
                </c:pt>
                <c:pt idx="1">
                  <c:v>19</c:v>
                </c:pt>
              </c:numCache>
            </c:numRef>
          </c:val>
          <c:extLst>
            <c:ext xmlns:c16="http://schemas.microsoft.com/office/drawing/2014/chart" uri="{C3380CC4-5D6E-409C-BE32-E72D297353CC}">
              <c16:uniqueId val="{00000004-738A-444A-AB91-08977E880558}"/>
            </c:ext>
          </c:extLst>
        </c:ser>
        <c:dLbls>
          <c:showLegendKey val="0"/>
          <c:showVal val="0"/>
          <c:showCatName val="0"/>
          <c:showSerName val="0"/>
          <c:showPercent val="0"/>
          <c:showBubbleSize val="0"/>
          <c:showLeaderLines val="1"/>
        </c:dLbls>
        <c:firstSliceAng val="0"/>
      </c:pieChart>
      <c:spPr>
        <a:noFill/>
        <a:ln w="0">
          <a:noFill/>
        </a:ln>
      </c:spPr>
    </c:plotArea>
    <c:legend>
      <c:legendPos val="b"/>
      <c:layout/>
      <c:overlay val="0"/>
      <c:spPr>
        <a:noFill/>
        <a:ln w="0">
          <a:noFill/>
        </a:ln>
      </c:spPr>
    </c:legend>
    <c:plotVisOnly val="1"/>
    <c:dispBlanksAs val="gap"/>
    <c:showDLblsOverMax val="1"/>
  </c:chart>
  <c:spPr>
    <a:solidFill>
      <a:srgbClr val="FFFFFF"/>
    </a:solidFill>
    <a:ln w="9360">
      <a:solidFill>
        <a:srgbClr val="D9D9D9"/>
      </a:solidFill>
      <a:round/>
    </a:ln>
  </c:spPr>
  <c:txPr>
    <a:bodyPr/>
    <a:lstStyle/>
    <a:p>
      <a:pPr>
        <a:defRPr b="0">
          <a:latin typeface="CartoGothic Std" panose="020B0602020204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lgn="ctr" rtl="0">
              <a:defRPr/>
            </a:pPr>
            <a:r>
              <a:rPr lang="de-DE"/>
              <a:t>Bei 63 von 75 Editionen (84 %) werden DH-Personen auf der Projektwebsite genannt </a:t>
            </a:r>
          </a:p>
        </c:rich>
      </c:tx>
      <c:layout/>
      <c:overlay val="0"/>
      <c:spPr>
        <a:noFill/>
        <a:ln w="0">
          <a:noFill/>
        </a:ln>
      </c:spPr>
    </c:title>
    <c:autoTitleDeleted val="0"/>
    <c:plotArea>
      <c:layout/>
      <c:pieChart>
        <c:varyColors val="1"/>
        <c:ser>
          <c:idx val="0"/>
          <c:order val="0"/>
          <c:spPr>
            <a:solidFill>
              <a:srgbClr val="5B9BD5"/>
            </a:solidFill>
            <a:ln w="0">
              <a:noFill/>
            </a:ln>
          </c:spPr>
          <c:dPt>
            <c:idx val="0"/>
            <c:bubble3D val="0"/>
            <c:spPr>
              <a:solidFill>
                <a:srgbClr val="5B9BD5"/>
              </a:solidFill>
              <a:ln w="19080">
                <a:solidFill>
                  <a:srgbClr val="FFFFFF"/>
                </a:solidFill>
                <a:round/>
              </a:ln>
            </c:spPr>
            <c:extLst>
              <c:ext xmlns:c16="http://schemas.microsoft.com/office/drawing/2014/chart" uri="{C3380CC4-5D6E-409C-BE32-E72D297353CC}">
                <c16:uniqueId val="{00000001-1C40-495E-9155-79DE5BDC96E3}"/>
              </c:ext>
            </c:extLst>
          </c:dPt>
          <c:dPt>
            <c:idx val="1"/>
            <c:bubble3D val="0"/>
            <c:spPr>
              <a:solidFill>
                <a:srgbClr val="E96D70"/>
              </a:solidFill>
              <a:ln w="19080">
                <a:solidFill>
                  <a:srgbClr val="FFFFFF"/>
                </a:solidFill>
                <a:round/>
              </a:ln>
            </c:spPr>
            <c:extLst>
              <c:ext xmlns:c16="http://schemas.microsoft.com/office/drawing/2014/chart" uri="{C3380CC4-5D6E-409C-BE32-E72D297353CC}">
                <c16:uniqueId val="{00000003-1C40-495E-9155-79DE5BDC96E3}"/>
              </c:ext>
            </c:extLst>
          </c:dPt>
          <c:dLbls>
            <c:dLbl>
              <c:idx val="0"/>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1-1C40-495E-9155-79DE5BDC96E3}"/>
                </c:ext>
              </c:extLst>
            </c:dLbl>
            <c:dLbl>
              <c:idx val="1"/>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3-1C40-495E-9155-79DE5BDC96E3}"/>
                </c:ext>
              </c:extLst>
            </c:dLbl>
            <c:spPr>
              <a:noFill/>
              <a:ln>
                <a:noFill/>
              </a:ln>
              <a:effectLst/>
            </c:sp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Grafiken!$A$5:$A$6</c:f>
              <c:strCache>
                <c:ptCount val="2"/>
                <c:pt idx="0">
                  <c:v>DH-Personen werden auf der Website genannt</c:v>
                </c:pt>
                <c:pt idx="1">
                  <c:v>DH-Personen werden auf der Website nicht genannt</c:v>
                </c:pt>
              </c:strCache>
            </c:strRef>
          </c:cat>
          <c:val>
            <c:numRef>
              <c:f>Grafiken!$B$5:$B$6</c:f>
              <c:numCache>
                <c:formatCode>General</c:formatCode>
                <c:ptCount val="2"/>
                <c:pt idx="0">
                  <c:v>63</c:v>
                </c:pt>
                <c:pt idx="1">
                  <c:v>8</c:v>
                </c:pt>
              </c:numCache>
            </c:numRef>
          </c:val>
          <c:extLst>
            <c:ext xmlns:c16="http://schemas.microsoft.com/office/drawing/2014/chart" uri="{C3380CC4-5D6E-409C-BE32-E72D297353CC}">
              <c16:uniqueId val="{00000004-1C40-495E-9155-79DE5BDC96E3}"/>
            </c:ext>
          </c:extLst>
        </c:ser>
        <c:dLbls>
          <c:showLegendKey val="0"/>
          <c:showVal val="0"/>
          <c:showCatName val="0"/>
          <c:showSerName val="0"/>
          <c:showPercent val="0"/>
          <c:showBubbleSize val="0"/>
          <c:showLeaderLines val="1"/>
        </c:dLbls>
        <c:firstSliceAng val="0"/>
      </c:pieChart>
      <c:spPr>
        <a:noFill/>
        <a:ln w="0">
          <a:noFill/>
        </a:ln>
      </c:spPr>
    </c:plotArea>
    <c:legend>
      <c:legendPos val="b"/>
      <c:layout/>
      <c:overlay val="0"/>
      <c:spPr>
        <a:noFill/>
        <a:ln w="0">
          <a:noFill/>
        </a:ln>
      </c:spPr>
    </c:legend>
    <c:plotVisOnly val="1"/>
    <c:dispBlanksAs val="gap"/>
    <c:showDLblsOverMax val="1"/>
  </c:chart>
  <c:spPr>
    <a:solidFill>
      <a:srgbClr val="FFFFFF"/>
    </a:solidFill>
    <a:ln w="9360">
      <a:solidFill>
        <a:srgbClr val="D9D9D9"/>
      </a:solidFill>
      <a:round/>
    </a:ln>
  </c:spPr>
  <c:txPr>
    <a:bodyPr/>
    <a:lstStyle/>
    <a:p>
      <a:pPr>
        <a:defRPr b="0" i="0">
          <a:latin typeface="CartoGothic Std" panose="020B0602020204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defRPr/>
            </a:pPr>
            <a:r>
              <a:rPr lang="de-DE"/>
              <a:t>Orte der Nennungen der DH-Personen in den Datenrepositorien</a:t>
            </a:r>
          </a:p>
        </c:rich>
      </c:tx>
      <c:layout/>
      <c:overlay val="0"/>
      <c:spPr>
        <a:noFill/>
        <a:ln w="0">
          <a:noFill/>
        </a:ln>
      </c:spPr>
    </c:title>
    <c:autoTitleDeleted val="0"/>
    <c:plotArea>
      <c:layout/>
      <c:barChart>
        <c:barDir val="bar"/>
        <c:grouping val="clustered"/>
        <c:varyColors val="0"/>
        <c:ser>
          <c:idx val="0"/>
          <c:order val="0"/>
          <c:spPr>
            <a:solidFill>
              <a:srgbClr val="5B9BD5"/>
            </a:solidFill>
            <a:ln w="0">
              <a:noFill/>
            </a:ln>
          </c:spPr>
          <c:invertIfNegative val="0"/>
          <c:dLbls>
            <c:spPr>
              <a:noFill/>
              <a:ln>
                <a:noFill/>
              </a:ln>
              <a:effectLst/>
            </c:sp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Grafiken!$R$53:$R$58</c:f>
              <c:strCache>
                <c:ptCount val="6"/>
                <c:pt idx="0">
                  <c:v>CFF</c:v>
                </c:pt>
                <c:pt idx="1">
                  <c:v>teiHeader</c:v>
                </c:pt>
                <c:pt idx="2">
                  <c:v>Contributors</c:v>
                </c:pt>
                <c:pt idx="3">
                  <c:v>Autor</c:v>
                </c:pt>
                <c:pt idx="4">
                  <c:v>Unklar</c:v>
                </c:pt>
                <c:pt idx="5">
                  <c:v>Readme</c:v>
                </c:pt>
              </c:strCache>
            </c:strRef>
          </c:cat>
          <c:val>
            <c:numRef>
              <c:f>Grafiken!$S$53:$S$58</c:f>
              <c:numCache>
                <c:formatCode>General</c:formatCode>
                <c:ptCount val="6"/>
                <c:pt idx="0">
                  <c:v>1</c:v>
                </c:pt>
                <c:pt idx="1">
                  <c:v>3</c:v>
                </c:pt>
                <c:pt idx="2">
                  <c:v>4</c:v>
                </c:pt>
                <c:pt idx="3">
                  <c:v>1</c:v>
                </c:pt>
                <c:pt idx="4">
                  <c:v>1</c:v>
                </c:pt>
                <c:pt idx="5">
                  <c:v>1</c:v>
                </c:pt>
              </c:numCache>
            </c:numRef>
          </c:val>
          <c:extLst>
            <c:ext xmlns:c16="http://schemas.microsoft.com/office/drawing/2014/chart" uri="{C3380CC4-5D6E-409C-BE32-E72D297353CC}">
              <c16:uniqueId val="{00000000-F19D-40C7-B3E1-DCEB89E14E31}"/>
            </c:ext>
          </c:extLst>
        </c:ser>
        <c:dLbls>
          <c:showLegendKey val="0"/>
          <c:showVal val="0"/>
          <c:showCatName val="0"/>
          <c:showSerName val="0"/>
          <c:showPercent val="0"/>
          <c:showBubbleSize val="0"/>
        </c:dLbls>
        <c:gapWidth val="182"/>
        <c:axId val="49381804"/>
        <c:axId val="69174264"/>
      </c:barChart>
      <c:catAx>
        <c:axId val="49381804"/>
        <c:scaling>
          <c:orientation val="minMax"/>
        </c:scaling>
        <c:delete val="0"/>
        <c:axPos val="l"/>
        <c:numFmt formatCode="General" sourceLinked="0"/>
        <c:majorTickMark val="none"/>
        <c:minorTickMark val="none"/>
        <c:tickLblPos val="nextTo"/>
        <c:spPr>
          <a:ln w="9360">
            <a:solidFill>
              <a:srgbClr val="D9D9D9"/>
            </a:solidFill>
            <a:round/>
          </a:ln>
        </c:spPr>
        <c:crossAx val="69174264"/>
        <c:crosses val="autoZero"/>
        <c:auto val="1"/>
        <c:lblAlgn val="ctr"/>
        <c:lblOffset val="100"/>
        <c:noMultiLvlLbl val="0"/>
      </c:catAx>
      <c:valAx>
        <c:axId val="69174264"/>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6480">
            <a:noFill/>
          </a:ln>
        </c:spPr>
        <c:crossAx val="49381804"/>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txPr>
    <a:bodyPr/>
    <a:lstStyle/>
    <a:p>
      <a:pPr>
        <a:defRPr b="0">
          <a:latin typeface="CartoGothic Std" panose="020B0602020204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defRPr/>
            </a:pPr>
            <a:r>
              <a:rPr lang="de-DE"/>
              <a:t>Bei 13 von 19 publizierten Forschungsdaten (68%) werden DH-Personen genannt.</a:t>
            </a:r>
          </a:p>
        </c:rich>
      </c:tx>
      <c:layout>
        <c:manualLayout>
          <c:xMode val="edge"/>
          <c:yMode val="edge"/>
          <c:x val="0.11867697995652575"/>
          <c:y val="2.9667317245237752E-2"/>
        </c:manualLayout>
      </c:layout>
      <c:overlay val="0"/>
      <c:spPr>
        <a:noFill/>
        <a:ln w="0">
          <a:noFill/>
        </a:ln>
      </c:spPr>
    </c:title>
    <c:autoTitleDeleted val="0"/>
    <c:plotArea>
      <c:layout/>
      <c:pieChart>
        <c:varyColors val="1"/>
        <c:ser>
          <c:idx val="0"/>
          <c:order val="0"/>
          <c:spPr>
            <a:solidFill>
              <a:srgbClr val="5B9BD5"/>
            </a:solidFill>
            <a:ln w="0">
              <a:noFill/>
            </a:ln>
          </c:spPr>
          <c:dPt>
            <c:idx val="0"/>
            <c:bubble3D val="0"/>
            <c:spPr>
              <a:solidFill>
                <a:srgbClr val="5B9BD5"/>
              </a:solidFill>
              <a:ln w="19080">
                <a:solidFill>
                  <a:srgbClr val="FFFFFF"/>
                </a:solidFill>
                <a:round/>
              </a:ln>
            </c:spPr>
            <c:extLst>
              <c:ext xmlns:c16="http://schemas.microsoft.com/office/drawing/2014/chart" uri="{C3380CC4-5D6E-409C-BE32-E72D297353CC}">
                <c16:uniqueId val="{00000001-5AD3-4A03-8D96-9D63B79013AD}"/>
              </c:ext>
            </c:extLst>
          </c:dPt>
          <c:dPt>
            <c:idx val="1"/>
            <c:bubble3D val="0"/>
            <c:spPr>
              <a:solidFill>
                <a:srgbClr val="E96D70"/>
              </a:solidFill>
              <a:ln w="19080">
                <a:solidFill>
                  <a:srgbClr val="FFFFFF"/>
                </a:solidFill>
                <a:round/>
              </a:ln>
            </c:spPr>
            <c:extLst>
              <c:ext xmlns:c16="http://schemas.microsoft.com/office/drawing/2014/chart" uri="{C3380CC4-5D6E-409C-BE32-E72D297353CC}">
                <c16:uniqueId val="{00000003-5AD3-4A03-8D96-9D63B79013AD}"/>
              </c:ext>
            </c:extLst>
          </c:dPt>
          <c:dLbls>
            <c:dLbl>
              <c:idx val="0"/>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1-5AD3-4A03-8D96-9D63B79013AD}"/>
                </c:ext>
              </c:extLst>
            </c:dLbl>
            <c:dLbl>
              <c:idx val="1"/>
              <c:layout/>
              <c:spPr/>
              <c:txPr>
                <a:bodyPr/>
                <a:lstStyle/>
                <a:p>
                  <a:pPr>
                    <a:defRPr/>
                  </a:pPr>
                  <a:endParaRPr lang="de-DE"/>
                </a:p>
              </c:txPr>
              <c:dLblPos val="bestFit"/>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3-5AD3-4A03-8D96-9D63B79013AD}"/>
                </c:ext>
              </c:extLst>
            </c:dLbl>
            <c:spPr>
              <a:noFill/>
              <a:ln>
                <a:noFill/>
              </a:ln>
              <a:effectLst/>
            </c:sp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Grafiken!$A$59:$A$60</c:f>
              <c:strCache>
                <c:ptCount val="2"/>
                <c:pt idx="0">
                  <c:v>genannte DH-Personen</c:v>
                </c:pt>
                <c:pt idx="1">
                  <c:v>nicht genannte Personen</c:v>
                </c:pt>
              </c:strCache>
            </c:strRef>
          </c:cat>
          <c:val>
            <c:numRef>
              <c:f>Grafiken!$B$59:$B$60</c:f>
              <c:numCache>
                <c:formatCode>General</c:formatCode>
                <c:ptCount val="2"/>
                <c:pt idx="0">
                  <c:v>13</c:v>
                </c:pt>
                <c:pt idx="1">
                  <c:v>7</c:v>
                </c:pt>
              </c:numCache>
            </c:numRef>
          </c:val>
          <c:extLst>
            <c:ext xmlns:c16="http://schemas.microsoft.com/office/drawing/2014/chart" uri="{C3380CC4-5D6E-409C-BE32-E72D297353CC}">
              <c16:uniqueId val="{00000004-5AD3-4A03-8D96-9D63B79013AD}"/>
            </c:ext>
          </c:extLst>
        </c:ser>
        <c:dLbls>
          <c:showLegendKey val="0"/>
          <c:showVal val="0"/>
          <c:showCatName val="0"/>
          <c:showSerName val="0"/>
          <c:showPercent val="0"/>
          <c:showBubbleSize val="0"/>
          <c:showLeaderLines val="1"/>
        </c:dLbls>
        <c:firstSliceAng val="0"/>
      </c:pieChart>
      <c:spPr>
        <a:noFill/>
        <a:ln w="0">
          <a:noFill/>
        </a:ln>
      </c:spPr>
    </c:plotArea>
    <c:legend>
      <c:legendPos val="b"/>
      <c:layout/>
      <c:overlay val="0"/>
      <c:spPr>
        <a:noFill/>
        <a:ln w="0">
          <a:noFill/>
        </a:ln>
      </c:spPr>
    </c:legend>
    <c:plotVisOnly val="1"/>
    <c:dispBlanksAs val="gap"/>
    <c:showDLblsOverMax val="1"/>
  </c:chart>
  <c:spPr>
    <a:solidFill>
      <a:srgbClr val="FFFFFF"/>
    </a:solidFill>
    <a:ln w="9360">
      <a:solidFill>
        <a:srgbClr val="D9D9D9"/>
      </a:solidFill>
      <a:round/>
    </a:ln>
  </c:spPr>
  <c:txPr>
    <a:bodyPr/>
    <a:lstStyle/>
    <a:p>
      <a:pPr>
        <a:defRPr b="0">
          <a:latin typeface="CartoGothic Std" panose="020B0602020204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rtoGothic Std" panose="020B0602020204020204" pitchFamily="34" charset="0"/>
                <a:ea typeface="+mn-ea"/>
                <a:cs typeface="+mn-cs"/>
              </a:defRPr>
            </a:pPr>
            <a:r>
              <a:rPr lang="de-DE" sz="1000"/>
              <a:t>Bei 40 von 75 Editionen (53 %) konnten die TEI-XML- Dateien über die Website oder ein Fachrepositorium eingesehen werden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rtoGothic Std" panose="020B0602020204020204" pitchFamily="34" charset="0"/>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8-3247-4611-A563-7ED6E7E55C15}"/>
              </c:ext>
            </c:extLst>
          </c:dPt>
          <c:dPt>
            <c:idx val="1"/>
            <c:bubble3D val="0"/>
            <c:spPr>
              <a:solidFill>
                <a:srgbClr val="E96D70"/>
              </a:solidFill>
              <a:ln w="19050">
                <a:solidFill>
                  <a:schemeClr val="lt1"/>
                </a:solidFill>
              </a:ln>
              <a:effectLst/>
            </c:spPr>
            <c:extLst>
              <c:ext xmlns:c16="http://schemas.microsoft.com/office/drawing/2014/chart" uri="{C3380CC4-5D6E-409C-BE32-E72D297353CC}">
                <c16:uniqueId val="{00000007-3247-4611-A563-7ED6E7E55C15}"/>
              </c:ext>
            </c:extLst>
          </c:dPt>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247-4611-A563-7ED6E7E55C15}"/>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247-4611-A563-7ED6E7E55C15}"/>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rtoGothic Std" panose="020B0602020204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s>
          <c:cat>
            <c:strRef>
              <c:f>Grafiken!$M$26:$M$27</c:f>
              <c:strCache>
                <c:ptCount val="2"/>
                <c:pt idx="0">
                  <c:v>Editionen mit zugänglichen XML-Daten</c:v>
                </c:pt>
                <c:pt idx="1">
                  <c:v>Editionen ohne zugänglichen XML-Daten</c:v>
                </c:pt>
              </c:strCache>
            </c:strRef>
          </c:cat>
          <c:val>
            <c:numRef>
              <c:f>Grafiken!$N$26:$N$27</c:f>
              <c:numCache>
                <c:formatCode>General</c:formatCode>
                <c:ptCount val="2"/>
                <c:pt idx="0">
                  <c:v>40</c:v>
                </c:pt>
                <c:pt idx="1">
                  <c:v>35</c:v>
                </c:pt>
              </c:numCache>
            </c:numRef>
          </c:val>
          <c:extLst>
            <c:ext xmlns:c16="http://schemas.microsoft.com/office/drawing/2014/chart" uri="{C3380CC4-5D6E-409C-BE32-E72D297353CC}">
              <c16:uniqueId val="{00000000-3247-4611-A563-7ED6E7E55C1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rtoGothic Std" panose="020B0602020204020204" pitchFamily="34" charset="0"/>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a:latin typeface="CartoGothic Std" panose="020B0602020204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9</xdr:col>
      <xdr:colOff>371880</xdr:colOff>
      <xdr:row>2</xdr:row>
      <xdr:rowOff>143640</xdr:rowOff>
    </xdr:from>
    <xdr:to>
      <xdr:col>15</xdr:col>
      <xdr:colOff>363960</xdr:colOff>
      <xdr:row>18</xdr:row>
      <xdr:rowOff>135570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366840</xdr:colOff>
      <xdr:row>23</xdr:row>
      <xdr:rowOff>138240</xdr:rowOff>
    </xdr:from>
    <xdr:to>
      <xdr:col>9</xdr:col>
      <xdr:colOff>420840</xdr:colOff>
      <xdr:row>41</xdr:row>
      <xdr:rowOff>128647</xdr:rowOff>
    </xdr:to>
    <xdr:graphicFrame macro="">
      <xdr:nvGraphicFramePr>
        <xdr:cNvPr id="3"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335491</xdr:colOff>
      <xdr:row>31</xdr:row>
      <xdr:rowOff>162720</xdr:rowOff>
    </xdr:from>
    <xdr:to>
      <xdr:col>21</xdr:col>
      <xdr:colOff>327572</xdr:colOff>
      <xdr:row>47</xdr:row>
      <xdr:rowOff>129367</xdr:rowOff>
    </xdr:to>
    <xdr:graphicFrame macro="">
      <xdr:nvGraphicFramePr>
        <xdr:cNvPr id="4"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740160</xdr:colOff>
      <xdr:row>10</xdr:row>
      <xdr:rowOff>12240</xdr:rowOff>
    </xdr:from>
    <xdr:to>
      <xdr:col>22</xdr:col>
      <xdr:colOff>703665</xdr:colOff>
      <xdr:row>27</xdr:row>
      <xdr:rowOff>17140</xdr:rowOff>
    </xdr:to>
    <xdr:graphicFrame macro="">
      <xdr:nvGraphicFramePr>
        <xdr:cNvPr id="5"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185040</xdr:colOff>
      <xdr:row>48</xdr:row>
      <xdr:rowOff>1080</xdr:rowOff>
    </xdr:from>
    <xdr:to>
      <xdr:col>9</xdr:col>
      <xdr:colOff>177120</xdr:colOff>
      <xdr:row>65</xdr:row>
      <xdr:rowOff>35640</xdr:rowOff>
    </xdr:to>
    <xdr:graphicFrame macro="">
      <xdr:nvGraphicFramePr>
        <xdr:cNvPr id="6"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308160</xdr:colOff>
      <xdr:row>3</xdr:row>
      <xdr:rowOff>1080</xdr:rowOff>
    </xdr:from>
    <xdr:to>
      <xdr:col>9</xdr:col>
      <xdr:colOff>300240</xdr:colOff>
      <xdr:row>19</xdr:row>
      <xdr:rowOff>61780</xdr:rowOff>
    </xdr:to>
    <xdr:graphicFrame macro="">
      <xdr:nvGraphicFramePr>
        <xdr:cNvPr id="7"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196048</xdr:colOff>
      <xdr:row>50</xdr:row>
      <xdr:rowOff>23485</xdr:rowOff>
    </xdr:from>
    <xdr:to>
      <xdr:col>25</xdr:col>
      <xdr:colOff>188128</xdr:colOff>
      <xdr:row>66</xdr:row>
      <xdr:rowOff>122514</xdr:rowOff>
    </xdr:to>
    <xdr:graphicFrame macro="">
      <xdr:nvGraphicFramePr>
        <xdr:cNvPr id="8"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369720</xdr:colOff>
      <xdr:row>50</xdr:row>
      <xdr:rowOff>45000</xdr:rowOff>
    </xdr:from>
    <xdr:to>
      <xdr:col>14</xdr:col>
      <xdr:colOff>647640</xdr:colOff>
      <xdr:row>65</xdr:row>
      <xdr:rowOff>92160</xdr:rowOff>
    </xdr:to>
    <xdr:graphicFrame macro="">
      <xdr:nvGraphicFramePr>
        <xdr:cNvPr id="9"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162485</xdr:colOff>
      <xdr:row>9</xdr:row>
      <xdr:rowOff>124384</xdr:rowOff>
    </xdr:from>
    <xdr:to>
      <xdr:col>29</xdr:col>
      <xdr:colOff>498662</xdr:colOff>
      <xdr:row>26</xdr:row>
      <xdr:rowOff>66113</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ables/table1.xml><?xml version="1.0" encoding="utf-8"?>
<table xmlns="http://schemas.openxmlformats.org/spreadsheetml/2006/main" id="1" name="Tabelle1" displayName="Tabelle1" ref="A1:Y76" totalsRowShown="0" headerRowDxfId="20" tableBorderDxfId="19">
  <autoFilter ref="A1:Y76"/>
  <sortState ref="A5:Y76">
    <sortCondition ref="R2:R76"/>
  </sortState>
  <tableColumns count="25">
    <tableColumn id="1" name="Bearbeiter:in"/>
    <tableColumn id="2" name="ID" dataDxfId="18"/>
    <tableColumn id="3" name="Titel" dataDxfId="17"/>
    <tableColumn id="4" name="Edition" dataDxfId="16"/>
    <tableColumn id="5" name="Abstract" dataDxfId="15"/>
    <tableColumn id="6" name="Link zur Edition funktioniert? (JA/richtiger Link)" dataDxfId="14"/>
    <tableColumn id="7" name="Abschließendes Jahr der Publikation (JAHR als Zahl)" dataDxfId="13"/>
    <tableColumn id="8" name="Wird auf der Website eine/mehrere DH-Person/en genannt? (JA/NEIN)" dataDxfId="12"/>
    <tableColumn id="9" name="Wenn ja, In welcher(n) Rolle(n) werden die DH-Personen auf der Projektwebsite genannt? (Begriffe, die vorkommen, nutzen / nicht unbedingt namentlich genannt)" dataDxfId="11"/>
    <tableColumn id="10" name="Ort der Rollen (TEAMSEITE/ZITIERHINWEIS/SONSTIGES)" dataDxfId="10"/>
    <tableColumn id="11" name="Sprache der Onlineedition (Hauptsprache)" dataDxfId="9"/>
    <tableColumn id="12" name="Suche nach den Personen (Anzahl der Klicks)" dataDxfId="8"/>
    <tableColumn id="13" name="Sind die XML-Dateien auf der Website zur Ansicht/zum Download verfügbar? (JA/NEIN/k.a.)" dataDxfId="7"/>
    <tableColumn id="14" name="Sind die DH-Personen in den TEI-XML (teiHeader-Elemente) genannt? (Element als XPATH/NEIN/k.a. wenn nicht rauszufinden, weil keine Daten publiziert)" dataDxfId="6"/>
    <tableColumn id="15" name="Wenn ja, mit welchen Rollenbeschreibungen werden die DH-Personen in teiheadern bezeichnet? (Begriffe, die vorkommen, nutzen / k.a.)" dataDxfId="5"/>
    <tableColumn id="16" name="Sind die Forschungsdaten gesondert digital publiziert? (Link zum Datensatz/NEIN)"/>
    <tableColumn id="17" name="Wenn ja, wie werden die DH-Personen genannt? (Autor:in/Weitere Mitarbeiter:in/Andere?)" dataDxfId="4"/>
    <tableColumn id="18" name="Wo findest du die Info zu den DH-Leuten im Datensatz? (CFF/README/Sonstiges)" dataDxfId="3"/>
    <tableColumn id="19" name="Ist die entwickelte Software publiziert? (Link zum Datensatz/NEIN)"/>
    <tableColumn id="20" name="Wenn ja, wie werden die DH-Personen genannt? (Autor:in/Weitere Mitarbeiter:in/Andere?)2"/>
    <tableColumn id="21" name="Wenn ja, werden auch nicht-DH-Personen genannt und wie? (Rollenbezeichnung)"/>
    <tableColumn id="22" name="Gibt es ein CFF bei der Software? (JA/NEIN)"/>
    <tableColumn id="23" name="Jahr des Reviews" dataDxfId="2"/>
    <tableColumn id="24" name="Anmerkungen/Fragen" dataDxfId="1"/>
    <tableColumn id="25" name="Spalte3" dataDxfId="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busoni-nachlass.org/de/Projekt/Editionsrichtlinien" TargetMode="External"/><Relationship Id="rId21" Type="http://schemas.openxmlformats.org/officeDocument/2006/relationships/hyperlink" Target="http://ride.i-d-e.de/issues/issue-13/ehd" TargetMode="External"/><Relationship Id="rId34" Type="http://schemas.openxmlformats.org/officeDocument/2006/relationships/hyperlink" Target="http://ride.i-d-e.de/issues/issue-13/ldm" TargetMode="External"/><Relationship Id="rId42" Type="http://schemas.openxmlformats.org/officeDocument/2006/relationships/hyperlink" Target="http://ride.i-d-e.de/issues/issue-4/klee" TargetMode="External"/><Relationship Id="rId47" Type="http://schemas.openxmlformats.org/officeDocument/2006/relationships/hyperlink" Target="http://ride.i-d-e.de/issues/issue-1/sandrart-net/" TargetMode="External"/><Relationship Id="rId50" Type="http://schemas.openxmlformats.org/officeDocument/2006/relationships/hyperlink" Target="http://ride.i-d-e.de/issues/issue-6/spectateurs" TargetMode="External"/><Relationship Id="rId55" Type="http://schemas.openxmlformats.org/officeDocument/2006/relationships/hyperlink" Target="http://ride.i-d-e.de/issues/issue-2/becerro-galicano/" TargetMode="External"/><Relationship Id="rId63" Type="http://schemas.openxmlformats.org/officeDocument/2006/relationships/hyperlink" Target="http://ride.i-d-e.de/issues/issue-16/fontane-notebooks" TargetMode="External"/><Relationship Id="rId68" Type="http://schemas.openxmlformats.org/officeDocument/2006/relationships/hyperlink" Target="http://ride.i-d-e.de/issues/issue-3/godwin" TargetMode="External"/><Relationship Id="rId76" Type="http://schemas.openxmlformats.org/officeDocument/2006/relationships/hyperlink" Target="https://de.wikipedia.org/wiki/MediaWiki" TargetMode="External"/><Relationship Id="rId84" Type="http://schemas.openxmlformats.org/officeDocument/2006/relationships/hyperlink" Target="http://ride.i-d-e.de/issues/issue-4/digitalthoreau" TargetMode="External"/><Relationship Id="rId89" Type="http://schemas.openxmlformats.org/officeDocument/2006/relationships/hyperlink" Target="http://ride.i-d-e.de/issues/issue-5/damaboba" TargetMode="External"/><Relationship Id="rId97" Type="http://schemas.openxmlformats.org/officeDocument/2006/relationships/hyperlink" Target="http://ride.i-d-e.de/issues/issue-8/theatre-classique" TargetMode="External"/><Relationship Id="rId7" Type="http://schemas.openxmlformats.org/officeDocument/2006/relationships/hyperlink" Target="http://ride.i-d-e.de/issues/issue-5/beckettarchive" TargetMode="External"/><Relationship Id="rId71" Type="http://schemas.openxmlformats.org/officeDocument/2006/relationships/hyperlink" Target="http://www.suhrkamp.de/jugend" TargetMode="External"/><Relationship Id="rId92" Type="http://schemas.openxmlformats.org/officeDocument/2006/relationships/hyperlink" Target="https://corpora.dipintra.it/" TargetMode="External"/><Relationship Id="rId2" Type="http://schemas.openxmlformats.org/officeDocument/2006/relationships/hyperlink" Target="http://ride.i-d-e.de/issues/issue-5/1641-depositions" TargetMode="External"/><Relationship Id="rId16" Type="http://schemas.openxmlformats.org/officeDocument/2006/relationships/hyperlink" Target="http://ride.i-d-e.de/issues/issue-14/decameron" TargetMode="External"/><Relationship Id="rId29" Type="http://schemas.openxmlformats.org/officeDocument/2006/relationships/hyperlink" Target="https://gams.uni-graz.at/me" TargetMode="External"/><Relationship Id="rId11" Type="http://schemas.openxmlformats.org/officeDocument/2006/relationships/hyperlink" Target="http://www.codexsinaiticus.org/" TargetMode="External"/><Relationship Id="rId24" Type="http://schemas.openxmlformats.org/officeDocument/2006/relationships/hyperlink" Target="http://ride.i-d-e.de/issues/issue-12/busoni-nachlass" TargetMode="External"/><Relationship Id="rId32" Type="http://schemas.openxmlformats.org/officeDocument/2006/relationships/hyperlink" Target="http://ride.i-d-e.de/issues/issue-16/koenigsfelden" TargetMode="External"/><Relationship Id="rId37" Type="http://schemas.openxmlformats.org/officeDocument/2006/relationships/hyperlink" Target="http://ride.i-d-e.de/issues/issue-3/melville" TargetMode="External"/><Relationship Id="rId40" Type="http://schemas.openxmlformats.org/officeDocument/2006/relationships/hyperlink" Target="https://ride.i-d-e.de/issues/issue-10/post-scriptum-digital-archive" TargetMode="External"/><Relationship Id="rId45" Type="http://schemas.openxmlformats.org/officeDocument/2006/relationships/hyperlink" Target="http://www.regesta-imperii.de/startseite.html" TargetMode="External"/><Relationship Id="rId53" Type="http://schemas.openxmlformats.org/officeDocument/2006/relationships/hyperlink" Target="https://ride.i-d-e.de/issues/issue-7/the-casebooks-project/" TargetMode="External"/><Relationship Id="rId58" Type="http://schemas.openxmlformats.org/officeDocument/2006/relationships/hyperlink" Target="https://ride.i-d-e.de/issues/issue-13/confessio/?hilite=patrick+confessio" TargetMode="External"/><Relationship Id="rId66" Type="http://schemas.openxmlformats.org/officeDocument/2006/relationships/hyperlink" Target="https://ride.i-d-e.de/issues/issue-6/varitext-und-das-corpus-des-varietes-nationales-du-francais/" TargetMode="External"/><Relationship Id="rId74" Type="http://schemas.openxmlformats.org/officeDocument/2006/relationships/hyperlink" Target="http://ride.i-d-e.de/issues/issue-8/wikisource" TargetMode="External"/><Relationship Id="rId79" Type="http://schemas.openxmlformats.org/officeDocument/2006/relationships/hyperlink" Target="https://ride.i-d-e.de/issues/issue-6/women-writers-in-review/" TargetMode="External"/><Relationship Id="rId87" Type="http://schemas.openxmlformats.org/officeDocument/2006/relationships/hyperlink" Target="http://ride.i-d-e.de/issue-9/intercorp-2" TargetMode="External"/><Relationship Id="rId5" Type="http://schemas.openxmlformats.org/officeDocument/2006/relationships/hyperlink" Target="https://github.com/stazh/briefedition-escher" TargetMode="External"/><Relationship Id="rId61" Type="http://schemas.openxmlformats.org/officeDocument/2006/relationships/hyperlink" Target="https://github.com/blakearchive/" TargetMode="External"/><Relationship Id="rId82" Type="http://schemas.openxmlformats.org/officeDocument/2006/relationships/hyperlink" Target="http://ride.i-d-e.de/issues/issue-3/commedia" TargetMode="External"/><Relationship Id="rId90" Type="http://schemas.openxmlformats.org/officeDocument/2006/relationships/hyperlink" Target="http://ride.i-d-e.de/issues/issue-4/entretenida" TargetMode="External"/><Relationship Id="rId95" Type="http://schemas.openxmlformats.org/officeDocument/2006/relationships/hyperlink" Target="http://ride.i-d-e.de/issues/issue-3/petrus_plaoul" TargetMode="External"/><Relationship Id="rId19" Type="http://schemas.openxmlformats.org/officeDocument/2006/relationships/hyperlink" Target="http://ride.i-d-e.de/issues/issue-14/baumeisterbuecher" TargetMode="External"/><Relationship Id="rId14" Type="http://schemas.openxmlformats.org/officeDocument/2006/relationships/hyperlink" Target="https://ride.i-d-e.de/issues/issue-7/crossing-brooklyn-ferry-an-online-critical-edition/" TargetMode="External"/><Relationship Id="rId22" Type="http://schemas.openxmlformats.org/officeDocument/2006/relationships/hyperlink" Target="https://ride.i-d-e.de/issues/issue-6/review-of-electronic-enlightenment-scholarly-edition-of-correspondence/" TargetMode="External"/><Relationship Id="rId27" Type="http://schemas.openxmlformats.org/officeDocument/2006/relationships/hyperlink" Target="http://ride.i-d-e.de/issues/issue-14/galileo" TargetMode="External"/><Relationship Id="rId30" Type="http://schemas.openxmlformats.org/officeDocument/2006/relationships/hyperlink" Target="http://ride.i-d-e.de/issues/issue-5/jane-austens-fiction-manuscripts" TargetMode="External"/><Relationship Id="rId35" Type="http://schemas.openxmlformats.org/officeDocument/2006/relationships/hyperlink" Target="https://ride.i-d-e.de/issues/issue-10/mark-twain-letters" TargetMode="External"/><Relationship Id="rId43" Type="http://schemas.openxmlformats.org/officeDocument/2006/relationships/hyperlink" Target="http://ride.i-d-e.de/issues/issue-8/perseus" TargetMode="External"/><Relationship Id="rId48" Type="http://schemas.openxmlformats.org/officeDocument/2006/relationships/hyperlink" Target="http://ta.sandrart.net/data/tei-compact.tgz" TargetMode="External"/><Relationship Id="rId56" Type="http://schemas.openxmlformats.org/officeDocument/2006/relationships/hyperlink" Target="http://ride.i-d-e.de/issues/issue-2/fleischmann-diaries/" TargetMode="External"/><Relationship Id="rId64" Type="http://schemas.openxmlformats.org/officeDocument/2006/relationships/hyperlink" Target="https://gitlab.gwdg.de/fontane-notizbuecher" TargetMode="External"/><Relationship Id="rId69" Type="http://schemas.openxmlformats.org/officeDocument/2006/relationships/hyperlink" Target="http://godwindiary.bodleian.ox.ac.uk/tech.html" TargetMode="External"/><Relationship Id="rId77" Type="http://schemas.openxmlformats.org/officeDocument/2006/relationships/hyperlink" Target="http://ride.i-d-e.de/issues/issue-16/briefportal-leibniz" TargetMode="External"/><Relationship Id="rId100" Type="http://schemas.openxmlformats.org/officeDocument/2006/relationships/comments" Target="../comments1.xml"/><Relationship Id="rId8" Type="http://schemas.openxmlformats.org/officeDocument/2006/relationships/hyperlink" Target="http://ride.i-d-e.de/issues/issue-12/berliner-intellektuelle" TargetMode="External"/><Relationship Id="rId51" Type="http://schemas.openxmlformats.org/officeDocument/2006/relationships/hyperlink" Target="http://ride.i-d-e.de/issues/issue-7/faustedition" TargetMode="External"/><Relationship Id="rId72" Type="http://schemas.openxmlformats.org/officeDocument/2006/relationships/hyperlink" Target="http://ride.i-d-e.de/issues/issue-1/carolingian-scholarship" TargetMode="External"/><Relationship Id="rId80" Type="http://schemas.openxmlformats.org/officeDocument/2006/relationships/hyperlink" Target="http://ride.i-d-e.de/issues/issue-12/wega" TargetMode="External"/><Relationship Id="rId85" Type="http://schemas.openxmlformats.org/officeDocument/2006/relationships/hyperlink" Target="https://github.com/milnegeneseo" TargetMode="External"/><Relationship Id="rId93" Type="http://schemas.openxmlformats.org/officeDocument/2006/relationships/hyperlink" Target="http://ride.i-d-e.de/issues/issue-1/leal-conselheiro/" TargetMode="External"/><Relationship Id="rId98" Type="http://schemas.openxmlformats.org/officeDocument/2006/relationships/vmlDrawing" Target="../drawings/vmlDrawing1.vml"/><Relationship Id="rId3" Type="http://schemas.openxmlformats.org/officeDocument/2006/relationships/hyperlink" Target="http://ride.i-d-e.de/issues/issue-2/henry-machyn-diary/" TargetMode="External"/><Relationship Id="rId12" Type="http://schemas.openxmlformats.org/officeDocument/2006/relationships/hyperlink" Target="http://ride.i-d-e.de/issues/issue-1/codex-sinaiticus/" TargetMode="External"/><Relationship Id="rId17" Type="http://schemas.openxmlformats.org/officeDocument/2006/relationships/hyperlink" Target="http://ride.i-d-e.de/issues/issue-2/zurcher-sommer-1968/" TargetMode="External"/><Relationship Id="rId25" Type="http://schemas.openxmlformats.org/officeDocument/2006/relationships/hyperlink" Target="https://scm.cms.hu-berlin.de/busoni-schriften/busoni-data-public" TargetMode="External"/><Relationship Id="rId33" Type="http://schemas.openxmlformats.org/officeDocument/2006/relationships/hyperlink" Target="https://doi.org/10.5281/zenodo.5179361" TargetMode="External"/><Relationship Id="rId38" Type="http://schemas.openxmlformats.org/officeDocument/2006/relationships/hyperlink" Target="https://ride.i-d-e.de/issues/issue-10/mozart-briefe-dokumente" TargetMode="External"/><Relationship Id="rId46" Type="http://schemas.openxmlformats.org/officeDocument/2006/relationships/hyperlink" Target="https://gitlab.rlp.net/adwmainz/regesta-imperii/lab/regesta-imperii-data" TargetMode="External"/><Relationship Id="rId59" Type="http://schemas.openxmlformats.org/officeDocument/2006/relationships/hyperlink" Target="http://ride.i-d-e.de/issues/issue-2/sga_frankenstein-notebooks/" TargetMode="External"/><Relationship Id="rId67" Type="http://schemas.openxmlformats.org/officeDocument/2006/relationships/hyperlink" Target="http://ride.i-d-e.de/issues/issue-4/welschergast" TargetMode="External"/><Relationship Id="rId20" Type="http://schemas.openxmlformats.org/officeDocument/2006/relationships/hyperlink" Target="http://ride.i-d-e.de/issues/issue-16/tagebuecher-christian-ii" TargetMode="External"/><Relationship Id="rId41" Type="http://schemas.openxmlformats.org/officeDocument/2006/relationships/hyperlink" Target="http://ride.i-d-e.de/issues/issue-9/papyri-info" TargetMode="External"/><Relationship Id="rId54" Type="http://schemas.openxmlformats.org/officeDocument/2006/relationships/hyperlink" Target="http://ride.i-d-e.de/issues/issue-3/whistler" TargetMode="External"/><Relationship Id="rId62" Type="http://schemas.openxmlformats.org/officeDocument/2006/relationships/hyperlink" Target="https://github.com/blakearchive/" TargetMode="External"/><Relationship Id="rId70" Type="http://schemas.openxmlformats.org/officeDocument/2006/relationships/hyperlink" Target="http://ride.i-d-e.de/issues/issue-13/koeppen-jugend" TargetMode="External"/><Relationship Id="rId75" Type="http://schemas.openxmlformats.org/officeDocument/2006/relationships/hyperlink" Target="https://dumps.wikimedia.org/dewikisource/" TargetMode="External"/><Relationship Id="rId83" Type="http://schemas.openxmlformats.org/officeDocument/2006/relationships/hyperlink" Target="https://ride.i-d-e.de/issues/issue-6/corpus-of-spanish-golden-age-sonnets/" TargetMode="External"/><Relationship Id="rId88" Type="http://schemas.openxmlformats.org/officeDocument/2006/relationships/hyperlink" Target="https://wiki.korpus.cz/doku.php/en:cnk:citace" TargetMode="External"/><Relationship Id="rId91" Type="http://schemas.openxmlformats.org/officeDocument/2006/relationships/hyperlink" Target="https://ride.i-d-e.de/issues/issue-6/la-repubblica-corpus/" TargetMode="External"/><Relationship Id="rId96" Type="http://schemas.openxmlformats.org/officeDocument/2006/relationships/hyperlink" Target="http://ride.i-d-e.de/issues/issue-13/victorians" TargetMode="External"/><Relationship Id="rId1" Type="http://schemas.openxmlformats.org/officeDocument/2006/relationships/hyperlink" Target="http://ride.i-d-e.de/issues/issue-8/anemoskala" TargetMode="External"/><Relationship Id="rId6" Type="http://schemas.openxmlformats.org/officeDocument/2006/relationships/hyperlink" Target="https://github.com/stazh/briefedition-escher" TargetMode="External"/><Relationship Id="rId15" Type="http://schemas.openxmlformats.org/officeDocument/2006/relationships/hyperlink" Target="http://ride.i-d-e.de/issues/issue-12/darwin-correspondence" TargetMode="External"/><Relationship Id="rId23" Type="http://schemas.openxmlformats.org/officeDocument/2006/relationships/hyperlink" Target="http://ride.i-d-e.de/issues/issue-10/erich-mendelsohn-archiv" TargetMode="External"/><Relationship Id="rId28" Type="http://schemas.openxmlformats.org/officeDocument/2006/relationships/hyperlink" Target="http://ride.i-d-e.de/issues/issue-4/montfort" TargetMode="External"/><Relationship Id="rId36" Type="http://schemas.openxmlformats.org/officeDocument/2006/relationships/hyperlink" Target="http://melvillesmarginalia.org/front.php" TargetMode="External"/><Relationship Id="rId49" Type="http://schemas.openxmlformats.org/officeDocument/2006/relationships/hyperlink" Target="http://ride.i-d-e.de/issues/issue-9/shakespeare-plays" TargetMode="External"/><Relationship Id="rId57" Type="http://schemas.openxmlformats.org/officeDocument/2006/relationships/hyperlink" Target="http://ride.i-d-e.de/issues/issue-14/carlyle-addams" TargetMode="External"/><Relationship Id="rId10" Type="http://schemas.openxmlformats.org/officeDocument/2006/relationships/hyperlink" Target="https://ride.i-d-e.de/issues/issue-6/celt-corpus-of-electronic-texts/" TargetMode="External"/><Relationship Id="rId31" Type="http://schemas.openxmlformats.org/officeDocument/2006/relationships/hyperlink" Target="https://www.library.ucsb.edu/research/db/1235" TargetMode="External"/><Relationship Id="rId44" Type="http://schemas.openxmlformats.org/officeDocument/2006/relationships/hyperlink" Target="https://ride.i-d-e.de/issues/issue-6/regesta-imperii-online/" TargetMode="External"/><Relationship Id="rId52" Type="http://schemas.openxmlformats.org/officeDocument/2006/relationships/hyperlink" Target="http://ride.i-d-e.de/issues/issue-14/carlyle-addams" TargetMode="External"/><Relationship Id="rId60" Type="http://schemas.openxmlformats.org/officeDocument/2006/relationships/hyperlink" Target="http://shelleygodwinarchive.org/about/" TargetMode="External"/><Relationship Id="rId65" Type="http://schemas.openxmlformats.org/officeDocument/2006/relationships/hyperlink" Target="https://textgridrep.org/search?query=fontane+notizb&#252;cher&amp;order=relevance&amp;limit=20" TargetMode="External"/><Relationship Id="rId73" Type="http://schemas.openxmlformats.org/officeDocument/2006/relationships/hyperlink" Target="http://ride.i-d-e.de/issues/issue-8/phi" TargetMode="External"/><Relationship Id="rId78" Type="http://schemas.openxmlformats.org/officeDocument/2006/relationships/hyperlink" Target="http://ride.i-d-e.de/issues/issue-16/benjamin-digital" TargetMode="External"/><Relationship Id="rId81" Type="http://schemas.openxmlformats.org/officeDocument/2006/relationships/hyperlink" Target="https://doi.org/10.5281/zenodo.3520700" TargetMode="External"/><Relationship Id="rId86" Type="http://schemas.openxmlformats.org/officeDocument/2006/relationships/hyperlink" Target="http://ride.i-d-e.de/issues/issue-7/hesperia" TargetMode="External"/><Relationship Id="rId94" Type="http://schemas.openxmlformats.org/officeDocument/2006/relationships/hyperlink" Target="https://ride.i-d-e.de/issues/issue-6/litteraturbanken-the-swedish-literature-bank/" TargetMode="External"/><Relationship Id="rId99" Type="http://schemas.openxmlformats.org/officeDocument/2006/relationships/table" Target="../tables/table1.xml"/><Relationship Id="rId4" Type="http://schemas.openxmlformats.org/officeDocument/2006/relationships/hyperlink" Target="https://ride.i-d-e.de/issues/issue-10/alfred-escher-briefedition" TargetMode="External"/><Relationship Id="rId9" Type="http://schemas.openxmlformats.org/officeDocument/2006/relationships/hyperlink" Target="http://ride.i-d-e.de/issues/issue-12/sauer-seuffert" TargetMode="External"/><Relationship Id="rId13" Type="http://schemas.openxmlformats.org/officeDocument/2006/relationships/hyperlink" Target="http://ride.i-d-e.de/issues/issue-14/corema" TargetMode="External"/><Relationship Id="rId18" Type="http://schemas.openxmlformats.org/officeDocument/2006/relationships/hyperlink" Target="https://www.deutschestextarchiv/" TargetMode="External"/><Relationship Id="rId39" Type="http://schemas.openxmlformats.org/officeDocument/2006/relationships/hyperlink" Target="http://ride.i-d-e.de/issues/issue-1/nietzschesourc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tustep.uni-tuebingen.de/tustep.html" TargetMode="External"/><Relationship Id="rId13" Type="http://schemas.openxmlformats.org/officeDocument/2006/relationships/hyperlink" Target="https://ride.i-d-e.de/issue-11/reledmac/" TargetMode="External"/><Relationship Id="rId18" Type="http://schemas.openxmlformats.org/officeDocument/2006/relationships/hyperlink" Target="http://ride.i-d-e.de/issues/issue-15/digital-mappa" TargetMode="External"/><Relationship Id="rId3" Type="http://schemas.openxmlformats.org/officeDocument/2006/relationships/hyperlink" Target="http://ride.i-d-e.de/issues/issue-15/stylo" TargetMode="External"/><Relationship Id="rId7" Type="http://schemas.openxmlformats.org/officeDocument/2006/relationships/hyperlink" Target="https://ride.i-d-e.de/issue-11/tustep/" TargetMode="External"/><Relationship Id="rId12" Type="http://schemas.openxmlformats.org/officeDocument/2006/relationships/hyperlink" Target="https://gitlab.com/readcoop" TargetMode="External"/><Relationship Id="rId17" Type="http://schemas.openxmlformats.org/officeDocument/2006/relationships/hyperlink" Target="https://github.com/omeka/Omeka" TargetMode="External"/><Relationship Id="rId2" Type="http://schemas.openxmlformats.org/officeDocument/2006/relationships/hyperlink" Target="https://ride.i-d-e.de/issue-11/ediarum/" TargetMode="External"/><Relationship Id="rId16" Type="http://schemas.openxmlformats.org/officeDocument/2006/relationships/hyperlink" Target="https://ride.i-d-e.de/issue-11/omeka/" TargetMode="External"/><Relationship Id="rId1" Type="http://schemas.openxmlformats.org/officeDocument/2006/relationships/hyperlink" Target="https://ride.i-d-e.de/issue-11/web-based-collation-tools/" TargetMode="External"/><Relationship Id="rId6" Type="http://schemas.openxmlformats.org/officeDocument/2006/relationships/hyperlink" Target="http://ride.i-d-e.de/issues/issue-15/teicat" TargetMode="External"/><Relationship Id="rId11" Type="http://schemas.openxmlformats.org/officeDocument/2006/relationships/hyperlink" Target="http://ride.i-d-e.de/issues/issue-15/transkribus" TargetMode="External"/><Relationship Id="rId5" Type="http://schemas.openxmlformats.org/officeDocument/2006/relationships/hyperlink" Target="https://github.com/ufal" TargetMode="External"/><Relationship Id="rId15" Type="http://schemas.openxmlformats.org/officeDocument/2006/relationships/hyperlink" Target="https://ride.i-d-e.de/issue-11/web-based-collation-tools/" TargetMode="External"/><Relationship Id="rId10" Type="http://schemas.openxmlformats.org/officeDocument/2006/relationships/hyperlink" Target="https://github.com/cs6-uniwue/Variance-Viewer" TargetMode="External"/><Relationship Id="rId19" Type="http://schemas.openxmlformats.org/officeDocument/2006/relationships/hyperlink" Target="https://github.com/performant-software/dm-2" TargetMode="External"/><Relationship Id="rId4" Type="http://schemas.openxmlformats.org/officeDocument/2006/relationships/hyperlink" Target="http://ride.i-d-e.de/issues/issue-15/teitok" TargetMode="External"/><Relationship Id="rId9" Type="http://schemas.openxmlformats.org/officeDocument/2006/relationships/hyperlink" Target="https://ride.i-d-e.de/issue-11/web-based-collation-tools/" TargetMode="External"/><Relationship Id="rId14" Type="http://schemas.openxmlformats.org/officeDocument/2006/relationships/hyperlink" Target="http://ride.i-d-e.de/issues/issue-15/mei-frien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93"/>
  <sheetViews>
    <sheetView tabSelected="1" topLeftCell="K1" zoomScaleNormal="100" workbookViewId="0">
      <pane ySplit="1" topLeftCell="A2" activePane="bottomLeft" state="frozen"/>
      <selection pane="bottomLeft" activeCell="R7" sqref="R1:R7"/>
    </sheetView>
  </sheetViews>
  <sheetFormatPr baseColWidth="10" defaultColWidth="10.54296875" defaultRowHeight="12.5" x14ac:dyDescent="0.25"/>
  <cols>
    <col min="1" max="1" width="4.7265625" style="1" customWidth="1"/>
    <col min="2" max="2" width="3" style="1" customWidth="1"/>
    <col min="3" max="3" width="36.7265625" style="1" customWidth="1"/>
    <col min="4" max="5" width="18.54296875" style="1" customWidth="1"/>
    <col min="6" max="8" width="6" style="1" customWidth="1"/>
    <col min="9" max="9" width="16.26953125" style="1" customWidth="1"/>
    <col min="10" max="10" width="19.54296875" style="1" customWidth="1"/>
    <col min="11" max="11" width="9" style="1" customWidth="1"/>
    <col min="12" max="12" width="3" style="1" customWidth="1"/>
    <col min="13" max="13" width="5.54296875" style="1" customWidth="1"/>
    <col min="14" max="14" width="10.81640625" style="1" customWidth="1"/>
    <col min="15" max="17" width="5.54296875" style="1" customWidth="1"/>
    <col min="18" max="18" width="8.36328125" style="1" customWidth="1"/>
    <col min="19" max="19" width="5.54296875" style="1" customWidth="1"/>
    <col min="20" max="20" width="7.26953125" style="1" customWidth="1"/>
    <col min="21" max="23" width="5.54296875" style="1" customWidth="1"/>
    <col min="24" max="25" width="11.453125" style="1" customWidth="1"/>
    <col min="26" max="256" width="9.1796875" style="1" customWidth="1"/>
  </cols>
  <sheetData>
    <row r="1" spans="1:25" x14ac:dyDescent="0.25">
      <c r="A1" s="1" t="s">
        <v>591</v>
      </c>
      <c r="B1" s="2" t="s">
        <v>0</v>
      </c>
      <c r="C1" s="2" t="s">
        <v>1</v>
      </c>
      <c r="D1" s="2" t="s">
        <v>2</v>
      </c>
      <c r="E1" s="2" t="s">
        <v>3</v>
      </c>
      <c r="F1" s="2" t="s">
        <v>4</v>
      </c>
      <c r="G1" s="2" t="s">
        <v>5</v>
      </c>
      <c r="H1" s="2" t="s">
        <v>6</v>
      </c>
      <c r="I1" s="2" t="s">
        <v>7</v>
      </c>
      <c r="J1" s="2" t="s">
        <v>8</v>
      </c>
      <c r="K1" s="3" t="s">
        <v>9</v>
      </c>
      <c r="L1" s="2" t="s">
        <v>10</v>
      </c>
      <c r="M1" s="3" t="s">
        <v>11</v>
      </c>
      <c r="N1" s="3" t="s">
        <v>12</v>
      </c>
      <c r="O1" s="3" t="s">
        <v>13</v>
      </c>
      <c r="P1" s="2" t="s">
        <v>14</v>
      </c>
      <c r="Q1" s="2" t="s">
        <v>15</v>
      </c>
      <c r="R1" s="2" t="s">
        <v>16</v>
      </c>
      <c r="S1" s="2" t="s">
        <v>17</v>
      </c>
      <c r="T1" s="2" t="s">
        <v>583</v>
      </c>
      <c r="U1" s="2" t="s">
        <v>18</v>
      </c>
      <c r="V1" s="2" t="s">
        <v>19</v>
      </c>
      <c r="W1" s="2" t="s">
        <v>20</v>
      </c>
      <c r="X1" s="2" t="s">
        <v>21</v>
      </c>
      <c r="Y1" s="3" t="s">
        <v>584</v>
      </c>
    </row>
    <row r="2" spans="1:25" ht="12.65" customHeight="1" x14ac:dyDescent="0.25">
      <c r="A2" s="1" t="s">
        <v>22</v>
      </c>
      <c r="B2" s="1">
        <v>37</v>
      </c>
      <c r="C2" s="2" t="s">
        <v>239</v>
      </c>
      <c r="D2" s="2" t="s">
        <v>240</v>
      </c>
      <c r="E2" s="4" t="s">
        <v>241</v>
      </c>
      <c r="F2" s="2" t="s">
        <v>26</v>
      </c>
      <c r="G2" s="2">
        <v>2006</v>
      </c>
      <c r="H2" s="2" t="s">
        <v>26</v>
      </c>
      <c r="I2" s="2" t="s">
        <v>214</v>
      </c>
      <c r="J2" s="2" t="s">
        <v>46</v>
      </c>
      <c r="K2" s="2" t="s">
        <v>37</v>
      </c>
      <c r="L2" s="2">
        <v>1</v>
      </c>
      <c r="M2" s="3" t="s">
        <v>29</v>
      </c>
      <c r="N2" s="3" t="s">
        <v>27</v>
      </c>
      <c r="O2" s="3" t="s">
        <v>27</v>
      </c>
      <c r="P2" s="3" t="s">
        <v>27</v>
      </c>
      <c r="Q2" s="3" t="s">
        <v>27</v>
      </c>
      <c r="R2" s="2"/>
      <c r="S2" s="2" t="s">
        <v>29</v>
      </c>
      <c r="T2" s="2" t="s">
        <v>27</v>
      </c>
      <c r="U2" s="2" t="s">
        <v>27</v>
      </c>
      <c r="V2" s="2" t="s">
        <v>27</v>
      </c>
      <c r="W2" s="2">
        <v>2016</v>
      </c>
    </row>
    <row r="3" spans="1:25" ht="14.5" customHeight="1" x14ac:dyDescent="0.25">
      <c r="A3" s="12" t="s">
        <v>88</v>
      </c>
      <c r="B3" s="1">
        <v>11</v>
      </c>
      <c r="C3" s="2" t="s">
        <v>89</v>
      </c>
      <c r="D3" s="2" t="s">
        <v>90</v>
      </c>
      <c r="E3" s="4" t="s">
        <v>91</v>
      </c>
      <c r="F3" s="2" t="s">
        <v>26</v>
      </c>
      <c r="G3" s="2">
        <v>2008</v>
      </c>
      <c r="H3" s="2" t="s">
        <v>26</v>
      </c>
      <c r="I3" s="3" t="s">
        <v>92</v>
      </c>
      <c r="J3" s="2" t="s">
        <v>46</v>
      </c>
      <c r="K3" s="2" t="s">
        <v>37</v>
      </c>
      <c r="L3" s="2">
        <v>1</v>
      </c>
      <c r="M3" s="3" t="s">
        <v>29</v>
      </c>
      <c r="N3" s="2" t="s">
        <v>27</v>
      </c>
      <c r="O3" s="3" t="s">
        <v>27</v>
      </c>
      <c r="P3" s="1" t="s">
        <v>29</v>
      </c>
      <c r="Q3" s="2" t="s">
        <v>27</v>
      </c>
      <c r="R3" s="2" t="s">
        <v>27</v>
      </c>
      <c r="S3" s="1" t="s">
        <v>29</v>
      </c>
      <c r="T3" s="2" t="s">
        <v>27</v>
      </c>
      <c r="U3" s="2" t="s">
        <v>27</v>
      </c>
      <c r="V3" s="2" t="s">
        <v>27</v>
      </c>
      <c r="W3" s="2">
        <v>2017</v>
      </c>
    </row>
    <row r="4" spans="1:25" ht="14.5" customHeight="1" x14ac:dyDescent="0.25">
      <c r="A4" s="1" t="s">
        <v>22</v>
      </c>
      <c r="B4" s="1">
        <v>54</v>
      </c>
      <c r="C4" s="2" t="s">
        <v>335</v>
      </c>
      <c r="D4" s="2" t="s">
        <v>336</v>
      </c>
      <c r="E4" s="4" t="s">
        <v>337</v>
      </c>
      <c r="F4" s="2" t="s">
        <v>26</v>
      </c>
      <c r="G4" s="2">
        <v>2010</v>
      </c>
      <c r="H4" s="2" t="s">
        <v>205</v>
      </c>
      <c r="I4" s="2" t="s">
        <v>338</v>
      </c>
      <c r="J4" s="3" t="s">
        <v>46</v>
      </c>
      <c r="K4" s="2" t="s">
        <v>37</v>
      </c>
      <c r="L4" s="2">
        <v>2</v>
      </c>
      <c r="M4" s="3" t="s">
        <v>29</v>
      </c>
      <c r="N4" s="2" t="s">
        <v>29</v>
      </c>
      <c r="O4" s="2" t="s">
        <v>27</v>
      </c>
      <c r="P4" s="2" t="s">
        <v>29</v>
      </c>
      <c r="Q4" s="2" t="s">
        <v>27</v>
      </c>
      <c r="R4" s="2" t="s">
        <v>27</v>
      </c>
      <c r="S4" s="2" t="s">
        <v>29</v>
      </c>
      <c r="T4" s="2" t="s">
        <v>27</v>
      </c>
      <c r="U4" s="2" t="s">
        <v>27</v>
      </c>
      <c r="V4" s="2" t="s">
        <v>27</v>
      </c>
      <c r="W4" s="2">
        <v>2014</v>
      </c>
      <c r="X4" s="1" t="s">
        <v>339</v>
      </c>
    </row>
    <row r="5" spans="1:25" ht="14.5" customHeight="1" x14ac:dyDescent="0.25">
      <c r="A5" s="3" t="s">
        <v>22</v>
      </c>
      <c r="B5" s="1">
        <v>25</v>
      </c>
      <c r="C5" s="2" t="s">
        <v>171</v>
      </c>
      <c r="D5" s="2" t="s">
        <v>172</v>
      </c>
      <c r="E5" s="4" t="s">
        <v>173</v>
      </c>
      <c r="F5" s="2" t="s">
        <v>26</v>
      </c>
      <c r="G5" s="2">
        <v>2020</v>
      </c>
      <c r="H5" s="2" t="s">
        <v>26</v>
      </c>
      <c r="I5" s="2" t="s">
        <v>174</v>
      </c>
      <c r="J5" s="3" t="s">
        <v>126</v>
      </c>
      <c r="K5" s="2" t="s">
        <v>47</v>
      </c>
      <c r="L5" s="2">
        <v>1</v>
      </c>
      <c r="M5" s="3" t="s">
        <v>29</v>
      </c>
      <c r="N5" s="2" t="s">
        <v>175</v>
      </c>
      <c r="O5" s="3" t="s">
        <v>176</v>
      </c>
      <c r="P5" s="4" t="s">
        <v>177</v>
      </c>
      <c r="Q5" s="2" t="s">
        <v>115</v>
      </c>
      <c r="R5" s="2" t="s">
        <v>115</v>
      </c>
      <c r="S5" s="2" t="s">
        <v>29</v>
      </c>
      <c r="T5" s="2" t="s">
        <v>27</v>
      </c>
      <c r="U5" s="2" t="s">
        <v>27</v>
      </c>
      <c r="V5" s="2" t="s">
        <v>27</v>
      </c>
      <c r="W5" s="2">
        <v>2023</v>
      </c>
    </row>
    <row r="6" spans="1:25" ht="16.5" customHeight="1" x14ac:dyDescent="0.25">
      <c r="A6" s="12" t="s">
        <v>88</v>
      </c>
      <c r="B6" s="1">
        <v>29</v>
      </c>
      <c r="C6" s="2" t="s">
        <v>193</v>
      </c>
      <c r="D6" s="2" t="s">
        <v>194</v>
      </c>
      <c r="E6" s="4" t="s">
        <v>195</v>
      </c>
      <c r="F6" s="2" t="s">
        <v>26</v>
      </c>
      <c r="G6" s="2">
        <v>2006</v>
      </c>
      <c r="H6" s="2" t="s">
        <v>26</v>
      </c>
      <c r="I6" s="3" t="s">
        <v>196</v>
      </c>
      <c r="J6" s="2" t="s">
        <v>106</v>
      </c>
      <c r="K6" s="3" t="s">
        <v>47</v>
      </c>
      <c r="L6" s="2">
        <v>2</v>
      </c>
      <c r="M6" s="3" t="s">
        <v>26</v>
      </c>
      <c r="N6" s="1" t="s">
        <v>197</v>
      </c>
      <c r="O6" s="3" t="s">
        <v>586</v>
      </c>
      <c r="P6" s="2" t="s">
        <v>29</v>
      </c>
      <c r="Q6" s="2" t="s">
        <v>27</v>
      </c>
      <c r="R6" s="2" t="s">
        <v>27</v>
      </c>
      <c r="S6" s="2" t="s">
        <v>29</v>
      </c>
      <c r="T6" s="2" t="s">
        <v>27</v>
      </c>
      <c r="U6" s="2" t="s">
        <v>27</v>
      </c>
      <c r="V6" s="2" t="s">
        <v>27</v>
      </c>
      <c r="W6" s="2">
        <v>2019</v>
      </c>
      <c r="X6" s="3" t="s">
        <v>198</v>
      </c>
    </row>
    <row r="7" spans="1:25" ht="14.5" customHeight="1" x14ac:dyDescent="0.35">
      <c r="A7" s="1" t="s">
        <v>129</v>
      </c>
      <c r="B7" s="1">
        <v>18</v>
      </c>
      <c r="C7" s="2" t="s">
        <v>130</v>
      </c>
      <c r="D7" s="2" t="s">
        <v>131</v>
      </c>
      <c r="E7" s="4" t="s">
        <v>132</v>
      </c>
      <c r="F7" s="2" t="s">
        <v>26</v>
      </c>
      <c r="G7" s="2">
        <v>2016</v>
      </c>
      <c r="H7" s="2" t="s">
        <v>26</v>
      </c>
      <c r="I7" s="3" t="s">
        <v>133</v>
      </c>
      <c r="J7" s="2" t="s">
        <v>36</v>
      </c>
      <c r="K7" s="3" t="s">
        <v>47</v>
      </c>
      <c r="L7" s="2">
        <v>2</v>
      </c>
      <c r="M7" s="3" t="s">
        <v>26</v>
      </c>
      <c r="N7" s="3" t="s">
        <v>29</v>
      </c>
      <c r="O7" s="3" t="s">
        <v>27</v>
      </c>
      <c r="P7" s="2" t="s">
        <v>134</v>
      </c>
      <c r="Q7" s="2" t="s">
        <v>135</v>
      </c>
      <c r="R7" s="2" t="s">
        <v>136</v>
      </c>
      <c r="S7" s="2" t="s">
        <v>29</v>
      </c>
      <c r="T7" s="2" t="s">
        <v>27</v>
      </c>
      <c r="U7" s="14" t="s">
        <v>27</v>
      </c>
      <c r="V7" s="2" t="s">
        <v>27</v>
      </c>
      <c r="W7" s="14">
        <v>2020</v>
      </c>
    </row>
    <row r="8" spans="1:25" ht="12.75" customHeight="1" x14ac:dyDescent="0.35">
      <c r="A8" s="6" t="s">
        <v>31</v>
      </c>
      <c r="B8" s="1">
        <v>72</v>
      </c>
      <c r="C8" s="2" t="s">
        <v>440</v>
      </c>
      <c r="D8" s="2" t="s">
        <v>441</v>
      </c>
      <c r="E8" s="4" t="s">
        <v>442</v>
      </c>
      <c r="F8" s="2" t="s">
        <v>26</v>
      </c>
      <c r="G8" s="7">
        <v>2017</v>
      </c>
      <c r="H8" s="7" t="s">
        <v>26</v>
      </c>
      <c r="I8" s="7" t="s">
        <v>443</v>
      </c>
      <c r="J8" s="7" t="s">
        <v>46</v>
      </c>
      <c r="K8" s="7" t="s">
        <v>204</v>
      </c>
      <c r="L8" s="7">
        <v>1</v>
      </c>
      <c r="M8" s="7" t="s">
        <v>29</v>
      </c>
      <c r="N8" s="7" t="s">
        <v>27</v>
      </c>
      <c r="O8" s="7" t="s">
        <v>27</v>
      </c>
      <c r="P8" s="7" t="s">
        <v>29</v>
      </c>
      <c r="Q8" s="7" t="s">
        <v>27</v>
      </c>
      <c r="R8" s="7" t="s">
        <v>27</v>
      </c>
      <c r="S8" s="7" t="s">
        <v>29</v>
      </c>
      <c r="T8" s="7" t="s">
        <v>27</v>
      </c>
      <c r="U8" s="7" t="s">
        <v>27</v>
      </c>
      <c r="V8" s="7" t="s">
        <v>27</v>
      </c>
      <c r="W8" s="7">
        <v>2017</v>
      </c>
    </row>
    <row r="9" spans="1:25" ht="16.5" customHeight="1" x14ac:dyDescent="0.25">
      <c r="A9" s="6" t="s">
        <v>31</v>
      </c>
      <c r="B9" s="1">
        <v>44</v>
      </c>
      <c r="C9" s="2" t="s">
        <v>274</v>
      </c>
      <c r="D9" s="2" t="s">
        <v>275</v>
      </c>
      <c r="E9" s="4" t="s">
        <v>276</v>
      </c>
      <c r="F9" s="2" t="s">
        <v>26</v>
      </c>
      <c r="G9" s="2">
        <v>2012</v>
      </c>
      <c r="H9" s="2" t="s">
        <v>26</v>
      </c>
      <c r="I9" s="3" t="s">
        <v>277</v>
      </c>
      <c r="J9" s="3" t="s">
        <v>278</v>
      </c>
      <c r="K9" s="2" t="s">
        <v>37</v>
      </c>
      <c r="L9" s="2">
        <v>1</v>
      </c>
      <c r="M9" s="3" t="s">
        <v>29</v>
      </c>
      <c r="N9" s="2" t="s">
        <v>27</v>
      </c>
      <c r="O9" s="2" t="s">
        <v>27</v>
      </c>
      <c r="P9" s="2" t="s">
        <v>29</v>
      </c>
      <c r="Q9" s="2" t="s">
        <v>27</v>
      </c>
      <c r="R9" s="2" t="s">
        <v>27</v>
      </c>
      <c r="S9" s="2" t="s">
        <v>29</v>
      </c>
      <c r="T9" s="2" t="s">
        <v>27</v>
      </c>
      <c r="U9" s="2" t="s">
        <v>27</v>
      </c>
      <c r="V9" s="2" t="s">
        <v>27</v>
      </c>
      <c r="W9" s="2">
        <v>2014</v>
      </c>
      <c r="X9" s="3" t="s">
        <v>279</v>
      </c>
    </row>
    <row r="10" spans="1:25" ht="26.15" customHeight="1" x14ac:dyDescent="0.25">
      <c r="A10" s="6" t="s">
        <v>31</v>
      </c>
      <c r="B10" s="1">
        <v>51</v>
      </c>
      <c r="C10" s="2" t="s">
        <v>319</v>
      </c>
      <c r="D10" s="2" t="s">
        <v>320</v>
      </c>
      <c r="E10" s="4" t="s">
        <v>321</v>
      </c>
      <c r="F10" s="2" t="s">
        <v>26</v>
      </c>
      <c r="G10" s="2">
        <v>2015</v>
      </c>
      <c r="H10" s="2" t="s">
        <v>26</v>
      </c>
      <c r="I10" s="2" t="s">
        <v>322</v>
      </c>
      <c r="J10" s="3" t="s">
        <v>592</v>
      </c>
      <c r="K10" s="2" t="s">
        <v>47</v>
      </c>
      <c r="L10" s="2">
        <v>2</v>
      </c>
      <c r="M10" s="3" t="s">
        <v>29</v>
      </c>
      <c r="N10" s="2" t="s">
        <v>27</v>
      </c>
      <c r="O10" s="2" t="s">
        <v>27</v>
      </c>
      <c r="P10" s="1" t="s">
        <v>29</v>
      </c>
      <c r="Q10" s="2" t="s">
        <v>27</v>
      </c>
      <c r="R10" s="2" t="s">
        <v>27</v>
      </c>
      <c r="S10" s="2" t="s">
        <v>29</v>
      </c>
      <c r="T10" s="2" t="s">
        <v>27</v>
      </c>
      <c r="U10" s="2" t="s">
        <v>27</v>
      </c>
      <c r="V10" s="2" t="s">
        <v>27</v>
      </c>
      <c r="W10" s="2">
        <v>2016</v>
      </c>
      <c r="X10" s="1" t="s">
        <v>323</v>
      </c>
    </row>
    <row r="11" spans="1:25" ht="12.65" customHeight="1" x14ac:dyDescent="0.35">
      <c r="A11" s="2" t="s">
        <v>73</v>
      </c>
      <c r="B11" s="1">
        <v>73</v>
      </c>
      <c r="C11" s="2" t="s">
        <v>444</v>
      </c>
      <c r="D11" s="2" t="s">
        <v>445</v>
      </c>
      <c r="E11" s="4" t="s">
        <v>446</v>
      </c>
      <c r="F11" s="3" t="s">
        <v>29</v>
      </c>
      <c r="G11" s="7">
        <v>2016</v>
      </c>
      <c r="H11" s="7" t="s">
        <v>27</v>
      </c>
      <c r="I11" s="7" t="s">
        <v>447</v>
      </c>
      <c r="J11" s="7" t="s">
        <v>448</v>
      </c>
      <c r="K11" s="7" t="s">
        <v>449</v>
      </c>
      <c r="L11" s="7" t="s">
        <v>27</v>
      </c>
      <c r="M11" s="7" t="s">
        <v>29</v>
      </c>
      <c r="N11" s="7" t="s">
        <v>27</v>
      </c>
      <c r="O11" s="7" t="s">
        <v>27</v>
      </c>
      <c r="P11" s="7" t="s">
        <v>29</v>
      </c>
      <c r="Q11" s="7" t="s">
        <v>27</v>
      </c>
      <c r="R11" s="7" t="s">
        <v>27</v>
      </c>
      <c r="S11" s="7" t="s">
        <v>29</v>
      </c>
      <c r="T11" s="7" t="s">
        <v>27</v>
      </c>
      <c r="U11" s="7" t="s">
        <v>27</v>
      </c>
      <c r="V11" s="7" t="s">
        <v>27</v>
      </c>
      <c r="W11" s="2">
        <v>2015</v>
      </c>
    </row>
    <row r="12" spans="1:25" x14ac:dyDescent="0.25">
      <c r="A12" s="2" t="s">
        <v>80</v>
      </c>
      <c r="B12" s="1">
        <v>10</v>
      </c>
      <c r="C12" s="2" t="s">
        <v>81</v>
      </c>
      <c r="D12" s="2" t="s">
        <v>82</v>
      </c>
      <c r="E12" s="4" t="s">
        <v>83</v>
      </c>
      <c r="F12" s="2" t="s">
        <v>26</v>
      </c>
      <c r="G12" s="2">
        <v>2020</v>
      </c>
      <c r="H12" s="2" t="s">
        <v>26</v>
      </c>
      <c r="I12" s="2" t="s">
        <v>84</v>
      </c>
      <c r="J12" s="2" t="s">
        <v>36</v>
      </c>
      <c r="K12" s="2" t="s">
        <v>37</v>
      </c>
      <c r="L12" s="2">
        <v>1</v>
      </c>
      <c r="M12" s="3" t="s">
        <v>26</v>
      </c>
      <c r="N12" s="2" t="s">
        <v>85</v>
      </c>
      <c r="O12" s="2" t="s">
        <v>86</v>
      </c>
      <c r="P12" s="1" t="s">
        <v>29</v>
      </c>
      <c r="Q12" s="2" t="s">
        <v>27</v>
      </c>
      <c r="R12" s="2" t="s">
        <v>27</v>
      </c>
      <c r="S12" s="1" t="s">
        <v>29</v>
      </c>
      <c r="T12" s="2" t="s">
        <v>27</v>
      </c>
      <c r="U12" s="2" t="s">
        <v>27</v>
      </c>
      <c r="V12" s="2" t="s">
        <v>27</v>
      </c>
      <c r="W12" s="2">
        <v>2021</v>
      </c>
      <c r="X12" s="1" t="s">
        <v>87</v>
      </c>
    </row>
    <row r="13" spans="1:25" ht="12.75" customHeight="1" x14ac:dyDescent="0.25">
      <c r="A13" s="1" t="s">
        <v>101</v>
      </c>
      <c r="B13" s="1">
        <v>14</v>
      </c>
      <c r="C13" s="2" t="s">
        <v>102</v>
      </c>
      <c r="D13" s="2" t="s">
        <v>103</v>
      </c>
      <c r="E13" s="4" t="s">
        <v>104</v>
      </c>
      <c r="F13" s="2" t="s">
        <v>26</v>
      </c>
      <c r="G13" s="2">
        <v>2008</v>
      </c>
      <c r="H13" s="2" t="s">
        <v>26</v>
      </c>
      <c r="I13" s="5" t="s">
        <v>105</v>
      </c>
      <c r="J13" s="2" t="s">
        <v>106</v>
      </c>
      <c r="K13" s="2" t="s">
        <v>47</v>
      </c>
      <c r="L13" s="2">
        <v>1</v>
      </c>
      <c r="M13" s="3" t="s">
        <v>29</v>
      </c>
      <c r="N13" s="2" t="s">
        <v>29</v>
      </c>
      <c r="O13" s="2" t="s">
        <v>27</v>
      </c>
      <c r="P13" s="1" t="s">
        <v>29</v>
      </c>
      <c r="Q13" s="2" t="s">
        <v>27</v>
      </c>
      <c r="R13" s="2" t="s">
        <v>27</v>
      </c>
      <c r="S13" s="1" t="s">
        <v>29</v>
      </c>
      <c r="T13" s="2" t="s">
        <v>27</v>
      </c>
      <c r="U13" s="2" t="s">
        <v>27</v>
      </c>
      <c r="V13" s="2" t="s">
        <v>27</v>
      </c>
      <c r="W13" s="2">
        <v>2014</v>
      </c>
      <c r="X13" s="3" t="s">
        <v>107</v>
      </c>
    </row>
    <row r="14" spans="1:25" ht="12.65" customHeight="1" x14ac:dyDescent="0.35">
      <c r="A14" s="12" t="s">
        <v>88</v>
      </c>
      <c r="B14" s="1">
        <v>20</v>
      </c>
      <c r="C14" s="2" t="s">
        <v>142</v>
      </c>
      <c r="D14" s="2" t="s">
        <v>143</v>
      </c>
      <c r="E14" s="4" t="s">
        <v>144</v>
      </c>
      <c r="F14" s="2" t="s">
        <v>26</v>
      </c>
      <c r="G14" s="2">
        <v>2010</v>
      </c>
      <c r="H14" s="2" t="s">
        <v>26</v>
      </c>
      <c r="I14" s="3" t="s">
        <v>145</v>
      </c>
      <c r="J14" s="2" t="s">
        <v>106</v>
      </c>
      <c r="K14" s="2" t="s">
        <v>47</v>
      </c>
      <c r="L14" s="2">
        <v>1</v>
      </c>
      <c r="M14" s="3" t="s">
        <v>29</v>
      </c>
      <c r="N14" s="2" t="s">
        <v>29</v>
      </c>
      <c r="O14" s="2" t="s">
        <v>27</v>
      </c>
      <c r="P14" s="2" t="s">
        <v>29</v>
      </c>
      <c r="Q14" s="2" t="s">
        <v>27</v>
      </c>
      <c r="R14" s="2" t="s">
        <v>27</v>
      </c>
      <c r="S14" s="2" t="s">
        <v>29</v>
      </c>
      <c r="T14" s="2" t="s">
        <v>27</v>
      </c>
      <c r="U14" s="2" t="s">
        <v>27</v>
      </c>
      <c r="V14" s="2" t="s">
        <v>27</v>
      </c>
      <c r="W14" s="2">
        <v>2019</v>
      </c>
      <c r="X14" s="7" t="s">
        <v>146</v>
      </c>
    </row>
    <row r="15" spans="1:25" ht="37.5" customHeight="1" x14ac:dyDescent="0.25">
      <c r="A15" s="12" t="s">
        <v>88</v>
      </c>
      <c r="B15" s="1">
        <v>33</v>
      </c>
      <c r="C15" s="2" t="s">
        <v>217</v>
      </c>
      <c r="D15" s="2" t="s">
        <v>218</v>
      </c>
      <c r="E15" s="4" t="s">
        <v>219</v>
      </c>
      <c r="F15" s="2" t="s">
        <v>26</v>
      </c>
      <c r="G15" s="2">
        <v>2012</v>
      </c>
      <c r="H15" s="2" t="s">
        <v>26</v>
      </c>
      <c r="I15" s="2" t="s">
        <v>27</v>
      </c>
      <c r="J15" s="2" t="s">
        <v>106</v>
      </c>
      <c r="K15" s="2" t="s">
        <v>47</v>
      </c>
      <c r="L15" s="2">
        <v>1</v>
      </c>
      <c r="M15" s="3" t="s">
        <v>29</v>
      </c>
      <c r="N15" s="2" t="s">
        <v>29</v>
      </c>
      <c r="O15" s="2" t="s">
        <v>27</v>
      </c>
      <c r="P15" s="2" t="s">
        <v>29</v>
      </c>
      <c r="Q15" s="2" t="s">
        <v>27</v>
      </c>
      <c r="R15" s="2" t="s">
        <v>27</v>
      </c>
      <c r="S15" s="2" t="s">
        <v>29</v>
      </c>
      <c r="T15" s="2" t="s">
        <v>27</v>
      </c>
      <c r="U15" s="2" t="s">
        <v>27</v>
      </c>
      <c r="V15" s="2" t="s">
        <v>27</v>
      </c>
      <c r="W15" s="2">
        <v>2016</v>
      </c>
      <c r="X15" s="1" t="s">
        <v>220</v>
      </c>
    </row>
    <row r="16" spans="1:25" ht="14.5" customHeight="1" x14ac:dyDescent="0.25">
      <c r="A16" s="12" t="s">
        <v>88</v>
      </c>
      <c r="B16" s="1">
        <v>23</v>
      </c>
      <c r="C16" s="2" t="s">
        <v>160</v>
      </c>
      <c r="D16" s="2" t="s">
        <v>161</v>
      </c>
      <c r="E16" s="4" t="s">
        <v>162</v>
      </c>
      <c r="F16" s="4" t="s">
        <v>163</v>
      </c>
      <c r="G16" s="2">
        <v>2015</v>
      </c>
      <c r="H16" s="2" t="s">
        <v>26</v>
      </c>
      <c r="I16" s="2" t="s">
        <v>29</v>
      </c>
      <c r="J16" s="2" t="s">
        <v>106</v>
      </c>
      <c r="K16" s="2" t="s">
        <v>47</v>
      </c>
      <c r="L16" s="2">
        <v>1</v>
      </c>
      <c r="M16" s="3" t="s">
        <v>29</v>
      </c>
      <c r="N16" s="2" t="s">
        <v>29</v>
      </c>
      <c r="O16" s="2" t="s">
        <v>27</v>
      </c>
      <c r="P16" s="2" t="s">
        <v>29</v>
      </c>
      <c r="Q16" s="2" t="s">
        <v>27</v>
      </c>
      <c r="R16" s="2" t="s">
        <v>27</v>
      </c>
      <c r="S16" s="2" t="s">
        <v>29</v>
      </c>
      <c r="T16" s="2" t="s">
        <v>27</v>
      </c>
      <c r="U16" s="2" t="s">
        <v>27</v>
      </c>
      <c r="V16" s="2" t="s">
        <v>27</v>
      </c>
      <c r="W16" s="2">
        <v>2016</v>
      </c>
      <c r="X16" s="2" t="s">
        <v>164</v>
      </c>
    </row>
    <row r="17" spans="1:25" ht="14.5" customHeight="1" x14ac:dyDescent="0.25">
      <c r="A17" s="6" t="s">
        <v>31</v>
      </c>
      <c r="B17" s="1">
        <v>53</v>
      </c>
      <c r="C17" s="2" t="s">
        <v>331</v>
      </c>
      <c r="D17" s="2" t="s">
        <v>332</v>
      </c>
      <c r="E17" s="4" t="s">
        <v>333</v>
      </c>
      <c r="F17" s="2" t="s">
        <v>26</v>
      </c>
      <c r="G17" s="2">
        <v>2016</v>
      </c>
      <c r="H17" s="2" t="s">
        <v>26</v>
      </c>
      <c r="I17" s="2" t="s">
        <v>334</v>
      </c>
      <c r="J17" s="2" t="s">
        <v>106</v>
      </c>
      <c r="K17" s="2" t="s">
        <v>47</v>
      </c>
      <c r="L17" s="2">
        <v>1</v>
      </c>
      <c r="M17" s="3" t="s">
        <v>29</v>
      </c>
      <c r="N17" s="2" t="s">
        <v>27</v>
      </c>
      <c r="O17" s="2" t="s">
        <v>27</v>
      </c>
      <c r="P17" s="4" t="s">
        <v>29</v>
      </c>
      <c r="Q17" s="2" t="s">
        <v>27</v>
      </c>
      <c r="R17" s="2" t="s">
        <v>27</v>
      </c>
      <c r="S17" s="2" t="s">
        <v>29</v>
      </c>
      <c r="T17" s="2" t="s">
        <v>27</v>
      </c>
      <c r="U17" s="2" t="s">
        <v>27</v>
      </c>
      <c r="V17" s="2" t="s">
        <v>27</v>
      </c>
      <c r="W17" s="2">
        <v>2020</v>
      </c>
    </row>
    <row r="18" spans="1:25" ht="14.5" customHeight="1" x14ac:dyDescent="0.25">
      <c r="A18" s="1" t="s">
        <v>22</v>
      </c>
      <c r="B18" s="1">
        <v>32</v>
      </c>
      <c r="C18" s="2" t="s">
        <v>211</v>
      </c>
      <c r="D18" s="2" t="s">
        <v>212</v>
      </c>
      <c r="E18" s="4" t="s">
        <v>213</v>
      </c>
      <c r="F18" s="2" t="s">
        <v>26</v>
      </c>
      <c r="G18" s="2">
        <v>2010</v>
      </c>
      <c r="H18" s="2" t="s">
        <v>26</v>
      </c>
      <c r="I18" s="2" t="s">
        <v>214</v>
      </c>
      <c r="J18" s="2" t="s">
        <v>46</v>
      </c>
      <c r="K18" s="2" t="s">
        <v>37</v>
      </c>
      <c r="L18" s="2">
        <v>2</v>
      </c>
      <c r="M18" s="3" t="s">
        <v>29</v>
      </c>
      <c r="N18" s="2" t="s">
        <v>29</v>
      </c>
      <c r="O18" s="2" t="s">
        <v>27</v>
      </c>
      <c r="P18" s="2" t="s">
        <v>215</v>
      </c>
      <c r="Q18" s="2" t="s">
        <v>49</v>
      </c>
      <c r="R18" s="2" t="s">
        <v>50</v>
      </c>
      <c r="S18" s="2" t="s">
        <v>215</v>
      </c>
      <c r="T18" s="1" t="s">
        <v>29</v>
      </c>
      <c r="U18" s="2" t="s">
        <v>29</v>
      </c>
      <c r="V18" s="1" t="s">
        <v>29</v>
      </c>
      <c r="W18" s="2">
        <v>2018</v>
      </c>
      <c r="X18" s="1" t="s">
        <v>216</v>
      </c>
    </row>
    <row r="19" spans="1:25" ht="14.5" customHeight="1" x14ac:dyDescent="0.35">
      <c r="A19" s="6" t="s">
        <v>31</v>
      </c>
      <c r="B19" s="1">
        <v>4</v>
      </c>
      <c r="C19" s="2" t="s">
        <v>42</v>
      </c>
      <c r="D19" s="2" t="s">
        <v>43</v>
      </c>
      <c r="E19" s="4" t="s">
        <v>44</v>
      </c>
      <c r="F19" s="2" t="s">
        <v>26</v>
      </c>
      <c r="G19" s="2">
        <v>2015</v>
      </c>
      <c r="H19" s="2" t="s">
        <v>26</v>
      </c>
      <c r="I19" s="2" t="s">
        <v>45</v>
      </c>
      <c r="J19" s="3" t="s">
        <v>46</v>
      </c>
      <c r="K19" s="2" t="s">
        <v>47</v>
      </c>
      <c r="L19" s="2">
        <v>2</v>
      </c>
      <c r="M19" s="3" t="s">
        <v>29</v>
      </c>
      <c r="N19" s="31" t="s">
        <v>29</v>
      </c>
      <c r="O19" s="2" t="s">
        <v>27</v>
      </c>
      <c r="P19" s="7" t="s">
        <v>48</v>
      </c>
      <c r="Q19" s="9" t="s">
        <v>49</v>
      </c>
      <c r="R19" s="9" t="s">
        <v>50</v>
      </c>
      <c r="S19" s="7" t="s">
        <v>48</v>
      </c>
      <c r="T19" s="7" t="s">
        <v>50</v>
      </c>
      <c r="U19" s="7" t="s">
        <v>29</v>
      </c>
      <c r="V19" s="7" t="s">
        <v>29</v>
      </c>
      <c r="W19" s="8">
        <v>2019</v>
      </c>
      <c r="X19" s="2" t="s">
        <v>51</v>
      </c>
    </row>
    <row r="20" spans="1:25" ht="12.65" customHeight="1" x14ac:dyDescent="0.35">
      <c r="A20" s="16" t="s">
        <v>340</v>
      </c>
      <c r="B20" s="1">
        <v>71</v>
      </c>
      <c r="C20" s="2" t="s">
        <v>437</v>
      </c>
      <c r="D20" s="2" t="s">
        <v>438</v>
      </c>
      <c r="E20" s="4" t="s">
        <v>439</v>
      </c>
      <c r="F20" s="2" t="s">
        <v>26</v>
      </c>
      <c r="G20" s="7">
        <v>2011</v>
      </c>
      <c r="H20" s="7" t="s">
        <v>29</v>
      </c>
      <c r="I20" s="7" t="s">
        <v>27</v>
      </c>
      <c r="J20" s="7" t="s">
        <v>27</v>
      </c>
      <c r="K20" s="7" t="s">
        <v>37</v>
      </c>
      <c r="L20" s="7" t="s">
        <v>27</v>
      </c>
      <c r="M20" s="7" t="s">
        <v>29</v>
      </c>
      <c r="N20" s="7" t="s">
        <v>27</v>
      </c>
      <c r="O20" s="7" t="s">
        <v>27</v>
      </c>
      <c r="P20" s="7" t="s">
        <v>29</v>
      </c>
      <c r="Q20" s="7" t="s">
        <v>27</v>
      </c>
      <c r="R20" s="7" t="s">
        <v>27</v>
      </c>
      <c r="S20" s="7" t="s">
        <v>29</v>
      </c>
      <c r="T20" s="7" t="s">
        <v>27</v>
      </c>
      <c r="U20" s="7" t="s">
        <v>27</v>
      </c>
      <c r="V20" s="7" t="s">
        <v>27</v>
      </c>
      <c r="W20" s="7">
        <v>2014</v>
      </c>
    </row>
    <row r="21" spans="1:25" ht="14.5" customHeight="1" x14ac:dyDescent="0.25">
      <c r="A21" s="3" t="s">
        <v>22</v>
      </c>
      <c r="B21" s="1">
        <v>1</v>
      </c>
      <c r="C21" s="2" t="s">
        <v>23</v>
      </c>
      <c r="D21" s="2" t="s">
        <v>24</v>
      </c>
      <c r="E21" s="4" t="s">
        <v>25</v>
      </c>
      <c r="F21" s="2" t="s">
        <v>26</v>
      </c>
      <c r="G21" s="2">
        <v>2012</v>
      </c>
      <c r="H21" s="3" t="s">
        <v>27</v>
      </c>
      <c r="I21" s="2" t="s">
        <v>27</v>
      </c>
      <c r="J21" s="2" t="s">
        <v>27</v>
      </c>
      <c r="K21" s="5" t="s">
        <v>28</v>
      </c>
      <c r="L21" s="3" t="s">
        <v>27</v>
      </c>
      <c r="M21" s="3" t="s">
        <v>29</v>
      </c>
      <c r="N21" s="3" t="s">
        <v>27</v>
      </c>
      <c r="O21" s="3" t="s">
        <v>27</v>
      </c>
      <c r="P21" s="2" t="s">
        <v>29</v>
      </c>
      <c r="Q21" s="2" t="s">
        <v>27</v>
      </c>
      <c r="R21" s="2" t="s">
        <v>27</v>
      </c>
      <c r="S21" s="3" t="s">
        <v>27</v>
      </c>
      <c r="T21" s="3" t="s">
        <v>27</v>
      </c>
      <c r="U21" s="3" t="s">
        <v>27</v>
      </c>
      <c r="V21" s="3" t="s">
        <v>27</v>
      </c>
      <c r="W21" s="2">
        <v>2018</v>
      </c>
      <c r="X21" s="2" t="s">
        <v>30</v>
      </c>
    </row>
    <row r="22" spans="1:25" ht="14.25" customHeight="1" x14ac:dyDescent="0.25">
      <c r="A22" s="6" t="s">
        <v>340</v>
      </c>
      <c r="B22" s="1">
        <v>55</v>
      </c>
      <c r="C22" s="2" t="s">
        <v>341</v>
      </c>
      <c r="D22" s="2" t="s">
        <v>342</v>
      </c>
      <c r="E22" s="4" t="s">
        <v>343</v>
      </c>
      <c r="F22" s="2" t="s">
        <v>26</v>
      </c>
      <c r="G22" s="2">
        <v>2015</v>
      </c>
      <c r="H22" s="2" t="s">
        <v>29</v>
      </c>
      <c r="I22" s="2" t="s">
        <v>27</v>
      </c>
      <c r="J22" s="3" t="s">
        <v>27</v>
      </c>
      <c r="K22" s="2" t="s">
        <v>37</v>
      </c>
      <c r="L22" s="2">
        <v>1</v>
      </c>
      <c r="M22" s="3" t="s">
        <v>29</v>
      </c>
      <c r="N22" s="2" t="s">
        <v>29</v>
      </c>
      <c r="O22" s="2" t="s">
        <v>27</v>
      </c>
      <c r="P22" s="2" t="s">
        <v>29</v>
      </c>
      <c r="Q22" s="2" t="s">
        <v>27</v>
      </c>
      <c r="R22" s="2" t="s">
        <v>27</v>
      </c>
      <c r="S22" s="2" t="s">
        <v>29</v>
      </c>
      <c r="T22" s="2" t="s">
        <v>27</v>
      </c>
      <c r="U22" s="2" t="s">
        <v>27</v>
      </c>
      <c r="V22" s="2" t="s">
        <v>27</v>
      </c>
      <c r="W22" s="2">
        <v>2018</v>
      </c>
      <c r="X22" s="1" t="s">
        <v>588</v>
      </c>
    </row>
    <row r="23" spans="1:25" ht="14.5" customHeight="1" x14ac:dyDescent="0.35">
      <c r="A23" s="18" t="s">
        <v>456</v>
      </c>
      <c r="B23" s="19">
        <v>75</v>
      </c>
      <c r="C23" s="20" t="s">
        <v>457</v>
      </c>
      <c r="D23" s="20" t="s">
        <v>458</v>
      </c>
      <c r="E23" s="21" t="s">
        <v>459</v>
      </c>
      <c r="F23" s="20" t="s">
        <v>26</v>
      </c>
      <c r="G23" s="20">
        <v>2018</v>
      </c>
      <c r="H23" s="20" t="s">
        <v>29</v>
      </c>
      <c r="I23" s="20" t="s">
        <v>27</v>
      </c>
      <c r="J23" s="20" t="s">
        <v>27</v>
      </c>
      <c r="K23" s="20" t="s">
        <v>460</v>
      </c>
      <c r="L23" s="20" t="s">
        <v>27</v>
      </c>
      <c r="M23" s="20" t="s">
        <v>26</v>
      </c>
      <c r="N23" s="20" t="s">
        <v>29</v>
      </c>
      <c r="O23" s="20" t="s">
        <v>27</v>
      </c>
      <c r="P23" s="20" t="s">
        <v>29</v>
      </c>
      <c r="Q23" s="20" t="s">
        <v>27</v>
      </c>
      <c r="R23" s="20" t="s">
        <v>27</v>
      </c>
      <c r="S23" s="20" t="s">
        <v>27</v>
      </c>
      <c r="T23" s="20" t="s">
        <v>27</v>
      </c>
      <c r="U23" s="20" t="s">
        <v>27</v>
      </c>
      <c r="V23" s="20" t="s">
        <v>27</v>
      </c>
      <c r="W23" s="7">
        <v>2018</v>
      </c>
      <c r="X23" s="19" t="s">
        <v>30</v>
      </c>
    </row>
    <row r="24" spans="1:25" ht="12.65" customHeight="1" x14ac:dyDescent="0.35">
      <c r="A24" s="6" t="s">
        <v>31</v>
      </c>
      <c r="B24" s="1">
        <v>58</v>
      </c>
      <c r="C24" s="2" t="s">
        <v>359</v>
      </c>
      <c r="D24" s="2" t="s">
        <v>360</v>
      </c>
      <c r="E24" s="4" t="s">
        <v>361</v>
      </c>
      <c r="F24" s="2" t="s">
        <v>26</v>
      </c>
      <c r="G24" s="2">
        <v>2019</v>
      </c>
      <c r="H24" s="2" t="s">
        <v>29</v>
      </c>
      <c r="I24" s="2" t="s">
        <v>27</v>
      </c>
      <c r="J24" s="2" t="s">
        <v>27</v>
      </c>
      <c r="K24" s="2" t="s">
        <v>362</v>
      </c>
      <c r="L24" s="2">
        <v>1</v>
      </c>
      <c r="M24" s="3" t="s">
        <v>29</v>
      </c>
      <c r="N24" s="1" t="s">
        <v>29</v>
      </c>
      <c r="O24" s="2" t="s">
        <v>27</v>
      </c>
      <c r="P24" s="1" t="s">
        <v>29</v>
      </c>
      <c r="Q24" s="2" t="s">
        <v>27</v>
      </c>
      <c r="R24" s="2" t="s">
        <v>27</v>
      </c>
      <c r="S24" s="2" t="s">
        <v>29</v>
      </c>
      <c r="T24" s="2" t="s">
        <v>27</v>
      </c>
      <c r="U24" s="7" t="s">
        <v>27</v>
      </c>
      <c r="V24" s="2" t="s">
        <v>27</v>
      </c>
      <c r="W24" s="2">
        <v>2023</v>
      </c>
      <c r="X24" s="1" t="s">
        <v>363</v>
      </c>
    </row>
    <row r="25" spans="1:25" ht="12.65" customHeight="1" x14ac:dyDescent="0.25">
      <c r="A25" s="3" t="s">
        <v>22</v>
      </c>
      <c r="B25" s="1">
        <v>26</v>
      </c>
      <c r="C25" s="2" t="s">
        <v>178</v>
      </c>
      <c r="D25" s="2" t="s">
        <v>179</v>
      </c>
      <c r="E25" s="4" t="s">
        <v>180</v>
      </c>
      <c r="F25" s="2" t="s">
        <v>26</v>
      </c>
      <c r="G25" s="2">
        <v>2020</v>
      </c>
      <c r="H25" s="3" t="s">
        <v>29</v>
      </c>
      <c r="I25" s="3" t="s">
        <v>27</v>
      </c>
      <c r="J25" s="3" t="s">
        <v>27</v>
      </c>
      <c r="K25" s="2" t="s">
        <v>47</v>
      </c>
      <c r="L25" s="2">
        <v>1</v>
      </c>
      <c r="M25" s="3" t="s">
        <v>29</v>
      </c>
      <c r="N25" s="3" t="s">
        <v>27</v>
      </c>
      <c r="O25" s="3" t="s">
        <v>27</v>
      </c>
      <c r="P25" s="3" t="s">
        <v>29</v>
      </c>
      <c r="Q25" s="3" t="s">
        <v>27</v>
      </c>
      <c r="R25" s="3" t="s">
        <v>27</v>
      </c>
      <c r="S25" s="3" t="s">
        <v>29</v>
      </c>
      <c r="T25" s="2" t="s">
        <v>27</v>
      </c>
      <c r="U25" s="2" t="s">
        <v>27</v>
      </c>
      <c r="V25" s="2" t="s">
        <v>27</v>
      </c>
      <c r="W25" s="2">
        <v>2020</v>
      </c>
    </row>
    <row r="26" spans="1:25" ht="12.65" customHeight="1" x14ac:dyDescent="0.25">
      <c r="A26" s="10" t="s">
        <v>450</v>
      </c>
      <c r="B26" s="1">
        <v>74</v>
      </c>
      <c r="C26" s="2" t="s">
        <v>451</v>
      </c>
      <c r="D26" s="2" t="s">
        <v>452</v>
      </c>
      <c r="E26" s="4" t="s">
        <v>453</v>
      </c>
      <c r="F26" s="2" t="s">
        <v>29</v>
      </c>
      <c r="G26" s="2">
        <v>2020</v>
      </c>
      <c r="H26" s="3" t="s">
        <v>26</v>
      </c>
      <c r="I26" s="3" t="s">
        <v>454</v>
      </c>
      <c r="J26" s="2" t="s">
        <v>27</v>
      </c>
      <c r="K26" s="2" t="s">
        <v>37</v>
      </c>
      <c r="L26" s="2" t="s">
        <v>27</v>
      </c>
      <c r="M26" s="3" t="s">
        <v>29</v>
      </c>
      <c r="N26" s="2" t="s">
        <v>27</v>
      </c>
      <c r="O26" s="2" t="s">
        <v>27</v>
      </c>
      <c r="P26" s="2" t="s">
        <v>29</v>
      </c>
      <c r="Q26" s="2" t="s">
        <v>27</v>
      </c>
      <c r="R26" s="2" t="s">
        <v>27</v>
      </c>
      <c r="S26" s="2" t="s">
        <v>27</v>
      </c>
      <c r="T26" s="2" t="s">
        <v>27</v>
      </c>
      <c r="U26" s="2" t="s">
        <v>27</v>
      </c>
      <c r="V26" s="2" t="s">
        <v>27</v>
      </c>
      <c r="W26" s="2">
        <v>2020</v>
      </c>
      <c r="X26" s="1" t="s">
        <v>455</v>
      </c>
    </row>
    <row r="27" spans="1:25" ht="15.65" customHeight="1" x14ac:dyDescent="0.35">
      <c r="A27" s="10" t="s">
        <v>394</v>
      </c>
      <c r="B27" s="1">
        <v>64</v>
      </c>
      <c r="C27" s="2" t="s">
        <v>395</v>
      </c>
      <c r="D27" s="2" t="s">
        <v>396</v>
      </c>
      <c r="E27" s="4" t="s">
        <v>397</v>
      </c>
      <c r="F27" s="7" t="s">
        <v>398</v>
      </c>
      <c r="G27" s="9">
        <v>2014</v>
      </c>
      <c r="H27" s="7" t="s">
        <v>26</v>
      </c>
      <c r="I27" s="9" t="s">
        <v>399</v>
      </c>
      <c r="J27" s="7" t="s">
        <v>36</v>
      </c>
      <c r="K27" s="7" t="s">
        <v>37</v>
      </c>
      <c r="L27" s="7">
        <v>1</v>
      </c>
      <c r="M27" s="7" t="s">
        <v>26</v>
      </c>
      <c r="N27" s="7" t="s">
        <v>400</v>
      </c>
      <c r="O27" s="7" t="s">
        <v>401</v>
      </c>
      <c r="P27" s="7" t="s">
        <v>402</v>
      </c>
      <c r="Q27" s="7" t="s">
        <v>49</v>
      </c>
      <c r="R27" s="2" t="s">
        <v>50</v>
      </c>
      <c r="S27" s="7" t="s">
        <v>26</v>
      </c>
      <c r="T27" s="7" t="s">
        <v>50</v>
      </c>
      <c r="U27" s="3" t="s">
        <v>29</v>
      </c>
      <c r="V27" s="7" t="s">
        <v>29</v>
      </c>
      <c r="W27" s="2">
        <v>2015</v>
      </c>
    </row>
    <row r="28" spans="1:25" ht="14.5" customHeight="1" x14ac:dyDescent="0.35">
      <c r="A28" s="2" t="s">
        <v>73</v>
      </c>
      <c r="B28" s="1">
        <v>70</v>
      </c>
      <c r="C28" s="2" t="s">
        <v>431</v>
      </c>
      <c r="D28" s="2" t="s">
        <v>432</v>
      </c>
      <c r="E28" s="4" t="s">
        <v>433</v>
      </c>
      <c r="F28" s="13" t="s">
        <v>434</v>
      </c>
      <c r="G28">
        <v>2004</v>
      </c>
      <c r="H28" s="7" t="s">
        <v>29</v>
      </c>
      <c r="I28" s="7" t="s">
        <v>27</v>
      </c>
      <c r="J28" s="7" t="s">
        <v>27</v>
      </c>
      <c r="K28" s="7" t="s">
        <v>435</v>
      </c>
      <c r="L28" s="3" t="s">
        <v>27</v>
      </c>
      <c r="M28" s="7" t="s">
        <v>29</v>
      </c>
      <c r="N28" s="7" t="s">
        <v>27</v>
      </c>
      <c r="O28" s="2" t="s">
        <v>27</v>
      </c>
      <c r="P28" s="7" t="s">
        <v>29</v>
      </c>
      <c r="Q28" s="7" t="s">
        <v>27</v>
      </c>
      <c r="R28" s="7" t="s">
        <v>27</v>
      </c>
      <c r="S28" s="7" t="s">
        <v>29</v>
      </c>
      <c r="T28" s="7" t="s">
        <v>27</v>
      </c>
      <c r="U28" s="7" t="s">
        <v>27</v>
      </c>
      <c r="V28" s="7" t="s">
        <v>27</v>
      </c>
      <c r="W28" s="7">
        <v>2017</v>
      </c>
      <c r="X28" s="1" t="s">
        <v>436</v>
      </c>
      <c r="Y28" s="19"/>
    </row>
    <row r="29" spans="1:25" ht="26.25" customHeight="1" x14ac:dyDescent="0.25">
      <c r="A29" s="6" t="s">
        <v>31</v>
      </c>
      <c r="B29" s="1">
        <v>42</v>
      </c>
      <c r="C29" s="2" t="s">
        <v>265</v>
      </c>
      <c r="D29" s="2" t="s">
        <v>266</v>
      </c>
      <c r="E29" s="4" t="s">
        <v>267</v>
      </c>
      <c r="F29" s="2" t="s">
        <v>26</v>
      </c>
      <c r="G29" s="2">
        <v>2010</v>
      </c>
      <c r="H29" s="2" t="s">
        <v>29</v>
      </c>
      <c r="I29" s="11" t="s">
        <v>27</v>
      </c>
      <c r="J29" s="2" t="s">
        <v>230</v>
      </c>
      <c r="K29" s="2" t="s">
        <v>37</v>
      </c>
      <c r="L29" s="2">
        <v>1</v>
      </c>
      <c r="M29" s="3" t="s">
        <v>29</v>
      </c>
      <c r="N29" s="2" t="s">
        <v>27</v>
      </c>
      <c r="O29" s="2" t="s">
        <v>27</v>
      </c>
      <c r="P29" s="2" t="s">
        <v>29</v>
      </c>
      <c r="Q29" s="2" t="s">
        <v>27</v>
      </c>
      <c r="R29" s="2" t="s">
        <v>27</v>
      </c>
      <c r="S29" s="2" t="s">
        <v>29</v>
      </c>
      <c r="T29" s="2" t="s">
        <v>27</v>
      </c>
      <c r="U29" s="2" t="s">
        <v>27</v>
      </c>
      <c r="V29" s="2" t="s">
        <v>27</v>
      </c>
      <c r="W29" s="2">
        <v>2015</v>
      </c>
    </row>
    <row r="30" spans="1:25" ht="30.75" customHeight="1" x14ac:dyDescent="0.25">
      <c r="A30" s="12" t="s">
        <v>88</v>
      </c>
      <c r="B30" s="1">
        <v>35</v>
      </c>
      <c r="C30" s="2" t="s">
        <v>225</v>
      </c>
      <c r="D30" s="2" t="s">
        <v>226</v>
      </c>
      <c r="E30" s="4" t="s">
        <v>227</v>
      </c>
      <c r="F30" s="4" t="s">
        <v>228</v>
      </c>
      <c r="G30" s="2">
        <v>2017</v>
      </c>
      <c r="H30" s="2" t="s">
        <v>26</v>
      </c>
      <c r="I30" s="2" t="s">
        <v>229</v>
      </c>
      <c r="J30" s="2" t="s">
        <v>230</v>
      </c>
      <c r="K30" s="2" t="s">
        <v>47</v>
      </c>
      <c r="L30" s="2">
        <v>2</v>
      </c>
      <c r="M30" s="3" t="s">
        <v>29</v>
      </c>
      <c r="N30" s="2" t="s">
        <v>29</v>
      </c>
      <c r="O30" s="2" t="s">
        <v>27</v>
      </c>
      <c r="P30" s="4" t="s">
        <v>231</v>
      </c>
      <c r="Q30" s="2" t="s">
        <v>29</v>
      </c>
      <c r="R30" s="2" t="s">
        <v>27</v>
      </c>
      <c r="S30" s="4" t="s">
        <v>231</v>
      </c>
      <c r="T30" s="1" t="s">
        <v>590</v>
      </c>
      <c r="U30" s="1" t="s">
        <v>590</v>
      </c>
      <c r="V30" s="1" t="s">
        <v>26</v>
      </c>
      <c r="W30" s="2">
        <v>2017</v>
      </c>
      <c r="X30" s="1" t="s">
        <v>232</v>
      </c>
    </row>
    <row r="31" spans="1:25" ht="14.5" customHeight="1" x14ac:dyDescent="0.35">
      <c r="A31" s="6" t="s">
        <v>31</v>
      </c>
      <c r="B31" s="1">
        <v>60</v>
      </c>
      <c r="C31" s="2" t="s">
        <v>369</v>
      </c>
      <c r="D31" s="2" t="s">
        <v>370</v>
      </c>
      <c r="E31" s="4" t="s">
        <v>371</v>
      </c>
      <c r="F31" s="2" t="s">
        <v>26</v>
      </c>
      <c r="G31" s="2">
        <v>2017</v>
      </c>
      <c r="H31" s="7" t="s">
        <v>26</v>
      </c>
      <c r="I31" s="8" t="s">
        <v>372</v>
      </c>
      <c r="J31" s="2" t="s">
        <v>36</v>
      </c>
      <c r="K31" s="2" t="s">
        <v>47</v>
      </c>
      <c r="L31" s="2">
        <v>1</v>
      </c>
      <c r="M31" s="7" t="s">
        <v>26</v>
      </c>
      <c r="N31" s="2" t="s">
        <v>175</v>
      </c>
      <c r="O31" s="7" t="s">
        <v>373</v>
      </c>
      <c r="P31" s="4" t="s">
        <v>374</v>
      </c>
      <c r="Q31" s="2" t="s">
        <v>29</v>
      </c>
      <c r="R31" s="2" t="s">
        <v>27</v>
      </c>
      <c r="S31" s="4" t="s">
        <v>375</v>
      </c>
      <c r="T31" s="3" t="s">
        <v>115</v>
      </c>
      <c r="U31" s="7" t="s">
        <v>27</v>
      </c>
      <c r="V31" s="1" t="s">
        <v>26</v>
      </c>
      <c r="W31" s="7">
        <v>2020</v>
      </c>
      <c r="X31" s="9"/>
    </row>
    <row r="32" spans="1:25" ht="25" customHeight="1" x14ac:dyDescent="0.35">
      <c r="A32" s="2" t="s">
        <v>22</v>
      </c>
      <c r="B32" s="1">
        <v>65</v>
      </c>
      <c r="C32" s="2" t="s">
        <v>403</v>
      </c>
      <c r="D32" s="2" t="s">
        <v>404</v>
      </c>
      <c r="E32" s="4" t="s">
        <v>405</v>
      </c>
      <c r="F32" s="2" t="s">
        <v>26</v>
      </c>
      <c r="G32" s="2">
        <v>2012</v>
      </c>
      <c r="H32" s="2" t="s">
        <v>26</v>
      </c>
      <c r="I32" s="2" t="s">
        <v>115</v>
      </c>
      <c r="J32" s="2" t="s">
        <v>245</v>
      </c>
      <c r="K32" s="2" t="s">
        <v>37</v>
      </c>
      <c r="L32" s="2">
        <v>0</v>
      </c>
      <c r="M32" s="3" t="s">
        <v>29</v>
      </c>
      <c r="N32" s="2" t="s">
        <v>27</v>
      </c>
      <c r="O32" s="2" t="s">
        <v>27</v>
      </c>
      <c r="P32" s="3" t="s">
        <v>29</v>
      </c>
      <c r="Q32" s="2" t="s">
        <v>27</v>
      </c>
      <c r="R32" s="2" t="s">
        <v>27</v>
      </c>
      <c r="S32" s="2" t="s">
        <v>406</v>
      </c>
      <c r="T32" s="3" t="s">
        <v>115</v>
      </c>
      <c r="U32" s="3" t="s">
        <v>29</v>
      </c>
      <c r="V32" s="1" t="s">
        <v>29</v>
      </c>
      <c r="W32" s="7">
        <v>2018</v>
      </c>
      <c r="X32" s="1" t="s">
        <v>407</v>
      </c>
    </row>
    <row r="33" spans="1:25" ht="12.65" customHeight="1" x14ac:dyDescent="0.35">
      <c r="A33" s="10" t="s">
        <v>31</v>
      </c>
      <c r="B33" s="1">
        <v>50</v>
      </c>
      <c r="C33" s="2" t="s">
        <v>313</v>
      </c>
      <c r="D33" s="2" t="s">
        <v>314</v>
      </c>
      <c r="E33" s="4" t="s">
        <v>315</v>
      </c>
      <c r="F33" s="3" t="s">
        <v>29</v>
      </c>
      <c r="G33" s="2">
        <v>2013</v>
      </c>
      <c r="H33" s="7" t="s">
        <v>26</v>
      </c>
      <c r="I33" s="7" t="s">
        <v>316</v>
      </c>
      <c r="J33" s="2" t="s">
        <v>245</v>
      </c>
      <c r="K33" s="2" t="s">
        <v>317</v>
      </c>
      <c r="L33" s="2">
        <v>0</v>
      </c>
      <c r="M33" s="3" t="s">
        <v>29</v>
      </c>
      <c r="N33" s="2" t="s">
        <v>27</v>
      </c>
      <c r="O33" s="2" t="s">
        <v>27</v>
      </c>
      <c r="P33" s="2" t="s">
        <v>29</v>
      </c>
      <c r="Q33" s="2" t="s">
        <v>27</v>
      </c>
      <c r="R33" s="2" t="s">
        <v>27</v>
      </c>
      <c r="S33" s="2" t="s">
        <v>29</v>
      </c>
      <c r="T33" s="2" t="s">
        <v>27</v>
      </c>
      <c r="U33" s="2" t="s">
        <v>27</v>
      </c>
      <c r="V33" s="2" t="s">
        <v>27</v>
      </c>
      <c r="W33" s="2">
        <v>2017</v>
      </c>
      <c r="X33" s="1" t="s">
        <v>318</v>
      </c>
    </row>
    <row r="34" spans="1:25" ht="12.65" customHeight="1" x14ac:dyDescent="0.35">
      <c r="A34" s="1" t="s">
        <v>73</v>
      </c>
      <c r="B34" s="1">
        <v>61</v>
      </c>
      <c r="C34" s="2" t="s">
        <v>376</v>
      </c>
      <c r="D34" s="2" t="s">
        <v>377</v>
      </c>
      <c r="E34" s="4" t="s">
        <v>378</v>
      </c>
      <c r="F34" s="2" t="s">
        <v>26</v>
      </c>
      <c r="G34" s="2">
        <v>2010</v>
      </c>
      <c r="H34" s="2" t="s">
        <v>26</v>
      </c>
      <c r="I34" s="8" t="s">
        <v>379</v>
      </c>
      <c r="J34" s="3" t="s">
        <v>380</v>
      </c>
      <c r="K34" s="2" t="s">
        <v>381</v>
      </c>
      <c r="L34" s="3" t="s">
        <v>27</v>
      </c>
      <c r="M34" s="3" t="s">
        <v>29</v>
      </c>
      <c r="N34" s="2" t="s">
        <v>27</v>
      </c>
      <c r="O34" s="2" t="s">
        <v>27</v>
      </c>
      <c r="P34" s="1" t="s">
        <v>29</v>
      </c>
      <c r="Q34" s="2" t="s">
        <v>27</v>
      </c>
      <c r="R34" s="2" t="s">
        <v>27</v>
      </c>
      <c r="S34" s="2" t="s">
        <v>29</v>
      </c>
      <c r="T34" s="2" t="s">
        <v>27</v>
      </c>
      <c r="U34" s="2" t="s">
        <v>27</v>
      </c>
      <c r="V34" s="1" t="s">
        <v>29</v>
      </c>
      <c r="W34" s="2">
        <v>2015</v>
      </c>
      <c r="Y34" s="1" t="s">
        <v>382</v>
      </c>
    </row>
    <row r="35" spans="1:25" ht="12.65" customHeight="1" x14ac:dyDescent="0.25">
      <c r="A35" s="12" t="s">
        <v>88</v>
      </c>
      <c r="B35" s="1">
        <v>30</v>
      </c>
      <c r="C35" s="2" t="s">
        <v>199</v>
      </c>
      <c r="D35" s="2" t="s">
        <v>200</v>
      </c>
      <c r="E35" s="4" t="s">
        <v>201</v>
      </c>
      <c r="F35" s="2" t="s">
        <v>26</v>
      </c>
      <c r="G35" s="2">
        <v>2009</v>
      </c>
      <c r="H35" s="2" t="s">
        <v>26</v>
      </c>
      <c r="I35" s="2" t="s">
        <v>202</v>
      </c>
      <c r="J35" s="3" t="s">
        <v>203</v>
      </c>
      <c r="K35" s="2" t="s">
        <v>204</v>
      </c>
      <c r="L35" s="2">
        <v>0</v>
      </c>
      <c r="M35" s="3" t="s">
        <v>29</v>
      </c>
      <c r="N35" s="2" t="s">
        <v>27</v>
      </c>
      <c r="O35" s="2" t="s">
        <v>27</v>
      </c>
      <c r="P35" s="1" t="s">
        <v>29</v>
      </c>
      <c r="Q35" s="2" t="s">
        <v>27</v>
      </c>
      <c r="R35" s="2" t="s">
        <v>27</v>
      </c>
      <c r="S35" s="2" t="s">
        <v>29</v>
      </c>
      <c r="T35" s="2" t="s">
        <v>27</v>
      </c>
      <c r="U35" s="2" t="s">
        <v>27</v>
      </c>
      <c r="V35" s="2" t="s">
        <v>27</v>
      </c>
      <c r="W35" s="2">
        <v>2014</v>
      </c>
    </row>
    <row r="36" spans="1:25" ht="12.65" customHeight="1" x14ac:dyDescent="0.25">
      <c r="A36" s="1" t="s">
        <v>22</v>
      </c>
      <c r="B36" s="1">
        <v>62</v>
      </c>
      <c r="C36" s="2" t="s">
        <v>383</v>
      </c>
      <c r="D36" s="2" t="s">
        <v>384</v>
      </c>
      <c r="E36" s="4" t="s">
        <v>385</v>
      </c>
      <c r="F36" s="2" t="s">
        <v>26</v>
      </c>
      <c r="G36" s="2">
        <v>1992</v>
      </c>
      <c r="H36" s="2" t="s">
        <v>26</v>
      </c>
      <c r="I36" s="2" t="s">
        <v>386</v>
      </c>
      <c r="J36" s="2" t="s">
        <v>36</v>
      </c>
      <c r="K36" s="2" t="s">
        <v>387</v>
      </c>
      <c r="L36" s="2">
        <v>1</v>
      </c>
      <c r="M36" s="2" t="s">
        <v>27</v>
      </c>
      <c r="N36" s="2" t="s">
        <v>27</v>
      </c>
      <c r="O36" s="2" t="s">
        <v>27</v>
      </c>
      <c r="P36" s="1" t="s">
        <v>29</v>
      </c>
      <c r="Q36" s="2" t="s">
        <v>27</v>
      </c>
      <c r="R36" s="2" t="s">
        <v>27</v>
      </c>
      <c r="S36" s="1" t="s">
        <v>29</v>
      </c>
      <c r="T36" s="2" t="s">
        <v>27</v>
      </c>
      <c r="U36" s="2" t="s">
        <v>27</v>
      </c>
      <c r="V36" s="2" t="s">
        <v>27</v>
      </c>
      <c r="W36" s="2">
        <v>2018</v>
      </c>
    </row>
    <row r="37" spans="1:25" ht="37.5" customHeight="1" x14ac:dyDescent="0.35">
      <c r="A37" s="6" t="s">
        <v>340</v>
      </c>
      <c r="B37" s="1">
        <v>67</v>
      </c>
      <c r="C37" s="2" t="s">
        <v>414</v>
      </c>
      <c r="D37" s="2" t="s">
        <v>415</v>
      </c>
      <c r="E37" s="4" t="s">
        <v>416</v>
      </c>
      <c r="F37" s="2" t="s">
        <v>26</v>
      </c>
      <c r="G37" s="2">
        <v>1994</v>
      </c>
      <c r="H37" s="7" t="s">
        <v>26</v>
      </c>
      <c r="I37" s="7" t="s">
        <v>417</v>
      </c>
      <c r="J37" s="7" t="s">
        <v>36</v>
      </c>
      <c r="K37" s="2" t="s">
        <v>418</v>
      </c>
      <c r="L37" s="7">
        <v>2</v>
      </c>
      <c r="M37" s="3" t="s">
        <v>29</v>
      </c>
      <c r="N37" s="2" t="s">
        <v>27</v>
      </c>
      <c r="O37" s="2" t="s">
        <v>27</v>
      </c>
      <c r="P37" s="2" t="s">
        <v>29</v>
      </c>
      <c r="Q37" s="2" t="s">
        <v>27</v>
      </c>
      <c r="R37" s="2" t="s">
        <v>27</v>
      </c>
      <c r="S37" s="7" t="s">
        <v>419</v>
      </c>
      <c r="T37" s="7" t="s">
        <v>420</v>
      </c>
      <c r="U37" s="2" t="s">
        <v>27</v>
      </c>
      <c r="V37" s="1" t="s">
        <v>26</v>
      </c>
      <c r="W37" s="7">
        <v>2018</v>
      </c>
      <c r="X37" s="4" t="s">
        <v>421</v>
      </c>
    </row>
    <row r="38" spans="1:25" ht="15" customHeight="1" x14ac:dyDescent="0.35">
      <c r="A38" s="12" t="s">
        <v>88</v>
      </c>
      <c r="B38" s="1">
        <v>22</v>
      </c>
      <c r="C38" s="2" t="s">
        <v>155</v>
      </c>
      <c r="D38" s="2" t="s">
        <v>156</v>
      </c>
      <c r="E38" s="4" t="s">
        <v>157</v>
      </c>
      <c r="F38" s="2" t="s">
        <v>26</v>
      </c>
      <c r="G38" s="2">
        <v>1999</v>
      </c>
      <c r="H38" s="2" t="s">
        <v>26</v>
      </c>
      <c r="I38" s="1" t="s">
        <v>158</v>
      </c>
      <c r="J38" s="2" t="s">
        <v>36</v>
      </c>
      <c r="K38" s="2" t="s">
        <v>37</v>
      </c>
      <c r="L38" s="2">
        <v>1</v>
      </c>
      <c r="M38" s="3" t="s">
        <v>29</v>
      </c>
      <c r="N38" s="2" t="s">
        <v>29</v>
      </c>
      <c r="O38" s="2" t="s">
        <v>27</v>
      </c>
      <c r="P38" s="2" t="s">
        <v>29</v>
      </c>
      <c r="Q38" s="2" t="s">
        <v>27</v>
      </c>
      <c r="R38" s="2" t="s">
        <v>27</v>
      </c>
      <c r="S38" s="7" t="s">
        <v>29</v>
      </c>
      <c r="T38" s="7" t="s">
        <v>27</v>
      </c>
      <c r="U38" s="7" t="s">
        <v>27</v>
      </c>
      <c r="V38" s="1" t="s">
        <v>29</v>
      </c>
      <c r="W38" s="2">
        <v>2021</v>
      </c>
      <c r="X38" s="1" t="s">
        <v>159</v>
      </c>
    </row>
    <row r="39" spans="1:25" ht="12.65" customHeight="1" x14ac:dyDescent="0.35">
      <c r="A39" s="6" t="s">
        <v>408</v>
      </c>
      <c r="B39" s="1">
        <v>66</v>
      </c>
      <c r="C39" s="2" t="s">
        <v>409</v>
      </c>
      <c r="D39" s="2" t="s">
        <v>410</v>
      </c>
      <c r="E39" s="4" t="s">
        <v>411</v>
      </c>
      <c r="F39" s="2" t="s">
        <v>26</v>
      </c>
      <c r="G39" s="2">
        <v>2005</v>
      </c>
      <c r="H39" s="2" t="s">
        <v>26</v>
      </c>
      <c r="I39" s="2" t="s">
        <v>412</v>
      </c>
      <c r="J39" s="2" t="s">
        <v>36</v>
      </c>
      <c r="K39" s="2" t="s">
        <v>413</v>
      </c>
      <c r="L39" s="7">
        <v>2</v>
      </c>
      <c r="M39" s="3" t="s">
        <v>29</v>
      </c>
      <c r="N39" s="2" t="s">
        <v>27</v>
      </c>
      <c r="O39" s="2" t="s">
        <v>27</v>
      </c>
      <c r="P39" s="2" t="s">
        <v>29</v>
      </c>
      <c r="Q39" s="2" t="s">
        <v>27</v>
      </c>
      <c r="R39" s="2" t="s">
        <v>27</v>
      </c>
      <c r="S39" s="2" t="s">
        <v>29</v>
      </c>
      <c r="T39" s="2" t="s">
        <v>27</v>
      </c>
      <c r="U39" s="2" t="s">
        <v>27</v>
      </c>
      <c r="V39" s="1" t="s">
        <v>27</v>
      </c>
      <c r="W39" s="2">
        <v>2017</v>
      </c>
    </row>
    <row r="40" spans="1:25" ht="12.65" customHeight="1" x14ac:dyDescent="0.35">
      <c r="A40" s="6" t="s">
        <v>31</v>
      </c>
      <c r="B40" s="1">
        <v>3</v>
      </c>
      <c r="C40" s="3" t="s">
        <v>38</v>
      </c>
      <c r="D40" s="2" t="s">
        <v>39</v>
      </c>
      <c r="E40" s="4" t="s">
        <v>40</v>
      </c>
      <c r="F40" s="2" t="s">
        <v>26</v>
      </c>
      <c r="G40" s="2">
        <v>2006</v>
      </c>
      <c r="H40" s="2" t="s">
        <v>26</v>
      </c>
      <c r="I40" s="2" t="s">
        <v>41</v>
      </c>
      <c r="J40" s="2" t="s">
        <v>36</v>
      </c>
      <c r="K40" s="2" t="s">
        <v>37</v>
      </c>
      <c r="L40" s="2">
        <v>1</v>
      </c>
      <c r="M40" s="3" t="s">
        <v>29</v>
      </c>
      <c r="N40" s="2" t="s">
        <v>27</v>
      </c>
      <c r="O40" s="2" t="s">
        <v>27</v>
      </c>
      <c r="P40" s="2" t="s">
        <v>29</v>
      </c>
      <c r="Q40" s="2" t="s">
        <v>27</v>
      </c>
      <c r="R40" s="2" t="s">
        <v>27</v>
      </c>
      <c r="S40" s="7" t="s">
        <v>27</v>
      </c>
      <c r="T40" s="7" t="s">
        <v>27</v>
      </c>
      <c r="U40" s="7" t="s">
        <v>27</v>
      </c>
      <c r="V40" s="7" t="s">
        <v>27</v>
      </c>
      <c r="W40" s="8">
        <v>2014</v>
      </c>
    </row>
    <row r="41" spans="1:25" ht="15.75" customHeight="1" x14ac:dyDescent="0.35">
      <c r="A41" s="2" t="s">
        <v>73</v>
      </c>
      <c r="B41" s="1">
        <v>63</v>
      </c>
      <c r="C41" s="2" t="s">
        <v>388</v>
      </c>
      <c r="D41" s="2" t="s">
        <v>389</v>
      </c>
      <c r="E41" s="4" t="s">
        <v>390</v>
      </c>
      <c r="F41" s="7" t="s">
        <v>26</v>
      </c>
      <c r="G41" s="7">
        <v>2020</v>
      </c>
      <c r="H41" s="7" t="s">
        <v>29</v>
      </c>
      <c r="I41" s="7" t="s">
        <v>391</v>
      </c>
      <c r="J41" s="7" t="s">
        <v>126</v>
      </c>
      <c r="K41" s="7" t="s">
        <v>387</v>
      </c>
      <c r="L41" s="3" t="s">
        <v>27</v>
      </c>
      <c r="M41" s="7" t="s">
        <v>26</v>
      </c>
      <c r="N41" s="2" t="s">
        <v>175</v>
      </c>
      <c r="O41" s="7" t="s">
        <v>392</v>
      </c>
      <c r="P41" s="2" t="s">
        <v>389</v>
      </c>
      <c r="Q41" s="7" t="s">
        <v>393</v>
      </c>
      <c r="R41" s="2" t="s">
        <v>27</v>
      </c>
      <c r="S41" s="7" t="s">
        <v>29</v>
      </c>
      <c r="T41" s="2" t="s">
        <v>27</v>
      </c>
      <c r="U41" s="2" t="s">
        <v>27</v>
      </c>
      <c r="V41" s="2" t="s">
        <v>27</v>
      </c>
      <c r="W41" s="7">
        <v>2017</v>
      </c>
    </row>
    <row r="42" spans="1:25" x14ac:dyDescent="0.25">
      <c r="A42" s="3" t="s">
        <v>22</v>
      </c>
      <c r="B42" s="1">
        <v>28</v>
      </c>
      <c r="C42" s="2" t="s">
        <v>186</v>
      </c>
      <c r="D42" s="15" t="s">
        <v>187</v>
      </c>
      <c r="E42" s="4" t="s">
        <v>188</v>
      </c>
      <c r="F42" s="4" t="s">
        <v>189</v>
      </c>
      <c r="G42" s="2">
        <v>2008</v>
      </c>
      <c r="H42" s="2" t="s">
        <v>26</v>
      </c>
      <c r="I42" s="3" t="s">
        <v>190</v>
      </c>
      <c r="J42" s="2" t="s">
        <v>36</v>
      </c>
      <c r="K42" s="2" t="s">
        <v>37</v>
      </c>
      <c r="L42" s="2">
        <v>1</v>
      </c>
      <c r="M42" s="3" t="s">
        <v>29</v>
      </c>
      <c r="N42" s="3" t="s">
        <v>27</v>
      </c>
      <c r="O42" s="3" t="s">
        <v>191</v>
      </c>
      <c r="P42" s="3" t="s">
        <v>29</v>
      </c>
      <c r="Q42" s="3" t="s">
        <v>27</v>
      </c>
      <c r="R42" s="3" t="s">
        <v>27</v>
      </c>
      <c r="S42" s="2" t="s">
        <v>29</v>
      </c>
      <c r="T42" s="2" t="s">
        <v>27</v>
      </c>
      <c r="U42" s="2" t="s">
        <v>27</v>
      </c>
      <c r="V42" s="2" t="s">
        <v>27</v>
      </c>
      <c r="W42" s="2">
        <v>2015</v>
      </c>
      <c r="X42" s="2" t="s">
        <v>192</v>
      </c>
    </row>
    <row r="43" spans="1:25" ht="12.65" customHeight="1" x14ac:dyDescent="0.25">
      <c r="A43" s="1" t="s">
        <v>248</v>
      </c>
      <c r="B43" s="1">
        <v>39</v>
      </c>
      <c r="C43" s="2" t="s">
        <v>249</v>
      </c>
      <c r="D43" s="2" t="s">
        <v>250</v>
      </c>
      <c r="E43" s="4" t="s">
        <v>251</v>
      </c>
      <c r="F43" s="2" t="s">
        <v>26</v>
      </c>
      <c r="G43" s="2">
        <v>2018</v>
      </c>
      <c r="H43" s="2" t="s">
        <v>26</v>
      </c>
      <c r="I43" s="2" t="s">
        <v>252</v>
      </c>
      <c r="J43" s="2" t="s">
        <v>169</v>
      </c>
      <c r="K43" s="2" t="s">
        <v>47</v>
      </c>
      <c r="L43" s="2">
        <v>0</v>
      </c>
      <c r="M43" s="3" t="s">
        <v>26</v>
      </c>
      <c r="N43" s="2" t="s">
        <v>70</v>
      </c>
      <c r="O43" s="3" t="s">
        <v>253</v>
      </c>
      <c r="P43" s="2" t="s">
        <v>254</v>
      </c>
      <c r="Q43" s="2" t="s">
        <v>49</v>
      </c>
      <c r="R43" s="2" t="s">
        <v>50</v>
      </c>
      <c r="S43" s="2" t="s">
        <v>29</v>
      </c>
      <c r="T43" s="2" t="s">
        <v>27</v>
      </c>
      <c r="U43" s="2" t="s">
        <v>27</v>
      </c>
      <c r="V43" s="2" t="s">
        <v>27</v>
      </c>
      <c r="W43" s="2">
        <v>2016</v>
      </c>
      <c r="X43" s="3"/>
    </row>
    <row r="44" spans="1:25" ht="12.65" customHeight="1" x14ac:dyDescent="0.35">
      <c r="A44" s="6" t="s">
        <v>31</v>
      </c>
      <c r="B44" s="1">
        <v>2</v>
      </c>
      <c r="C44" s="2" t="s">
        <v>32</v>
      </c>
      <c r="D44" s="2" t="s">
        <v>33</v>
      </c>
      <c r="E44" s="4" t="s">
        <v>34</v>
      </c>
      <c r="F44" s="2" t="s">
        <v>26</v>
      </c>
      <c r="G44" s="2">
        <v>2010</v>
      </c>
      <c r="H44" s="2" t="s">
        <v>26</v>
      </c>
      <c r="I44" s="2" t="s">
        <v>35</v>
      </c>
      <c r="J44" s="2" t="s">
        <v>36</v>
      </c>
      <c r="K44" s="2" t="s">
        <v>37</v>
      </c>
      <c r="L44" s="2">
        <v>2</v>
      </c>
      <c r="M44" s="3" t="s">
        <v>29</v>
      </c>
      <c r="N44" s="2" t="s">
        <v>27</v>
      </c>
      <c r="O44" s="2" t="s">
        <v>27</v>
      </c>
      <c r="P44" s="2" t="s">
        <v>29</v>
      </c>
      <c r="Q44" s="2" t="s">
        <v>27</v>
      </c>
      <c r="R44" s="2" t="s">
        <v>27</v>
      </c>
      <c r="S44" s="7" t="s">
        <v>27</v>
      </c>
      <c r="T44" s="7" t="s">
        <v>27</v>
      </c>
      <c r="U44" s="7" t="s">
        <v>27</v>
      </c>
      <c r="V44" s="7" t="s">
        <v>27</v>
      </c>
      <c r="W44" s="7">
        <v>2017</v>
      </c>
    </row>
    <row r="45" spans="1:25" ht="12.65" customHeight="1" x14ac:dyDescent="0.25">
      <c r="A45" s="1" t="s">
        <v>248</v>
      </c>
      <c r="B45" s="1">
        <v>41</v>
      </c>
      <c r="C45" s="2" t="s">
        <v>260</v>
      </c>
      <c r="D45" s="2" t="s">
        <v>261</v>
      </c>
      <c r="E45" s="4" t="s">
        <v>262</v>
      </c>
      <c r="F45" s="2" t="s">
        <v>26</v>
      </c>
      <c r="G45" s="2">
        <v>2019</v>
      </c>
      <c r="H45" s="2" t="s">
        <v>26</v>
      </c>
      <c r="I45" s="3" t="s">
        <v>263</v>
      </c>
      <c r="J45" s="2" t="s">
        <v>169</v>
      </c>
      <c r="K45" s="2" t="s">
        <v>37</v>
      </c>
      <c r="L45" s="2">
        <v>0</v>
      </c>
      <c r="M45" s="3" t="s">
        <v>26</v>
      </c>
      <c r="N45" s="3" t="s">
        <v>175</v>
      </c>
      <c r="O45" s="3" t="s">
        <v>214</v>
      </c>
      <c r="P45" s="2" t="s">
        <v>264</v>
      </c>
      <c r="Q45" s="2" t="s">
        <v>29</v>
      </c>
      <c r="R45" s="2" t="s">
        <v>205</v>
      </c>
      <c r="S45" s="2" t="s">
        <v>29</v>
      </c>
      <c r="T45" s="2" t="s">
        <v>27</v>
      </c>
      <c r="U45" s="2" t="s">
        <v>27</v>
      </c>
      <c r="V45" s="2" t="s">
        <v>27</v>
      </c>
      <c r="W45" s="2">
        <v>2016</v>
      </c>
    </row>
    <row r="46" spans="1:25" ht="32.25" customHeight="1" x14ac:dyDescent="0.25">
      <c r="A46" s="1" t="s">
        <v>73</v>
      </c>
      <c r="B46" s="1">
        <v>36</v>
      </c>
      <c r="C46" s="2" t="s">
        <v>233</v>
      </c>
      <c r="D46" s="2" t="s">
        <v>234</v>
      </c>
      <c r="E46" s="4" t="s">
        <v>235</v>
      </c>
      <c r="F46" s="2" t="s">
        <v>26</v>
      </c>
      <c r="G46" s="2">
        <v>2012</v>
      </c>
      <c r="H46" s="2" t="s">
        <v>26</v>
      </c>
      <c r="I46" s="11" t="s">
        <v>236</v>
      </c>
      <c r="J46" s="2" t="s">
        <v>36</v>
      </c>
      <c r="K46" s="3" t="s">
        <v>47</v>
      </c>
      <c r="L46" s="2">
        <v>1</v>
      </c>
      <c r="M46" s="3" t="s">
        <v>26</v>
      </c>
      <c r="N46" s="3" t="s">
        <v>29</v>
      </c>
      <c r="O46" s="3" t="s">
        <v>27</v>
      </c>
      <c r="P46" s="4" t="s">
        <v>237</v>
      </c>
      <c r="Q46" s="2" t="s">
        <v>29</v>
      </c>
      <c r="R46" s="2" t="s">
        <v>238</v>
      </c>
      <c r="S46" s="2" t="s">
        <v>29</v>
      </c>
      <c r="T46" s="2" t="s">
        <v>27</v>
      </c>
      <c r="U46" s="2" t="s">
        <v>27</v>
      </c>
      <c r="V46" s="2" t="s">
        <v>27</v>
      </c>
      <c r="W46" s="2">
        <v>2014</v>
      </c>
    </row>
    <row r="47" spans="1:25" ht="50.15" customHeight="1" x14ac:dyDescent="0.35">
      <c r="A47" s="16" t="s">
        <v>340</v>
      </c>
      <c r="B47" s="1">
        <v>69</v>
      </c>
      <c r="C47" s="2" t="s">
        <v>427</v>
      </c>
      <c r="D47" s="2" t="s">
        <v>428</v>
      </c>
      <c r="E47" s="4" t="s">
        <v>429</v>
      </c>
      <c r="F47" s="7" t="s">
        <v>26</v>
      </c>
      <c r="G47" s="7">
        <v>2013</v>
      </c>
      <c r="H47" s="7" t="s">
        <v>26</v>
      </c>
      <c r="I47" s="7" t="s">
        <v>430</v>
      </c>
      <c r="J47" s="7" t="s">
        <v>36</v>
      </c>
      <c r="K47" s="7" t="s">
        <v>37</v>
      </c>
      <c r="L47" s="7">
        <v>2</v>
      </c>
      <c r="M47" s="3" t="s">
        <v>29</v>
      </c>
      <c r="N47" s="2" t="s">
        <v>27</v>
      </c>
      <c r="O47" s="2" t="s">
        <v>27</v>
      </c>
      <c r="P47" s="3" t="s">
        <v>29</v>
      </c>
      <c r="Q47" s="2" t="s">
        <v>27</v>
      </c>
      <c r="R47" s="2" t="s">
        <v>27</v>
      </c>
      <c r="S47" s="2" t="s">
        <v>29</v>
      </c>
      <c r="T47" s="2" t="s">
        <v>27</v>
      </c>
      <c r="U47" s="2" t="s">
        <v>27</v>
      </c>
      <c r="V47" s="2" t="s">
        <v>27</v>
      </c>
      <c r="W47" s="7">
        <v>2016</v>
      </c>
      <c r="X47" s="1" t="s">
        <v>581</v>
      </c>
    </row>
    <row r="48" spans="1:25" ht="12.65" customHeight="1" x14ac:dyDescent="0.35">
      <c r="A48" s="12" t="s">
        <v>88</v>
      </c>
      <c r="B48" s="1">
        <v>15</v>
      </c>
      <c r="C48" s="2" t="s">
        <v>108</v>
      </c>
      <c r="D48" s="2" t="s">
        <v>109</v>
      </c>
      <c r="E48" s="4" t="s">
        <v>110</v>
      </c>
      <c r="F48" s="2" t="s">
        <v>26</v>
      </c>
      <c r="G48" s="2">
        <v>2024</v>
      </c>
      <c r="H48" s="2" t="s">
        <v>26</v>
      </c>
      <c r="I48" s="3" t="s">
        <v>111</v>
      </c>
      <c r="J48" s="2" t="s">
        <v>106</v>
      </c>
      <c r="K48" s="2" t="s">
        <v>47</v>
      </c>
      <c r="L48" s="2">
        <v>1</v>
      </c>
      <c r="M48" s="3" t="s">
        <v>26</v>
      </c>
      <c r="N48" s="2" t="s">
        <v>112</v>
      </c>
      <c r="O48" s="2" t="s">
        <v>113</v>
      </c>
      <c r="P48" s="2" t="s">
        <v>27</v>
      </c>
      <c r="Q48" s="2" t="s">
        <v>27</v>
      </c>
      <c r="R48" s="2" t="s">
        <v>27</v>
      </c>
      <c r="S48" s="13" t="s">
        <v>114</v>
      </c>
      <c r="T48" s="7" t="s">
        <v>115</v>
      </c>
      <c r="U48" s="7" t="s">
        <v>115</v>
      </c>
      <c r="V48" s="1" t="s">
        <v>29</v>
      </c>
      <c r="W48" s="2">
        <v>2017</v>
      </c>
      <c r="X48" s="1" t="s">
        <v>116</v>
      </c>
    </row>
    <row r="49" spans="1:25" ht="12.65" customHeight="1" x14ac:dyDescent="0.25">
      <c r="A49" s="6" t="s">
        <v>31</v>
      </c>
      <c r="B49" s="1">
        <v>46</v>
      </c>
      <c r="C49" s="2" t="s">
        <v>283</v>
      </c>
      <c r="D49" s="2" t="s">
        <v>284</v>
      </c>
      <c r="E49" s="4" t="s">
        <v>285</v>
      </c>
      <c r="F49" s="2" t="s">
        <v>26</v>
      </c>
      <c r="G49" s="2">
        <v>2011</v>
      </c>
      <c r="H49" s="2" t="s">
        <v>26</v>
      </c>
      <c r="I49" s="3" t="s">
        <v>286</v>
      </c>
      <c r="J49" s="2" t="s">
        <v>36</v>
      </c>
      <c r="K49" s="2" t="s">
        <v>37</v>
      </c>
      <c r="L49" s="2">
        <v>2</v>
      </c>
      <c r="M49" s="3" t="s">
        <v>26</v>
      </c>
      <c r="N49" s="2" t="s">
        <v>70</v>
      </c>
      <c r="O49" s="3" t="s">
        <v>287</v>
      </c>
      <c r="P49" s="2" t="s">
        <v>29</v>
      </c>
      <c r="Q49" s="2" t="s">
        <v>27</v>
      </c>
      <c r="R49" s="2" t="s">
        <v>27</v>
      </c>
      <c r="S49" s="2" t="s">
        <v>29</v>
      </c>
      <c r="T49" s="2" t="s">
        <v>27</v>
      </c>
      <c r="U49" s="2" t="s">
        <v>27</v>
      </c>
      <c r="V49" s="2" t="s">
        <v>27</v>
      </c>
      <c r="W49" s="2">
        <v>2020</v>
      </c>
      <c r="X49" s="4" t="s">
        <v>288</v>
      </c>
    </row>
    <row r="50" spans="1:25" ht="12.65" customHeight="1" x14ac:dyDescent="0.25">
      <c r="A50" s="2" t="s">
        <v>22</v>
      </c>
      <c r="B50" s="1">
        <v>68</v>
      </c>
      <c r="C50" s="2" t="s">
        <v>422</v>
      </c>
      <c r="D50" s="2" t="s">
        <v>423</v>
      </c>
      <c r="E50" s="4" t="s">
        <v>424</v>
      </c>
      <c r="F50" s="2" t="s">
        <v>26</v>
      </c>
      <c r="G50" s="2">
        <v>2015</v>
      </c>
      <c r="H50" s="2" t="s">
        <v>26</v>
      </c>
      <c r="I50" s="3" t="s">
        <v>425</v>
      </c>
      <c r="J50" s="2" t="s">
        <v>36</v>
      </c>
      <c r="K50" s="2" t="s">
        <v>426</v>
      </c>
      <c r="L50" s="2">
        <v>1</v>
      </c>
      <c r="M50" s="3" t="s">
        <v>29</v>
      </c>
      <c r="N50" s="2" t="s">
        <v>27</v>
      </c>
      <c r="O50" s="2" t="s">
        <v>27</v>
      </c>
      <c r="P50" s="2" t="s">
        <v>29</v>
      </c>
      <c r="Q50" s="2" t="s">
        <v>27</v>
      </c>
      <c r="R50" s="2" t="s">
        <v>27</v>
      </c>
      <c r="S50" s="2" t="s">
        <v>29</v>
      </c>
      <c r="T50" s="2" t="s">
        <v>27</v>
      </c>
      <c r="U50" s="2" t="s">
        <v>27</v>
      </c>
      <c r="V50" s="2" t="s">
        <v>27</v>
      </c>
      <c r="W50" s="2">
        <v>2017</v>
      </c>
    </row>
    <row r="51" spans="1:25" ht="14.5" customHeight="1" x14ac:dyDescent="0.25">
      <c r="A51" s="12" t="s">
        <v>88</v>
      </c>
      <c r="B51" s="1">
        <v>13</v>
      </c>
      <c r="C51" s="2" t="s">
        <v>97</v>
      </c>
      <c r="D51" s="2" t="s">
        <v>98</v>
      </c>
      <c r="E51" s="4" t="s">
        <v>99</v>
      </c>
      <c r="F51" s="2" t="s">
        <v>26</v>
      </c>
      <c r="G51" s="2">
        <v>2015</v>
      </c>
      <c r="H51" s="2" t="s">
        <v>26</v>
      </c>
      <c r="I51" s="3" t="s">
        <v>100</v>
      </c>
      <c r="J51" s="2" t="s">
        <v>36</v>
      </c>
      <c r="K51" s="2" t="s">
        <v>37</v>
      </c>
      <c r="L51" s="2">
        <v>3</v>
      </c>
      <c r="M51" s="3" t="s">
        <v>29</v>
      </c>
      <c r="N51" s="2" t="s">
        <v>27</v>
      </c>
      <c r="O51" s="2" t="s">
        <v>27</v>
      </c>
      <c r="P51" s="1" t="s">
        <v>29</v>
      </c>
      <c r="Q51" s="2" t="s">
        <v>27</v>
      </c>
      <c r="R51" s="2" t="s">
        <v>27</v>
      </c>
      <c r="S51" s="1" t="s">
        <v>29</v>
      </c>
      <c r="T51" s="2" t="s">
        <v>27</v>
      </c>
      <c r="U51" s="2" t="s">
        <v>27</v>
      </c>
      <c r="V51" s="2" t="s">
        <v>27</v>
      </c>
      <c r="W51" s="2">
        <v>2021</v>
      </c>
    </row>
    <row r="52" spans="1:25" ht="12.65" customHeight="1" x14ac:dyDescent="0.35">
      <c r="A52" s="6" t="s">
        <v>364</v>
      </c>
      <c r="B52" s="1">
        <v>59</v>
      </c>
      <c r="C52" s="2" t="s">
        <v>365</v>
      </c>
      <c r="D52" s="2" t="s">
        <v>366</v>
      </c>
      <c r="E52" s="4" t="s">
        <v>367</v>
      </c>
      <c r="F52" s="2" t="s">
        <v>26</v>
      </c>
      <c r="G52" s="2">
        <v>2016</v>
      </c>
      <c r="H52" s="2" t="s">
        <v>26</v>
      </c>
      <c r="I52" s="5" t="s">
        <v>368</v>
      </c>
      <c r="J52" s="2" t="s">
        <v>36</v>
      </c>
      <c r="K52" s="2" t="s">
        <v>37</v>
      </c>
      <c r="L52" s="2">
        <v>4</v>
      </c>
      <c r="M52" s="3" t="s">
        <v>29</v>
      </c>
      <c r="N52" s="2" t="s">
        <v>27</v>
      </c>
      <c r="O52" s="2" t="s">
        <v>27</v>
      </c>
      <c r="P52" s="2" t="s">
        <v>29</v>
      </c>
      <c r="Q52" s="2" t="s">
        <v>27</v>
      </c>
      <c r="R52" s="2" t="s">
        <v>27</v>
      </c>
      <c r="S52" s="2" t="s">
        <v>29</v>
      </c>
      <c r="T52" s="2" t="s">
        <v>27</v>
      </c>
      <c r="U52" s="7" t="s">
        <v>27</v>
      </c>
      <c r="V52" s="2" t="s">
        <v>27</v>
      </c>
      <c r="W52" s="7">
        <v>2017</v>
      </c>
    </row>
    <row r="53" spans="1:25" ht="12.65" customHeight="1" x14ac:dyDescent="0.25">
      <c r="A53" s="10" t="s">
        <v>31</v>
      </c>
      <c r="B53" s="1">
        <v>56</v>
      </c>
      <c r="C53" s="2" t="s">
        <v>344</v>
      </c>
      <c r="D53" s="2" t="s">
        <v>345</v>
      </c>
      <c r="E53" s="4" t="s">
        <v>346</v>
      </c>
      <c r="F53" s="2" t="s">
        <v>26</v>
      </c>
      <c r="G53" s="2">
        <v>2024</v>
      </c>
      <c r="H53" s="2" t="s">
        <v>27</v>
      </c>
      <c r="I53" s="2" t="s">
        <v>347</v>
      </c>
      <c r="J53" s="3" t="s">
        <v>27</v>
      </c>
      <c r="K53" s="2" t="s">
        <v>204</v>
      </c>
      <c r="L53" s="2">
        <v>2</v>
      </c>
      <c r="M53" s="3" t="s">
        <v>29</v>
      </c>
      <c r="N53" s="2" t="s">
        <v>29</v>
      </c>
      <c r="O53" s="2" t="s">
        <v>27</v>
      </c>
      <c r="P53" s="17" t="s">
        <v>348</v>
      </c>
      <c r="Q53" s="2" t="s">
        <v>349</v>
      </c>
      <c r="R53" s="2" t="s">
        <v>27</v>
      </c>
      <c r="S53" s="4" t="s">
        <v>350</v>
      </c>
      <c r="T53" s="1" t="s">
        <v>351</v>
      </c>
      <c r="U53" s="1" t="s">
        <v>27</v>
      </c>
      <c r="V53" s="1" t="s">
        <v>29</v>
      </c>
      <c r="W53" s="2">
        <v>2018</v>
      </c>
      <c r="X53" s="3" t="s">
        <v>589</v>
      </c>
    </row>
    <row r="54" spans="1:25" ht="12.65" customHeight="1" x14ac:dyDescent="0.25">
      <c r="A54" s="6" t="s">
        <v>31</v>
      </c>
      <c r="B54" s="1">
        <v>40</v>
      </c>
      <c r="C54" s="16" t="s">
        <v>255</v>
      </c>
      <c r="D54" s="2" t="s">
        <v>256</v>
      </c>
      <c r="E54" s="4" t="s">
        <v>257</v>
      </c>
      <c r="F54" s="2" t="s">
        <v>26</v>
      </c>
      <c r="G54" s="2">
        <v>2016</v>
      </c>
      <c r="H54" s="2" t="s">
        <v>26</v>
      </c>
      <c r="I54" s="5" t="s">
        <v>258</v>
      </c>
      <c r="J54" s="3" t="s">
        <v>36</v>
      </c>
      <c r="K54" s="2" t="s">
        <v>37</v>
      </c>
      <c r="L54" s="2">
        <v>2</v>
      </c>
      <c r="M54" s="3" t="s">
        <v>29</v>
      </c>
      <c r="N54" s="2" t="s">
        <v>27</v>
      </c>
      <c r="O54" s="2" t="s">
        <v>27</v>
      </c>
      <c r="P54" s="2" t="s">
        <v>29</v>
      </c>
      <c r="Q54" s="2" t="s">
        <v>27</v>
      </c>
      <c r="R54" s="2" t="s">
        <v>27</v>
      </c>
      <c r="S54" s="2" t="s">
        <v>29</v>
      </c>
      <c r="T54" s="2" t="s">
        <v>27</v>
      </c>
      <c r="U54" s="2" t="s">
        <v>27</v>
      </c>
      <c r="V54" s="2" t="s">
        <v>27</v>
      </c>
      <c r="W54" s="2">
        <v>2021</v>
      </c>
      <c r="X54" s="1" t="s">
        <v>259</v>
      </c>
      <c r="Y54" s="2"/>
    </row>
    <row r="55" spans="1:25" ht="87.5" x14ac:dyDescent="0.25">
      <c r="A55" s="12" t="s">
        <v>88</v>
      </c>
      <c r="B55" s="1">
        <v>19</v>
      </c>
      <c r="C55" s="2" t="s">
        <v>137</v>
      </c>
      <c r="D55" s="2" t="s">
        <v>138</v>
      </c>
      <c r="E55" s="4" t="s">
        <v>139</v>
      </c>
      <c r="F55" s="2" t="s">
        <v>26</v>
      </c>
      <c r="G55" s="2">
        <v>2017</v>
      </c>
      <c r="H55" s="2" t="s">
        <v>26</v>
      </c>
      <c r="I55" s="5" t="s">
        <v>140</v>
      </c>
      <c r="J55" s="2" t="s">
        <v>36</v>
      </c>
      <c r="K55" s="2" t="s">
        <v>37</v>
      </c>
      <c r="L55" s="2">
        <v>2</v>
      </c>
      <c r="M55" s="3" t="s">
        <v>29</v>
      </c>
      <c r="N55" s="2" t="s">
        <v>27</v>
      </c>
      <c r="O55" s="2" t="s">
        <v>27</v>
      </c>
      <c r="P55" s="2" t="s">
        <v>29</v>
      </c>
      <c r="Q55" s="2" t="s">
        <v>27</v>
      </c>
      <c r="R55" s="2" t="s">
        <v>27</v>
      </c>
      <c r="S55" s="2" t="s">
        <v>29</v>
      </c>
      <c r="T55" s="2" t="s">
        <v>27</v>
      </c>
      <c r="U55" s="2" t="s">
        <v>27</v>
      </c>
      <c r="V55" s="2" t="s">
        <v>27</v>
      </c>
      <c r="W55" s="2">
        <v>2017</v>
      </c>
      <c r="X55" s="1" t="s">
        <v>141</v>
      </c>
    </row>
    <row r="56" spans="1:25" ht="12.65" customHeight="1" x14ac:dyDescent="0.25">
      <c r="A56" s="6" t="s">
        <v>31</v>
      </c>
      <c r="B56" s="1">
        <v>43</v>
      </c>
      <c r="C56" s="2" t="s">
        <v>268</v>
      </c>
      <c r="D56" s="2" t="s">
        <v>269</v>
      </c>
      <c r="E56" s="4" t="s">
        <v>270</v>
      </c>
      <c r="F56" s="2" t="s">
        <v>26</v>
      </c>
      <c r="G56" s="2">
        <v>2014</v>
      </c>
      <c r="H56" s="2" t="s">
        <v>26</v>
      </c>
      <c r="I56" s="3" t="s">
        <v>271</v>
      </c>
      <c r="J56" s="2" t="s">
        <v>46</v>
      </c>
      <c r="K56" s="2" t="s">
        <v>272</v>
      </c>
      <c r="L56" s="2">
        <v>1</v>
      </c>
      <c r="M56" s="3" t="s">
        <v>26</v>
      </c>
      <c r="N56" s="2" t="s">
        <v>70</v>
      </c>
      <c r="O56" s="3" t="s">
        <v>587</v>
      </c>
      <c r="P56" s="2" t="s">
        <v>29</v>
      </c>
      <c r="Q56" s="2" t="s">
        <v>27</v>
      </c>
      <c r="R56" s="2" t="s">
        <v>27</v>
      </c>
      <c r="S56" s="2" t="s">
        <v>29</v>
      </c>
      <c r="T56" s="2" t="s">
        <v>27</v>
      </c>
      <c r="U56" s="2" t="s">
        <v>27</v>
      </c>
      <c r="V56" s="2" t="s">
        <v>27</v>
      </c>
      <c r="W56" s="2">
        <v>2014</v>
      </c>
      <c r="X56" s="3" t="s">
        <v>273</v>
      </c>
    </row>
    <row r="57" spans="1:25" ht="25.5" customHeight="1" x14ac:dyDescent="0.25">
      <c r="A57" s="1" t="s">
        <v>22</v>
      </c>
      <c r="B57" s="1">
        <v>34</v>
      </c>
      <c r="C57" s="2" t="s">
        <v>221</v>
      </c>
      <c r="D57" s="2" t="s">
        <v>222</v>
      </c>
      <c r="E57" s="4" t="s">
        <v>223</v>
      </c>
      <c r="F57" s="2" t="s">
        <v>26</v>
      </c>
      <c r="G57" s="2">
        <v>2017</v>
      </c>
      <c r="H57" s="2" t="s">
        <v>26</v>
      </c>
      <c r="I57" s="2" t="s">
        <v>224</v>
      </c>
      <c r="J57" s="2" t="s">
        <v>36</v>
      </c>
      <c r="K57" s="2" t="s">
        <v>37</v>
      </c>
      <c r="L57" s="2">
        <v>2</v>
      </c>
      <c r="M57" s="3" t="s">
        <v>29</v>
      </c>
      <c r="N57" s="2" t="s">
        <v>29</v>
      </c>
      <c r="O57" s="2" t="s">
        <v>27</v>
      </c>
      <c r="P57" s="2" t="s">
        <v>29</v>
      </c>
      <c r="Q57" s="2" t="s">
        <v>27</v>
      </c>
      <c r="R57" s="2" t="s">
        <v>27</v>
      </c>
      <c r="S57" s="2" t="s">
        <v>29</v>
      </c>
      <c r="T57" s="2" t="s">
        <v>27</v>
      </c>
      <c r="U57" s="2" t="s">
        <v>27</v>
      </c>
      <c r="V57" s="2" t="s">
        <v>27</v>
      </c>
      <c r="W57" s="2">
        <v>2018</v>
      </c>
    </row>
    <row r="58" spans="1:25" ht="14.5" customHeight="1" x14ac:dyDescent="0.35">
      <c r="A58" s="10" t="s">
        <v>31</v>
      </c>
      <c r="B58" s="1">
        <v>6</v>
      </c>
      <c r="C58" s="2" t="s">
        <v>56</v>
      </c>
      <c r="D58" s="2" t="s">
        <v>57</v>
      </c>
      <c r="E58" s="4" t="s">
        <v>58</v>
      </c>
      <c r="F58" s="2" t="s">
        <v>26</v>
      </c>
      <c r="G58" s="2">
        <v>2017</v>
      </c>
      <c r="H58" s="2" t="s">
        <v>26</v>
      </c>
      <c r="I58" s="2" t="s">
        <v>59</v>
      </c>
      <c r="J58" s="2" t="s">
        <v>36</v>
      </c>
      <c r="K58" s="2" t="s">
        <v>47</v>
      </c>
      <c r="L58" s="2">
        <v>1</v>
      </c>
      <c r="M58" s="3" t="s">
        <v>29</v>
      </c>
      <c r="N58" s="2" t="s">
        <v>27</v>
      </c>
      <c r="O58" s="2" t="s">
        <v>27</v>
      </c>
      <c r="P58" s="2" t="s">
        <v>29</v>
      </c>
      <c r="Q58" s="2" t="s">
        <v>27</v>
      </c>
      <c r="R58" s="2" t="s">
        <v>27</v>
      </c>
      <c r="S58" s="7" t="s">
        <v>27</v>
      </c>
      <c r="T58" s="7" t="s">
        <v>27</v>
      </c>
      <c r="U58" s="7" t="s">
        <v>27</v>
      </c>
      <c r="V58" s="7" t="s">
        <v>27</v>
      </c>
      <c r="W58" s="1">
        <v>2020</v>
      </c>
      <c r="X58" s="1" t="s">
        <v>60</v>
      </c>
    </row>
    <row r="59" spans="1:25" ht="14.5" customHeight="1" x14ac:dyDescent="0.25">
      <c r="A59" s="1" t="s">
        <v>22</v>
      </c>
      <c r="B59" s="1">
        <v>38</v>
      </c>
      <c r="C59" s="2" t="s">
        <v>242</v>
      </c>
      <c r="D59" s="2" t="s">
        <v>243</v>
      </c>
      <c r="E59" s="4" t="s">
        <v>244</v>
      </c>
      <c r="F59" s="2" t="s">
        <v>26</v>
      </c>
      <c r="G59" s="2">
        <v>2011</v>
      </c>
      <c r="H59" s="2" t="s">
        <v>26</v>
      </c>
      <c r="I59" s="2" t="s">
        <v>214</v>
      </c>
      <c r="J59" s="2" t="s">
        <v>245</v>
      </c>
      <c r="K59" s="2" t="s">
        <v>246</v>
      </c>
      <c r="L59" s="2">
        <v>0</v>
      </c>
      <c r="M59" s="3" t="s">
        <v>26</v>
      </c>
      <c r="N59" s="2" t="s">
        <v>70</v>
      </c>
      <c r="O59" s="3" t="s">
        <v>247</v>
      </c>
      <c r="P59" s="2" t="s">
        <v>29</v>
      </c>
      <c r="Q59" s="2" t="s">
        <v>27</v>
      </c>
      <c r="R59" s="2" t="s">
        <v>27</v>
      </c>
      <c r="S59" s="2" t="s">
        <v>29</v>
      </c>
      <c r="T59" s="2" t="s">
        <v>27</v>
      </c>
      <c r="U59" s="2" t="s">
        <v>27</v>
      </c>
      <c r="V59" s="2" t="s">
        <v>27</v>
      </c>
      <c r="W59" s="2">
        <v>2017</v>
      </c>
      <c r="X59" s="3"/>
    </row>
    <row r="60" spans="1:25" ht="38.5" customHeight="1" x14ac:dyDescent="0.25">
      <c r="A60" s="12" t="s">
        <v>88</v>
      </c>
      <c r="B60" s="1">
        <v>12</v>
      </c>
      <c r="C60" s="2" t="s">
        <v>93</v>
      </c>
      <c r="D60" s="2" t="s">
        <v>94</v>
      </c>
      <c r="E60" s="4" t="s">
        <v>95</v>
      </c>
      <c r="F60" s="2" t="s">
        <v>26</v>
      </c>
      <c r="G60" s="2">
        <v>2019</v>
      </c>
      <c r="H60" s="2" t="s">
        <v>26</v>
      </c>
      <c r="I60" s="3" t="s">
        <v>96</v>
      </c>
      <c r="J60" s="2" t="s">
        <v>36</v>
      </c>
      <c r="K60" s="2" t="s">
        <v>37</v>
      </c>
      <c r="L60" s="2">
        <v>1</v>
      </c>
      <c r="M60" s="3" t="s">
        <v>29</v>
      </c>
      <c r="N60" s="2" t="s">
        <v>27</v>
      </c>
      <c r="O60" s="2" t="s">
        <v>27</v>
      </c>
      <c r="P60" s="1" t="s">
        <v>29</v>
      </c>
      <c r="Q60" s="2" t="s">
        <v>27</v>
      </c>
      <c r="R60" s="2" t="s">
        <v>27</v>
      </c>
      <c r="S60" s="1" t="s">
        <v>29</v>
      </c>
      <c r="T60" s="2" t="s">
        <v>27</v>
      </c>
      <c r="U60" s="2" t="s">
        <v>27</v>
      </c>
      <c r="V60" s="2" t="s">
        <v>27</v>
      </c>
      <c r="W60" s="2">
        <v>2020</v>
      </c>
    </row>
    <row r="61" spans="1:25" ht="14.5" customHeight="1" x14ac:dyDescent="0.35">
      <c r="A61" s="12" t="s">
        <v>88</v>
      </c>
      <c r="B61" s="1">
        <v>16</v>
      </c>
      <c r="C61" s="2" t="s">
        <v>117</v>
      </c>
      <c r="D61" s="2" t="s">
        <v>118</v>
      </c>
      <c r="E61" s="4" t="s">
        <v>119</v>
      </c>
      <c r="F61" s="2" t="s">
        <v>26</v>
      </c>
      <c r="G61" s="2">
        <v>2019</v>
      </c>
      <c r="H61" s="2" t="s">
        <v>26</v>
      </c>
      <c r="I61" s="3" t="s">
        <v>585</v>
      </c>
      <c r="J61" s="2" t="s">
        <v>36</v>
      </c>
      <c r="K61" s="2" t="s">
        <v>47</v>
      </c>
      <c r="L61" s="2">
        <v>2</v>
      </c>
      <c r="M61" s="3" t="s">
        <v>29</v>
      </c>
      <c r="N61" s="2" t="s">
        <v>29</v>
      </c>
      <c r="O61" s="3" t="s">
        <v>27</v>
      </c>
      <c r="P61" s="2" t="s">
        <v>29</v>
      </c>
      <c r="Q61" s="2" t="s">
        <v>27</v>
      </c>
      <c r="R61" s="2" t="s">
        <v>27</v>
      </c>
      <c r="S61" s="14" t="s">
        <v>29</v>
      </c>
      <c r="T61" s="14" t="s">
        <v>27</v>
      </c>
      <c r="U61" s="14" t="s">
        <v>27</v>
      </c>
      <c r="V61" s="14" t="s">
        <v>27</v>
      </c>
      <c r="W61" s="2">
        <v>2021</v>
      </c>
      <c r="X61" s="1" t="s">
        <v>120</v>
      </c>
    </row>
    <row r="62" spans="1:25" ht="14.5" customHeight="1" x14ac:dyDescent="0.25">
      <c r="A62" s="1" t="s">
        <v>73</v>
      </c>
      <c r="B62" s="1">
        <v>9</v>
      </c>
      <c r="C62" s="2" t="s">
        <v>74</v>
      </c>
      <c r="D62" s="4" t="s">
        <v>75</v>
      </c>
      <c r="E62" s="4" t="s">
        <v>76</v>
      </c>
      <c r="F62" s="2" t="s">
        <v>26</v>
      </c>
      <c r="G62" s="2">
        <v>2008</v>
      </c>
      <c r="H62" s="2" t="s">
        <v>77</v>
      </c>
      <c r="I62" s="11" t="s">
        <v>78</v>
      </c>
      <c r="J62" s="2" t="s">
        <v>36</v>
      </c>
      <c r="K62" s="2" t="s">
        <v>37</v>
      </c>
      <c r="L62" s="2">
        <v>2</v>
      </c>
      <c r="M62" s="3" t="s">
        <v>26</v>
      </c>
      <c r="N62" s="2" t="s">
        <v>70</v>
      </c>
      <c r="O62" s="2" t="s">
        <v>79</v>
      </c>
      <c r="P62" s="2" t="s">
        <v>29</v>
      </c>
      <c r="Q62" s="1" t="s">
        <v>79</v>
      </c>
      <c r="R62" s="2" t="s">
        <v>27</v>
      </c>
      <c r="S62" s="1" t="s">
        <v>29</v>
      </c>
      <c r="T62" s="2" t="s">
        <v>27</v>
      </c>
      <c r="U62" s="2" t="s">
        <v>27</v>
      </c>
      <c r="V62" s="2" t="s">
        <v>27</v>
      </c>
      <c r="W62" s="2">
        <v>2014</v>
      </c>
    </row>
    <row r="63" spans="1:25" ht="12.65" customHeight="1" x14ac:dyDescent="0.25">
      <c r="A63" s="12" t="s">
        <v>88</v>
      </c>
      <c r="B63" s="1">
        <v>21</v>
      </c>
      <c r="C63" s="2" t="s">
        <v>147</v>
      </c>
      <c r="D63" s="2" t="s">
        <v>148</v>
      </c>
      <c r="E63" s="4" t="s">
        <v>149</v>
      </c>
      <c r="F63" s="2" t="s">
        <v>26</v>
      </c>
      <c r="G63" s="2">
        <v>2024</v>
      </c>
      <c r="H63" s="2" t="s">
        <v>26</v>
      </c>
      <c r="I63" s="1" t="s">
        <v>150</v>
      </c>
      <c r="J63" s="2" t="s">
        <v>106</v>
      </c>
      <c r="K63" s="2" t="s">
        <v>47</v>
      </c>
      <c r="L63" s="2">
        <v>1</v>
      </c>
      <c r="M63" s="3" t="s">
        <v>26</v>
      </c>
      <c r="N63" s="3" t="s">
        <v>29</v>
      </c>
      <c r="O63" s="3" t="s">
        <v>27</v>
      </c>
      <c r="P63" s="4" t="s">
        <v>151</v>
      </c>
      <c r="Q63" s="2" t="s">
        <v>152</v>
      </c>
      <c r="R63" s="2" t="s">
        <v>153</v>
      </c>
      <c r="S63" s="3" t="s">
        <v>29</v>
      </c>
      <c r="T63" s="2" t="s">
        <v>27</v>
      </c>
      <c r="U63" s="2" t="s">
        <v>27</v>
      </c>
      <c r="V63" s="2" t="s">
        <v>27</v>
      </c>
      <c r="W63" s="2">
        <v>2020</v>
      </c>
      <c r="X63" s="15" t="s">
        <v>154</v>
      </c>
    </row>
    <row r="64" spans="1:25" s="1" customFormat="1" ht="14.5" x14ac:dyDescent="0.35">
      <c r="A64" s="10" t="s">
        <v>31</v>
      </c>
      <c r="B64" s="1">
        <v>7</v>
      </c>
      <c r="C64" s="2" t="s">
        <v>61</v>
      </c>
      <c r="D64" s="2" t="s">
        <v>62</v>
      </c>
      <c r="E64" s="4" t="s">
        <v>63</v>
      </c>
      <c r="F64" s="2" t="s">
        <v>26</v>
      </c>
      <c r="G64" s="2">
        <v>2020</v>
      </c>
      <c r="H64" s="2" t="s">
        <v>26</v>
      </c>
      <c r="I64" s="3" t="s">
        <v>64</v>
      </c>
      <c r="J64" s="1" t="s">
        <v>36</v>
      </c>
      <c r="K64" s="2" t="s">
        <v>47</v>
      </c>
      <c r="L64" s="2">
        <v>2</v>
      </c>
      <c r="M64" s="3" t="s">
        <v>26</v>
      </c>
      <c r="N64" s="3" t="s">
        <v>29</v>
      </c>
      <c r="O64" s="2" t="s">
        <v>27</v>
      </c>
      <c r="P64" s="2" t="s">
        <v>65</v>
      </c>
      <c r="Q64" s="2" t="s">
        <v>29</v>
      </c>
      <c r="R64" s="2" t="s">
        <v>27</v>
      </c>
      <c r="S64" s="7" t="s">
        <v>29</v>
      </c>
      <c r="T64" s="7" t="s">
        <v>27</v>
      </c>
      <c r="U64" s="7" t="s">
        <v>27</v>
      </c>
      <c r="V64" s="7" t="s">
        <v>27</v>
      </c>
      <c r="W64" s="7">
        <v>2019</v>
      </c>
    </row>
    <row r="65" spans="1:25" ht="12.75" customHeight="1" x14ac:dyDescent="0.25">
      <c r="A65" s="1" t="s">
        <v>22</v>
      </c>
      <c r="B65" s="1">
        <v>31</v>
      </c>
      <c r="C65" s="2" t="s">
        <v>206</v>
      </c>
      <c r="D65" s="2" t="s">
        <v>207</v>
      </c>
      <c r="E65" s="4" t="s">
        <v>208</v>
      </c>
      <c r="F65" s="2" t="s">
        <v>26</v>
      </c>
      <c r="G65" s="2">
        <v>2014</v>
      </c>
      <c r="H65" s="2" t="s">
        <v>26</v>
      </c>
      <c r="I65" s="5" t="s">
        <v>209</v>
      </c>
      <c r="J65" s="2" t="s">
        <v>36</v>
      </c>
      <c r="K65" s="2" t="s">
        <v>37</v>
      </c>
      <c r="L65" s="2">
        <v>2</v>
      </c>
      <c r="M65" s="3" t="s">
        <v>26</v>
      </c>
      <c r="N65" s="2" t="s">
        <v>70</v>
      </c>
      <c r="O65" s="3" t="s">
        <v>210</v>
      </c>
      <c r="P65" s="2" t="s">
        <v>29</v>
      </c>
      <c r="Q65" s="2" t="s">
        <v>27</v>
      </c>
      <c r="R65" s="2" t="s">
        <v>27</v>
      </c>
      <c r="S65" s="2" t="s">
        <v>29</v>
      </c>
      <c r="T65" s="2" t="s">
        <v>27</v>
      </c>
      <c r="U65" s="2" t="s">
        <v>27</v>
      </c>
      <c r="V65" s="2" t="s">
        <v>27</v>
      </c>
      <c r="W65" s="2">
        <v>2019</v>
      </c>
      <c r="X65" s="3"/>
    </row>
    <row r="66" spans="1:25" ht="14.5" customHeight="1" x14ac:dyDescent="0.35">
      <c r="A66" s="6" t="s">
        <v>31</v>
      </c>
      <c r="B66" s="1">
        <v>5</v>
      </c>
      <c r="C66" s="2" t="s">
        <v>52</v>
      </c>
      <c r="D66" s="2" t="s">
        <v>53</v>
      </c>
      <c r="E66" s="4" t="s">
        <v>54</v>
      </c>
      <c r="F66" s="2" t="s">
        <v>26</v>
      </c>
      <c r="G66" s="2">
        <v>2021</v>
      </c>
      <c r="H66" s="2" t="s">
        <v>26</v>
      </c>
      <c r="I66" s="2" t="s">
        <v>55</v>
      </c>
      <c r="J66" s="2" t="s">
        <v>36</v>
      </c>
      <c r="K66" s="2" t="s">
        <v>37</v>
      </c>
      <c r="L66" s="2">
        <v>2</v>
      </c>
      <c r="M66" s="3" t="s">
        <v>29</v>
      </c>
      <c r="N66" s="2" t="s">
        <v>27</v>
      </c>
      <c r="O66" s="2" t="s">
        <v>27</v>
      </c>
      <c r="P66" s="2" t="s">
        <v>29</v>
      </c>
      <c r="Q66" s="2" t="s">
        <v>27</v>
      </c>
      <c r="R66" s="2" t="s">
        <v>27</v>
      </c>
      <c r="S66" s="7" t="s">
        <v>27</v>
      </c>
      <c r="T66" s="7" t="s">
        <v>27</v>
      </c>
      <c r="U66" s="7" t="s">
        <v>27</v>
      </c>
      <c r="V66" s="7" t="s">
        <v>27</v>
      </c>
      <c r="W66" s="1">
        <v>2017</v>
      </c>
    </row>
    <row r="67" spans="1:25" ht="14.5" customHeight="1" x14ac:dyDescent="0.35">
      <c r="A67" s="6" t="s">
        <v>31</v>
      </c>
      <c r="B67" s="1">
        <v>57</v>
      </c>
      <c r="C67" s="2" t="s">
        <v>352</v>
      </c>
      <c r="D67" s="2" t="s">
        <v>353</v>
      </c>
      <c r="E67" s="4" t="s">
        <v>354</v>
      </c>
      <c r="F67" s="2" t="s">
        <v>26</v>
      </c>
      <c r="G67" s="2">
        <v>2019</v>
      </c>
      <c r="H67" s="2" t="s">
        <v>26</v>
      </c>
      <c r="I67" s="2" t="s">
        <v>355</v>
      </c>
      <c r="J67" s="7" t="s">
        <v>36</v>
      </c>
      <c r="K67" s="9" t="s">
        <v>47</v>
      </c>
      <c r="L67" s="7">
        <v>2</v>
      </c>
      <c r="M67" s="7" t="s">
        <v>29</v>
      </c>
      <c r="N67" s="7" t="s">
        <v>29</v>
      </c>
      <c r="O67" s="7" t="s">
        <v>27</v>
      </c>
      <c r="P67" s="9" t="s">
        <v>356</v>
      </c>
      <c r="Q67" s="9" t="s">
        <v>357</v>
      </c>
      <c r="R67" s="9" t="s">
        <v>358</v>
      </c>
      <c r="S67" s="7" t="s">
        <v>29</v>
      </c>
      <c r="T67" s="7" t="s">
        <v>27</v>
      </c>
      <c r="U67" s="7" t="s">
        <v>27</v>
      </c>
      <c r="V67" s="7" t="s">
        <v>27</v>
      </c>
      <c r="W67" s="7">
        <v>2023</v>
      </c>
    </row>
    <row r="68" spans="1:25" ht="14.5" customHeight="1" x14ac:dyDescent="0.35">
      <c r="A68" s="12" t="s">
        <v>88</v>
      </c>
      <c r="B68" s="1">
        <v>27</v>
      </c>
      <c r="C68" s="2" t="s">
        <v>181</v>
      </c>
      <c r="D68" s="2" t="s">
        <v>182</v>
      </c>
      <c r="E68" s="4" t="s">
        <v>183</v>
      </c>
      <c r="F68" s="2" t="s">
        <v>26</v>
      </c>
      <c r="G68" s="2">
        <v>2023</v>
      </c>
      <c r="H68" s="2" t="s">
        <v>26</v>
      </c>
      <c r="I68" s="2" t="s">
        <v>184</v>
      </c>
      <c r="J68" s="2" t="s">
        <v>36</v>
      </c>
      <c r="K68" s="2" t="s">
        <v>37</v>
      </c>
      <c r="L68" s="2">
        <v>2</v>
      </c>
      <c r="M68" s="3" t="s">
        <v>29</v>
      </c>
      <c r="N68" s="2" t="s">
        <v>27</v>
      </c>
      <c r="O68" s="2" t="s">
        <v>27</v>
      </c>
      <c r="P68" s="3" t="s">
        <v>29</v>
      </c>
      <c r="Q68" s="7" t="s">
        <v>27</v>
      </c>
      <c r="R68" s="2" t="s">
        <v>27</v>
      </c>
      <c r="S68" s="2" t="s">
        <v>29</v>
      </c>
      <c r="T68" s="2" t="s">
        <v>27</v>
      </c>
      <c r="U68" s="2" t="s">
        <v>27</v>
      </c>
      <c r="V68" s="1" t="s">
        <v>27</v>
      </c>
      <c r="W68" s="2">
        <v>2019</v>
      </c>
      <c r="X68" s="7" t="s">
        <v>185</v>
      </c>
    </row>
    <row r="69" spans="1:25" ht="12.65" customHeight="1" x14ac:dyDescent="0.25">
      <c r="A69" s="6" t="s">
        <v>31</v>
      </c>
      <c r="B69" s="1">
        <v>45</v>
      </c>
      <c r="C69" s="2" t="s">
        <v>280</v>
      </c>
      <c r="D69" s="2" t="s">
        <v>281</v>
      </c>
      <c r="E69" s="4" t="s">
        <v>257</v>
      </c>
      <c r="F69" s="2" t="s">
        <v>26</v>
      </c>
      <c r="G69" s="2">
        <v>2024</v>
      </c>
      <c r="H69" s="2" t="s">
        <v>26</v>
      </c>
      <c r="I69" s="2" t="s">
        <v>282</v>
      </c>
      <c r="J69" s="2" t="s">
        <v>36</v>
      </c>
      <c r="K69" s="2" t="s">
        <v>37</v>
      </c>
      <c r="L69" s="2">
        <v>3</v>
      </c>
      <c r="M69" s="3" t="s">
        <v>29</v>
      </c>
      <c r="N69" s="2" t="s">
        <v>27</v>
      </c>
      <c r="O69" s="2" t="s">
        <v>27</v>
      </c>
      <c r="P69" s="2" t="s">
        <v>29</v>
      </c>
      <c r="Q69" s="2" t="s">
        <v>27</v>
      </c>
      <c r="R69" s="2" t="s">
        <v>27</v>
      </c>
      <c r="S69" s="2" t="s">
        <v>29</v>
      </c>
      <c r="T69" s="2" t="s">
        <v>27</v>
      </c>
      <c r="U69" s="2" t="s">
        <v>27</v>
      </c>
      <c r="V69" s="2" t="s">
        <v>27</v>
      </c>
      <c r="W69" s="2">
        <v>2021</v>
      </c>
    </row>
    <row r="70" spans="1:25" ht="16.5" customHeight="1" x14ac:dyDescent="0.25">
      <c r="A70" s="6" t="s">
        <v>31</v>
      </c>
      <c r="B70" s="1">
        <v>48</v>
      </c>
      <c r="C70" s="2" t="s">
        <v>297</v>
      </c>
      <c r="D70" s="2" t="s">
        <v>298</v>
      </c>
      <c r="E70" s="4" t="s">
        <v>299</v>
      </c>
      <c r="F70" s="2" t="s">
        <v>26</v>
      </c>
      <c r="G70" s="2">
        <v>2017</v>
      </c>
      <c r="H70" s="2" t="s">
        <v>26</v>
      </c>
      <c r="I70" s="2" t="s">
        <v>300</v>
      </c>
      <c r="J70" s="2" t="s">
        <v>36</v>
      </c>
      <c r="K70" s="2" t="s">
        <v>37</v>
      </c>
      <c r="L70" s="2">
        <v>2</v>
      </c>
      <c r="M70" s="3" t="s">
        <v>26</v>
      </c>
      <c r="N70" s="2" t="s">
        <v>70</v>
      </c>
      <c r="O70" s="2" t="s">
        <v>301</v>
      </c>
      <c r="P70" s="4" t="s">
        <v>302</v>
      </c>
      <c r="Q70" s="2" t="s">
        <v>303</v>
      </c>
      <c r="R70" s="2" t="s">
        <v>238</v>
      </c>
      <c r="S70" s="4" t="s">
        <v>302</v>
      </c>
      <c r="T70" s="1" t="s">
        <v>50</v>
      </c>
      <c r="U70" s="2" t="s">
        <v>27</v>
      </c>
      <c r="V70" s="1" t="s">
        <v>29</v>
      </c>
      <c r="W70" s="5">
        <v>2017</v>
      </c>
      <c r="X70" s="1" t="s">
        <v>304</v>
      </c>
    </row>
    <row r="71" spans="1:25" s="1" customFormat="1" ht="14.5" customHeight="1" x14ac:dyDescent="0.25">
      <c r="A71" s="1" t="s">
        <v>22</v>
      </c>
      <c r="B71" s="1">
        <v>8</v>
      </c>
      <c r="C71" s="2" t="s">
        <v>66</v>
      </c>
      <c r="D71" s="2" t="s">
        <v>67</v>
      </c>
      <c r="E71" s="4" t="s">
        <v>68</v>
      </c>
      <c r="F71" s="2" t="s">
        <v>26</v>
      </c>
      <c r="G71" s="2">
        <v>2021</v>
      </c>
      <c r="H71" s="2" t="s">
        <v>26</v>
      </c>
      <c r="I71" s="11" t="s">
        <v>69</v>
      </c>
      <c r="J71" s="2" t="s">
        <v>36</v>
      </c>
      <c r="K71" s="2" t="s">
        <v>37</v>
      </c>
      <c r="L71" s="2">
        <v>2</v>
      </c>
      <c r="M71" s="3" t="s">
        <v>26</v>
      </c>
      <c r="N71" s="3" t="s">
        <v>70</v>
      </c>
      <c r="O71" s="3" t="s">
        <v>71</v>
      </c>
      <c r="P71" s="1" t="s">
        <v>29</v>
      </c>
      <c r="Q71" s="2" t="s">
        <v>27</v>
      </c>
      <c r="R71" s="2" t="s">
        <v>27</v>
      </c>
      <c r="S71" s="1" t="s">
        <v>29</v>
      </c>
      <c r="T71" s="2" t="s">
        <v>27</v>
      </c>
      <c r="U71" s="2" t="s">
        <v>27</v>
      </c>
      <c r="V71" s="2" t="s">
        <v>27</v>
      </c>
      <c r="W71" s="1">
        <v>2017</v>
      </c>
      <c r="X71" s="3" t="s">
        <v>72</v>
      </c>
    </row>
    <row r="72" spans="1:25" ht="26" x14ac:dyDescent="0.35">
      <c r="A72" s="1" t="s">
        <v>121</v>
      </c>
      <c r="B72" s="1">
        <v>17</v>
      </c>
      <c r="C72" s="2" t="s">
        <v>122</v>
      </c>
      <c r="D72" s="2" t="s">
        <v>123</v>
      </c>
      <c r="E72" s="4" t="s">
        <v>124</v>
      </c>
      <c r="F72" s="2" t="s">
        <v>26</v>
      </c>
      <c r="G72" s="2">
        <v>2013</v>
      </c>
      <c r="H72" s="2" t="s">
        <v>26</v>
      </c>
      <c r="I72" s="5" t="s">
        <v>125</v>
      </c>
      <c r="J72" s="2" t="s">
        <v>126</v>
      </c>
      <c r="K72" s="2" t="s">
        <v>47</v>
      </c>
      <c r="L72" s="2">
        <v>0</v>
      </c>
      <c r="M72" s="3" t="s">
        <v>26</v>
      </c>
      <c r="N72" s="2" t="s">
        <v>70</v>
      </c>
      <c r="O72" s="2" t="s">
        <v>127</v>
      </c>
      <c r="P72" s="2" t="s">
        <v>128</v>
      </c>
      <c r="Q72" s="2" t="s">
        <v>29</v>
      </c>
      <c r="R72" s="2" t="s">
        <v>27</v>
      </c>
      <c r="S72" s="2" t="s">
        <v>29</v>
      </c>
      <c r="T72" s="2" t="s">
        <v>27</v>
      </c>
      <c r="U72" s="14" t="s">
        <v>27</v>
      </c>
      <c r="V72" s="2" t="s">
        <v>27</v>
      </c>
      <c r="W72" s="2">
        <v>2023</v>
      </c>
    </row>
    <row r="73" spans="1:25" ht="18.75" customHeight="1" x14ac:dyDescent="0.25">
      <c r="A73" s="6" t="s">
        <v>31</v>
      </c>
      <c r="B73" s="1">
        <v>47</v>
      </c>
      <c r="C73" s="2" t="s">
        <v>289</v>
      </c>
      <c r="D73" s="2" t="s">
        <v>290</v>
      </c>
      <c r="E73" s="4" t="s">
        <v>291</v>
      </c>
      <c r="F73" s="2" t="s">
        <v>26</v>
      </c>
      <c r="G73" s="2">
        <v>2013</v>
      </c>
      <c r="H73" s="2" t="s">
        <v>26</v>
      </c>
      <c r="I73" s="2" t="s">
        <v>292</v>
      </c>
      <c r="J73" s="2" t="s">
        <v>293</v>
      </c>
      <c r="K73" s="2" t="s">
        <v>37</v>
      </c>
      <c r="L73" s="2">
        <v>2</v>
      </c>
      <c r="M73" s="3" t="s">
        <v>29</v>
      </c>
      <c r="N73" s="3" t="s">
        <v>29</v>
      </c>
      <c r="O73" s="3" t="s">
        <v>27</v>
      </c>
      <c r="P73" s="2" t="s">
        <v>294</v>
      </c>
      <c r="Q73" s="1" t="s">
        <v>295</v>
      </c>
      <c r="R73" s="2" t="s">
        <v>238</v>
      </c>
      <c r="S73" s="2" t="s">
        <v>294</v>
      </c>
      <c r="T73" s="1" t="s">
        <v>50</v>
      </c>
      <c r="U73" s="2" t="s">
        <v>27</v>
      </c>
      <c r="V73" s="1" t="s">
        <v>29</v>
      </c>
      <c r="W73" s="2">
        <v>2014</v>
      </c>
      <c r="X73" s="4" t="s">
        <v>296</v>
      </c>
    </row>
    <row r="74" spans="1:25" ht="14.5" customHeight="1" x14ac:dyDescent="0.25">
      <c r="A74" s="1" t="s">
        <v>80</v>
      </c>
      <c r="B74" s="1">
        <v>24</v>
      </c>
      <c r="C74" s="2" t="s">
        <v>165</v>
      </c>
      <c r="D74" s="2" t="s">
        <v>166</v>
      </c>
      <c r="E74" s="4" t="s">
        <v>167</v>
      </c>
      <c r="F74" s="2" t="s">
        <v>26</v>
      </c>
      <c r="G74" s="2">
        <v>2010</v>
      </c>
      <c r="H74" s="2" t="s">
        <v>26</v>
      </c>
      <c r="I74" s="3" t="s">
        <v>168</v>
      </c>
      <c r="J74" s="2" t="s">
        <v>169</v>
      </c>
      <c r="K74" s="1" t="s">
        <v>37</v>
      </c>
      <c r="L74" s="1">
        <v>2</v>
      </c>
      <c r="M74" s="3" t="s">
        <v>29</v>
      </c>
      <c r="N74" s="2" t="s">
        <v>27</v>
      </c>
      <c r="O74" s="2" t="s">
        <v>27</v>
      </c>
      <c r="P74" s="1" t="s">
        <v>29</v>
      </c>
      <c r="Q74" s="2" t="s">
        <v>27</v>
      </c>
      <c r="R74" s="2" t="s">
        <v>27</v>
      </c>
      <c r="S74" s="1" t="s">
        <v>29</v>
      </c>
      <c r="T74" s="2" t="s">
        <v>27</v>
      </c>
      <c r="U74" s="2" t="s">
        <v>27</v>
      </c>
      <c r="V74" s="2" t="s">
        <v>27</v>
      </c>
      <c r="W74" s="2">
        <v>2017</v>
      </c>
      <c r="X74" s="4" t="s">
        <v>170</v>
      </c>
    </row>
    <row r="75" spans="1:25" ht="12.65" customHeight="1" x14ac:dyDescent="0.25">
      <c r="A75" s="6" t="s">
        <v>31</v>
      </c>
      <c r="B75" s="1">
        <v>49</v>
      </c>
      <c r="C75" s="2" t="s">
        <v>305</v>
      </c>
      <c r="D75" s="2" t="s">
        <v>306</v>
      </c>
      <c r="E75" s="4" t="s">
        <v>307</v>
      </c>
      <c r="F75" s="2" t="s">
        <v>26</v>
      </c>
      <c r="G75" s="2">
        <v>2019</v>
      </c>
      <c r="H75" s="2" t="s">
        <v>26</v>
      </c>
      <c r="I75" s="2" t="s">
        <v>308</v>
      </c>
      <c r="J75" s="2" t="s">
        <v>36</v>
      </c>
      <c r="K75" s="2" t="s">
        <v>47</v>
      </c>
      <c r="L75" s="2">
        <v>2</v>
      </c>
      <c r="M75" s="3" t="s">
        <v>26</v>
      </c>
      <c r="N75" s="2" t="s">
        <v>309</v>
      </c>
      <c r="O75" s="2" t="s">
        <v>310</v>
      </c>
      <c r="P75" s="2" t="s">
        <v>29</v>
      </c>
      <c r="Q75" s="2" t="s">
        <v>27</v>
      </c>
      <c r="R75" s="2" t="s">
        <v>27</v>
      </c>
      <c r="S75" s="4" t="s">
        <v>311</v>
      </c>
      <c r="T75" s="3" t="s">
        <v>50</v>
      </c>
      <c r="U75" s="2" t="s">
        <v>27</v>
      </c>
      <c r="V75" s="1" t="s">
        <v>29</v>
      </c>
      <c r="W75" s="2">
        <v>2023</v>
      </c>
      <c r="X75" s="4" t="s">
        <v>312</v>
      </c>
    </row>
    <row r="76" spans="1:25" s="19" customFormat="1" ht="20.25" customHeight="1" x14ac:dyDescent="0.25">
      <c r="A76" s="6" t="s">
        <v>31</v>
      </c>
      <c r="B76" s="1">
        <v>52</v>
      </c>
      <c r="C76" s="2" t="s">
        <v>324</v>
      </c>
      <c r="D76" s="2" t="s">
        <v>325</v>
      </c>
      <c r="E76" s="4" t="s">
        <v>326</v>
      </c>
      <c r="F76" s="2" t="s">
        <v>26</v>
      </c>
      <c r="G76" s="2">
        <v>2010</v>
      </c>
      <c r="H76" s="2" t="s">
        <v>26</v>
      </c>
      <c r="I76" s="2" t="s">
        <v>327</v>
      </c>
      <c r="J76" s="2" t="s">
        <v>36</v>
      </c>
      <c r="K76" s="2" t="s">
        <v>37</v>
      </c>
      <c r="L76" s="2">
        <v>2</v>
      </c>
      <c r="M76" s="3" t="s">
        <v>26</v>
      </c>
      <c r="N76" s="2" t="s">
        <v>328</v>
      </c>
      <c r="O76" s="3" t="s">
        <v>582</v>
      </c>
      <c r="P76" s="4" t="s">
        <v>329</v>
      </c>
      <c r="Q76" s="2" t="s">
        <v>330</v>
      </c>
      <c r="R76" s="2" t="s">
        <v>238</v>
      </c>
      <c r="S76" s="2" t="s">
        <v>29</v>
      </c>
      <c r="T76" s="2" t="s">
        <v>27</v>
      </c>
      <c r="U76" s="2" t="s">
        <v>27</v>
      </c>
      <c r="V76" s="2" t="s">
        <v>27</v>
      </c>
      <c r="W76" s="2">
        <v>2015</v>
      </c>
      <c r="X76" s="1"/>
      <c r="Y76" s="1"/>
    </row>
    <row r="77" spans="1:25" s="22" customFormat="1" ht="20.25" customHeight="1" thickBot="1" x14ac:dyDescent="0.4">
      <c r="A77" s="26"/>
      <c r="B77" s="27"/>
      <c r="C77" s="28"/>
      <c r="D77" s="28"/>
      <c r="E77" s="29"/>
      <c r="F77" s="28"/>
      <c r="G77" s="28"/>
      <c r="H77" s="28"/>
      <c r="I77" s="28"/>
      <c r="J77" s="28"/>
      <c r="K77" s="28"/>
      <c r="L77" s="28"/>
      <c r="M77" s="28"/>
      <c r="N77" s="28"/>
      <c r="O77" s="28"/>
      <c r="P77" s="28"/>
      <c r="Q77" s="28"/>
      <c r="R77" s="28"/>
      <c r="S77" s="28"/>
      <c r="T77" s="28"/>
      <c r="U77" s="28"/>
      <c r="V77" s="28"/>
      <c r="W77" s="30"/>
      <c r="X77" s="27"/>
      <c r="Y77" s="27"/>
    </row>
    <row r="78" spans="1:25" ht="15" thickTop="1" x14ac:dyDescent="0.35">
      <c r="C78" s="1">
        <f>COUNTIF(Tabelle1[Titel],"&lt;&gt;")</f>
        <v>75</v>
      </c>
      <c r="F78" s="23">
        <f>COUNTIF(F2:F76,"JA")</f>
        <v>67</v>
      </c>
      <c r="G78" s="23">
        <f>COUNTIF(G1:G76,"2009")</f>
        <v>1</v>
      </c>
      <c r="H78" s="23">
        <f>COUNTIF(H2:H76,"JA")</f>
        <v>63</v>
      </c>
      <c r="I78" s="3" t="s">
        <v>461</v>
      </c>
      <c r="J78" s="23">
        <f>COUNTIF(J2:J76,"Teamseite")</f>
        <v>34</v>
      </c>
      <c r="M78" s="23">
        <f>COUNTIF(M1:M76,"JA")</f>
        <v>23</v>
      </c>
      <c r="N78" s="23">
        <f>COUNTIF(N1:N76,"JA")</f>
        <v>0</v>
      </c>
      <c r="O78" s="3" t="s">
        <v>461</v>
      </c>
      <c r="P78" s="23">
        <f>COUNTIF(P1:P76,"JA")</f>
        <v>0</v>
      </c>
      <c r="Q78" s="23">
        <f>COUNTIF(Q1:Q76,"JA")</f>
        <v>0</v>
      </c>
      <c r="R78" s="23">
        <f>COUNTIF(R1:R76,"JA")</f>
        <v>0</v>
      </c>
      <c r="S78" s="23">
        <f>COUNTIF(S1:S76,"JA")</f>
        <v>1</v>
      </c>
      <c r="T78" s="23">
        <f>COUNTIF(T1:T76,"JA")</f>
        <v>0</v>
      </c>
      <c r="U78" s="3"/>
      <c r="V78" s="23">
        <f>COUNTIF(V1:V76,"JA")</f>
        <v>3</v>
      </c>
      <c r="W78" s="23">
        <f>COUNTIF(W1:W76,"2014")</f>
        <v>10</v>
      </c>
    </row>
    <row r="79" spans="1:25" ht="14.5" x14ac:dyDescent="0.35">
      <c r="F79" s="23">
        <f>COUNTIF(F2:F76,"NEIN")</f>
        <v>3</v>
      </c>
      <c r="G79" s="23">
        <f>COUNTIF(G1:G76,"2010")</f>
        <v>8</v>
      </c>
      <c r="H79" s="23">
        <f>COUNTIF(H2:H76,"NEIN")</f>
        <v>8</v>
      </c>
      <c r="J79" s="23">
        <f>COUNTIF(J2:J76,"About")</f>
        <v>7</v>
      </c>
      <c r="M79" s="23">
        <f>COUNTIF(M2:M76,"NEIN")</f>
        <v>51</v>
      </c>
      <c r="N79" s="23">
        <f>COUNTIF(N2:N76,"NEIN")</f>
        <v>21</v>
      </c>
      <c r="P79" s="23">
        <f>COUNTIF(P2:P76,"NEIN")</f>
        <v>54</v>
      </c>
      <c r="Q79" s="23">
        <f>COUNTIF(Q2:Q76,"NEIN")</f>
        <v>7</v>
      </c>
      <c r="R79" s="23">
        <f>COUNTIF(R2:R76,"NEIN")</f>
        <v>0</v>
      </c>
      <c r="S79" s="23">
        <f>COUNTIF(S2:S76,"NEIN")</f>
        <v>56</v>
      </c>
      <c r="T79" s="23">
        <f>COUNTIF(T2:T76,"NEIN")</f>
        <v>1</v>
      </c>
      <c r="V79" s="23">
        <f>COUNTIF(V2:V76,"NEIN")</f>
        <v>11</v>
      </c>
      <c r="W79" s="23">
        <f>COUNTIF(W1:W76,"2015")</f>
        <v>6</v>
      </c>
    </row>
    <row r="80" spans="1:25" ht="14.5" x14ac:dyDescent="0.35">
      <c r="F80" s="23">
        <f>COUNTIF(F2:F76,"k.a.")</f>
        <v>0</v>
      </c>
      <c r="G80" s="23">
        <f>COUNTIF(G1:G76,"2011")</f>
        <v>3</v>
      </c>
      <c r="H80" s="23">
        <f>COUNTIF(H2:H76,"k.a.")</f>
        <v>3</v>
      </c>
      <c r="J80" s="23">
        <f>COUNTIF(J2:J76,"Zitierhinweis")</f>
        <v>3</v>
      </c>
      <c r="M80" s="23">
        <f>COUNTIF(M3:M77,"k.a.")</f>
        <v>1</v>
      </c>
      <c r="N80" s="23">
        <f>COUNTIF(N2:N76,"k.a.")</f>
        <v>35</v>
      </c>
      <c r="P80" s="23">
        <f>COUNTIF(P2:P76,"k.a.")</f>
        <v>2</v>
      </c>
      <c r="Q80" s="23">
        <f>COUNTIF(Q2:Q76,"k.a.")</f>
        <v>55</v>
      </c>
      <c r="R80" s="23">
        <f>COUNTIF(R2:R76,"k.a.")</f>
        <v>61</v>
      </c>
      <c r="S80" s="23">
        <f>COUNTIF(S2:S76,"k.a.")</f>
        <v>7</v>
      </c>
      <c r="T80" s="23">
        <f>COUNTIF(T2:T76,"k.a.")</f>
        <v>63</v>
      </c>
      <c r="V80" s="23">
        <f>COUNTIF(V2:V76,"k.a.")</f>
        <v>61</v>
      </c>
      <c r="W80" s="23">
        <f>COUNTIF(W1:W76,"2016")</f>
        <v>7</v>
      </c>
    </row>
    <row r="81" spans="7:23" ht="14.5" x14ac:dyDescent="0.35">
      <c r="G81" s="23">
        <f>COUNTIF(G1:G76,"2012")</f>
        <v>5</v>
      </c>
      <c r="J81" s="23">
        <f>COUNTIF(J2:J76,"Startseite")</f>
        <v>3</v>
      </c>
      <c r="M81" s="23">
        <f>COUNTIFS(M2:M76,"&lt;&gt;k.a.",M2:M76,"&lt;&gt;JA",M2:M76,"&lt;&gt;NEIN")</f>
        <v>0</v>
      </c>
      <c r="N81" s="23">
        <f>COUNTIFS(N2:N76,"&lt;&gt;k.a.",N2:N76,"&lt;&gt;JA",N2:N76,"&lt;&gt;NEIN")</f>
        <v>19</v>
      </c>
      <c r="P81" s="23">
        <f>COUNTIFS(P2:P76,"&lt;&gt;k.a.",P2:P76,"&lt;&gt;JA",P2:P76,"&lt;&gt;NEIN")</f>
        <v>19</v>
      </c>
      <c r="Q81" s="23">
        <f>COUNTIFS(Q2:Q76,"&lt;&gt;k.a.",Q2:Q76,"&lt;&gt;JA",Q2:Q76,"&lt;&gt;NEIN")</f>
        <v>13</v>
      </c>
      <c r="R81" s="23">
        <f>COUNTIFS(R2:R76,"&lt;&gt;k.a.",R2:R76,"&lt;&gt;JA",R2:R76,"&lt;&gt;NEIN")</f>
        <v>14</v>
      </c>
      <c r="S81" s="23">
        <f>COUNTIFS(S2:S76,"&lt;&gt;k.a.",S2:S76,"&lt;&gt;JA",S2:S76,"&lt;&gt;NEIN")</f>
        <v>11</v>
      </c>
      <c r="T81" s="23">
        <f>COUNTIFS(T2:T76,"&lt;&gt;k.a.",T2:T76,"&lt;&gt;JA",T2:T76,"&lt;&gt;NEIN")</f>
        <v>11</v>
      </c>
      <c r="V81" s="23">
        <f>COUNTIFS(V2:V76,"&lt;&gt;k.a.",V2:V76,"&lt;&gt;JA",V2:V76,"&lt;&gt;NEIN")</f>
        <v>0</v>
      </c>
      <c r="W81" s="23">
        <f>COUNTIF(W1:W76,"2017")</f>
        <v>17</v>
      </c>
    </row>
    <row r="82" spans="7:23" ht="14.5" x14ac:dyDescent="0.35">
      <c r="G82" s="23">
        <f>COUNTIF(G1:G76,"2013")</f>
        <v>4</v>
      </c>
      <c r="J82" s="23">
        <f>COUNTIF(J2:J76,"Impressum")</f>
        <v>8</v>
      </c>
      <c r="W82" s="23">
        <f>COUNTIF(W1:W76,"2018")</f>
        <v>9</v>
      </c>
    </row>
    <row r="83" spans="7:23" ht="14.5" x14ac:dyDescent="0.35">
      <c r="G83" s="23">
        <f>COUNTIF(G1:G76,"2014")</f>
        <v>3</v>
      </c>
      <c r="J83" s="23">
        <f>COUNTIF(J2:J76,"Footer")</f>
        <v>1</v>
      </c>
      <c r="W83" s="23">
        <f>COUNTIF(W1:W76,"2019")</f>
        <v>6</v>
      </c>
    </row>
    <row r="84" spans="7:23" ht="14.5" x14ac:dyDescent="0.35">
      <c r="G84" s="23">
        <f>COUNTIF(G1:G76,"2015")</f>
        <v>6</v>
      </c>
      <c r="J84" s="23">
        <f>COUNTIF(J2:J76,"Kontakt")</f>
        <v>2</v>
      </c>
      <c r="W84" s="23">
        <f>COUNTIF(W1:W76,"2020")</f>
        <v>9</v>
      </c>
    </row>
    <row r="85" spans="7:23" ht="14.5" x14ac:dyDescent="0.35">
      <c r="G85" s="23">
        <f>COUNTIF(G1:G76,"2016")</f>
        <v>5</v>
      </c>
      <c r="J85" s="23">
        <f>COUNTIF(J2:J76,"k.a.")</f>
        <v>9</v>
      </c>
      <c r="W85" s="23">
        <f>COUNTIF(W1:W76,"2021")</f>
        <v>6</v>
      </c>
    </row>
    <row r="86" spans="7:23" ht="14.5" x14ac:dyDescent="0.35">
      <c r="G86" s="23">
        <f>COUNTIF(G1:G76,"2017")</f>
        <v>7</v>
      </c>
      <c r="W86" s="23">
        <f>COUNTIF(W1:W76,"2022")</f>
        <v>0</v>
      </c>
    </row>
    <row r="87" spans="7:23" ht="14.5" x14ac:dyDescent="0.35">
      <c r="G87" s="23">
        <f>COUNTIF(G1:G76,"2018")</f>
        <v>2</v>
      </c>
      <c r="W87" s="23">
        <f>COUNTIF(W2:W77,"2023")</f>
        <v>5</v>
      </c>
    </row>
    <row r="88" spans="7:23" ht="14.5" x14ac:dyDescent="0.35">
      <c r="G88" s="23">
        <f>COUNTIF(G1:G76,"2019")</f>
        <v>6</v>
      </c>
      <c r="W88" s="23">
        <f>COUNTIF(W3:W78,"2024")</f>
        <v>0</v>
      </c>
    </row>
    <row r="89" spans="7:23" ht="14.5" x14ac:dyDescent="0.35">
      <c r="G89" s="23">
        <f>COUNTIF(G1:G76,"2020")</f>
        <v>6</v>
      </c>
      <c r="I89" s="1" t="s">
        <v>462</v>
      </c>
      <c r="N89" s="23">
        <f>COUNTIF(N2:N76,"//teiHeader/fileDesc/titleStmt/respStmt")</f>
        <v>9</v>
      </c>
      <c r="W89" s="23"/>
    </row>
    <row r="90" spans="7:23" ht="14.5" x14ac:dyDescent="0.35">
      <c r="G90" s="23">
        <f>COUNTIF(G1:G76,"2021")</f>
        <v>2</v>
      </c>
      <c r="N90" s="23">
        <f>COUNTIF(N2:N76,"//teiHeader/fileDesc/seriesStmt/respStmt")</f>
        <v>4</v>
      </c>
      <c r="W90" s="23"/>
    </row>
    <row r="91" spans="7:23" ht="14.5" x14ac:dyDescent="0.35">
      <c r="G91" s="23">
        <f>COUNTIF(G1:G76,"2022")</f>
        <v>0</v>
      </c>
      <c r="N91" s="23">
        <f>COUNTIF(N2:N76,"//teiHeader/fileDesc/notesStmt")</f>
        <v>1</v>
      </c>
      <c r="W91" s="23"/>
    </row>
    <row r="92" spans="7:23" ht="14.5" x14ac:dyDescent="0.35">
      <c r="G92" s="23">
        <f>COUNTIF(G2:G77,"2023")</f>
        <v>1</v>
      </c>
      <c r="N92" s="23">
        <f>COUNTIF(N2:N76,"//teiHeader/fileDesc/titleStmt/editor")</f>
        <v>0</v>
      </c>
    </row>
    <row r="93" spans="7:23" ht="14.5" x14ac:dyDescent="0.35">
      <c r="G93" s="23">
        <f>COUNTIF(G3:G83,"2024")</f>
        <v>4</v>
      </c>
      <c r="N93" s="23">
        <f>COUNTIF(N2:N76,"//teiHeader/fileDesc/notesStmt")</f>
        <v>1</v>
      </c>
    </row>
  </sheetData>
  <sortState ref="A2:X76">
    <sortCondition ref="G2:G76"/>
  </sortState>
  <hyperlinks>
    <hyperlink ref="E21" r:id="rId1"/>
    <hyperlink ref="E44" r:id="rId2"/>
    <hyperlink ref="E40" r:id="rId3"/>
    <hyperlink ref="E19" r:id="rId4"/>
    <hyperlink ref="P19" r:id="rId5"/>
    <hyperlink ref="S19" r:id="rId6"/>
    <hyperlink ref="E66" r:id="rId7"/>
    <hyperlink ref="E58" r:id="rId8"/>
    <hyperlink ref="E64" r:id="rId9"/>
    <hyperlink ref="E71" r:id="rId10"/>
    <hyperlink ref="D62" r:id="rId11"/>
    <hyperlink ref="E62" r:id="rId12"/>
    <hyperlink ref="E12" r:id="rId13"/>
    <hyperlink ref="E3" r:id="rId14"/>
    <hyperlink ref="E60" r:id="rId15"/>
    <hyperlink ref="E51" r:id="rId16"/>
    <hyperlink ref="E13" r:id="rId17"/>
    <hyperlink ref="S48" r:id="rId18"/>
    <hyperlink ref="E61" r:id="rId19"/>
    <hyperlink ref="E72" r:id="rId20"/>
    <hyperlink ref="E7" r:id="rId21"/>
    <hyperlink ref="E55" r:id="rId22"/>
    <hyperlink ref="E14" r:id="rId23"/>
    <hyperlink ref="E63" r:id="rId24"/>
    <hyperlink ref="P63" r:id="rId25"/>
    <hyperlink ref="X63" r:id="rId26"/>
    <hyperlink ref="E38" r:id="rId27"/>
    <hyperlink ref="E16" r:id="rId28"/>
    <hyperlink ref="F16" r:id="rId29"/>
    <hyperlink ref="E74" r:id="rId30"/>
    <hyperlink ref="X74" r:id="rId31"/>
    <hyperlink ref="E5" r:id="rId32"/>
    <hyperlink ref="P5" r:id="rId33"/>
    <hyperlink ref="E25" r:id="rId34"/>
    <hyperlink ref="E68" r:id="rId35"/>
    <hyperlink ref="D42" r:id="rId36"/>
    <hyperlink ref="E42" r:id="rId37"/>
    <hyperlink ref="E6" r:id="rId38"/>
    <hyperlink ref="E35" r:id="rId39"/>
    <hyperlink ref="E65" r:id="rId40"/>
    <hyperlink ref="E18" r:id="rId41"/>
    <hyperlink ref="E15" r:id="rId42"/>
    <hyperlink ref="E57" r:id="rId43"/>
    <hyperlink ref="E30" r:id="rId44"/>
    <hyperlink ref="F30" r:id="rId45"/>
    <hyperlink ref="P30" r:id="rId46"/>
    <hyperlink ref="E46" r:id="rId47"/>
    <hyperlink ref="P46" r:id="rId48"/>
    <hyperlink ref="E2" r:id="rId49"/>
    <hyperlink ref="E59" r:id="rId50"/>
    <hyperlink ref="E43" r:id="rId51"/>
    <hyperlink ref="E54" r:id="rId52"/>
    <hyperlink ref="E45" r:id="rId53"/>
    <hyperlink ref="E29" r:id="rId54"/>
    <hyperlink ref="E56" r:id="rId55"/>
    <hyperlink ref="E9" r:id="rId56"/>
    <hyperlink ref="E69" r:id="rId57"/>
    <hyperlink ref="X49" r:id="rId58" display="Weitere Rollen auf der Website: Collaborators; Contributors &amp; Volunteers; Partners;  Libraries, Archives &amp; Publishers; Hosting &amp; Funding Institutions; Researchers; Project Interns; die Seite des Reviews ist nicht mehr aktuell: https://ride.i-d-e.de/issues/issue-13/confessio/,  es gibt eine technical documentation, wo grob das  Vorgehen für die Erstellung der Edition erklärt wird http://godwindiary.bodleian.ox.ac.uk/tech.html"/>
    <hyperlink ref="E73" r:id="rId59"/>
    <hyperlink ref="X73" r:id="rId60"/>
    <hyperlink ref="P70" r:id="rId61"/>
    <hyperlink ref="S70" r:id="rId62"/>
    <hyperlink ref="E75" r:id="rId63"/>
    <hyperlink ref="S75" r:id="rId64"/>
    <hyperlink ref="X75" r:id="rId65"/>
    <hyperlink ref="E33" r:id="rId66"/>
    <hyperlink ref="E10" r:id="rId67"/>
    <hyperlink ref="E76" r:id="rId68"/>
    <hyperlink ref="P76" r:id="rId69"/>
    <hyperlink ref="E17" r:id="rId70"/>
    <hyperlink ref="P17" r:id="rId71"/>
    <hyperlink ref="E4" r:id="rId72"/>
    <hyperlink ref="E22" r:id="rId73"/>
    <hyperlink ref="E53" r:id="rId74"/>
    <hyperlink ref="P53" r:id="rId75"/>
    <hyperlink ref="S53" r:id="rId76"/>
    <hyperlink ref="E67" r:id="rId77"/>
    <hyperlink ref="E24" r:id="rId78"/>
    <hyperlink ref="E52" r:id="rId79"/>
    <hyperlink ref="E31" r:id="rId80"/>
    <hyperlink ref="P31" r:id="rId81"/>
    <hyperlink ref="E34" r:id="rId82"/>
    <hyperlink ref="E41" r:id="rId83"/>
    <hyperlink ref="E27" r:id="rId84"/>
    <hyperlink ref="P27" r:id="rId85"/>
    <hyperlink ref="E39" r:id="rId86"/>
    <hyperlink ref="E37" r:id="rId87"/>
    <hyperlink ref="X37" r:id="rId88"/>
    <hyperlink ref="E50" r:id="rId89"/>
    <hyperlink ref="E47" r:id="rId90"/>
    <hyperlink ref="E28" r:id="rId91"/>
    <hyperlink ref="F28" r:id="rId92"/>
    <hyperlink ref="E20" r:id="rId93"/>
    <hyperlink ref="E8" r:id="rId94"/>
    <hyperlink ref="E11" r:id="rId95"/>
    <hyperlink ref="E26" r:id="rId96"/>
    <hyperlink ref="E23" r:id="rId97"/>
  </hyperlinks>
  <pageMargins left="0.78749999999999998" right="0.78749999999999998" top="0.98402777777777795" bottom="0.98402777777777795" header="0.511811023622047" footer="0.511811023622047"/>
  <pageSetup orientation="portrait" horizontalDpi="300" verticalDpi="300"/>
  <legacyDrawing r:id="rId98"/>
  <tableParts count="1">
    <tablePart r:id="rId9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1" sqref="A21"/>
    </sheetView>
  </sheetViews>
  <sheetFormatPr baseColWidth="10" defaultRowHeight="12.5" x14ac:dyDescent="0.25"/>
  <cols>
    <col min="1" max="1" width="40.1796875" customWidth="1"/>
  </cols>
  <sheetData>
    <row r="1" spans="1:3" x14ac:dyDescent="0.25">
      <c r="A1" s="40"/>
    </row>
    <row r="3" spans="1:3" x14ac:dyDescent="0.25">
      <c r="A3" t="s">
        <v>464</v>
      </c>
      <c r="B3">
        <v>75</v>
      </c>
    </row>
    <row r="4" spans="1:3" x14ac:dyDescent="0.25">
      <c r="A4" t="s">
        <v>614</v>
      </c>
      <c r="B4">
        <v>30</v>
      </c>
      <c r="C4" s="41">
        <f>B4/B3</f>
        <v>0.4</v>
      </c>
    </row>
    <row r="5" spans="1:3" x14ac:dyDescent="0.25">
      <c r="A5" s="42" t="s">
        <v>615</v>
      </c>
      <c r="B5">
        <v>19</v>
      </c>
      <c r="C5" s="41">
        <f>B5/B3</f>
        <v>0.25333333333333335</v>
      </c>
    </row>
    <row r="6" spans="1:3" ht="13" x14ac:dyDescent="0.3">
      <c r="A6" s="35" t="s">
        <v>465</v>
      </c>
      <c r="B6" s="35">
        <f>Übersicht!H78</f>
        <v>63</v>
      </c>
      <c r="C6" s="36">
        <f>B6/B3</f>
        <v>0.84</v>
      </c>
    </row>
    <row r="7" spans="1:3" x14ac:dyDescent="0.25">
      <c r="C7" s="41"/>
    </row>
    <row r="8" spans="1:3" x14ac:dyDescent="0.25">
      <c r="C8" s="41"/>
    </row>
  </sheetData>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opLeftCell="G21" zoomScale="70" zoomScaleNormal="70" workbookViewId="0">
      <selection activeCell="O33" sqref="O33"/>
    </sheetView>
  </sheetViews>
  <sheetFormatPr baseColWidth="10" defaultColWidth="10.54296875" defaultRowHeight="13" x14ac:dyDescent="0.3"/>
  <cols>
    <col min="1" max="16384" width="10.54296875" style="33"/>
  </cols>
  <sheetData>
    <row r="1" spans="1:3" x14ac:dyDescent="0.3">
      <c r="A1" s="32" t="s">
        <v>463</v>
      </c>
    </row>
    <row r="2" spans="1:3" ht="14" x14ac:dyDescent="0.3">
      <c r="A2" s="34" t="s">
        <v>608</v>
      </c>
    </row>
    <row r="4" spans="1:3" x14ac:dyDescent="0.3">
      <c r="A4" s="35" t="s">
        <v>464</v>
      </c>
      <c r="B4" s="35">
        <f>Übersicht!C78</f>
        <v>75</v>
      </c>
    </row>
    <row r="5" spans="1:3" x14ac:dyDescent="0.3">
      <c r="A5" s="35" t="s">
        <v>465</v>
      </c>
      <c r="B5" s="35">
        <f>Übersicht!H78</f>
        <v>63</v>
      </c>
      <c r="C5" s="36">
        <f>B5/B4</f>
        <v>0.84</v>
      </c>
    </row>
    <row r="6" spans="1:3" x14ac:dyDescent="0.3">
      <c r="A6" s="35" t="s">
        <v>466</v>
      </c>
      <c r="B6" s="35">
        <f>Übersicht!H79</f>
        <v>8</v>
      </c>
      <c r="C6" s="36">
        <f>B6/B4</f>
        <v>0.10666666666666667</v>
      </c>
    </row>
    <row r="8" spans="1:3" ht="14" x14ac:dyDescent="0.3">
      <c r="A8" s="34" t="s">
        <v>467</v>
      </c>
      <c r="B8" s="35">
        <f>B14+B15+B16</f>
        <v>44</v>
      </c>
      <c r="C8" s="35"/>
    </row>
    <row r="9" spans="1:3" ht="14" x14ac:dyDescent="0.3">
      <c r="A9" s="34" t="s">
        <v>126</v>
      </c>
      <c r="B9" s="35">
        <f>B17</f>
        <v>3</v>
      </c>
      <c r="C9" s="37"/>
    </row>
    <row r="10" spans="1:3" ht="14" x14ac:dyDescent="0.3">
      <c r="A10" s="34" t="s">
        <v>594</v>
      </c>
      <c r="B10" s="35">
        <f>B18+B19+B20</f>
        <v>11</v>
      </c>
      <c r="C10" s="37"/>
    </row>
    <row r="11" spans="1:3" x14ac:dyDescent="0.3">
      <c r="A11" s="33" t="s">
        <v>595</v>
      </c>
      <c r="B11" s="33">
        <f>B21</f>
        <v>7</v>
      </c>
    </row>
    <row r="14" spans="1:3" x14ac:dyDescent="0.3">
      <c r="A14" s="33" t="s">
        <v>36</v>
      </c>
      <c r="B14" s="35">
        <f>Übersicht!J78</f>
        <v>34</v>
      </c>
    </row>
    <row r="15" spans="1:3" ht="14" x14ac:dyDescent="0.3">
      <c r="A15" s="34" t="s">
        <v>46</v>
      </c>
      <c r="B15" s="35">
        <f>Übersicht!J79</f>
        <v>7</v>
      </c>
    </row>
    <row r="16" spans="1:3" x14ac:dyDescent="0.3">
      <c r="A16" s="33" t="s">
        <v>245</v>
      </c>
      <c r="B16" s="35">
        <f>Übersicht!J81</f>
        <v>3</v>
      </c>
    </row>
    <row r="17" spans="1:16" ht="14" x14ac:dyDescent="0.3">
      <c r="A17" s="34" t="s">
        <v>126</v>
      </c>
      <c r="B17" s="33">
        <f>Übersicht!J80</f>
        <v>3</v>
      </c>
    </row>
    <row r="18" spans="1:16" ht="14" x14ac:dyDescent="0.3">
      <c r="A18" s="34" t="s">
        <v>106</v>
      </c>
      <c r="B18" s="33">
        <f>Übersicht!J82</f>
        <v>8</v>
      </c>
    </row>
    <row r="19" spans="1:16" x14ac:dyDescent="0.3">
      <c r="A19" s="33" t="s">
        <v>230</v>
      </c>
      <c r="B19" s="33">
        <f>Übersicht!J84</f>
        <v>2</v>
      </c>
    </row>
    <row r="20" spans="1:16" x14ac:dyDescent="0.3">
      <c r="A20" s="33" t="s">
        <v>448</v>
      </c>
      <c r="B20" s="33">
        <f>Übersicht!J83</f>
        <v>1</v>
      </c>
    </row>
    <row r="21" spans="1:16" x14ac:dyDescent="0.3">
      <c r="A21" s="33" t="s">
        <v>593</v>
      </c>
      <c r="B21" s="33">
        <v>7</v>
      </c>
    </row>
    <row r="22" spans="1:16" x14ac:dyDescent="0.3">
      <c r="A22" s="33" t="s">
        <v>27</v>
      </c>
      <c r="B22" s="33">
        <f>Übersicht!J85</f>
        <v>9</v>
      </c>
    </row>
    <row r="24" spans="1:16" x14ac:dyDescent="0.3">
      <c r="M24" s="32" t="s">
        <v>468</v>
      </c>
    </row>
    <row r="25" spans="1:16" x14ac:dyDescent="0.3">
      <c r="M25" s="35" t="s">
        <v>471</v>
      </c>
      <c r="N25" s="33">
        <v>75</v>
      </c>
    </row>
    <row r="26" spans="1:16" x14ac:dyDescent="0.3">
      <c r="M26" s="35" t="s">
        <v>596</v>
      </c>
      <c r="N26" s="35">
        <v>40</v>
      </c>
      <c r="O26" s="36">
        <f>N26/N25</f>
        <v>0.53333333333333333</v>
      </c>
    </row>
    <row r="27" spans="1:16" x14ac:dyDescent="0.3">
      <c r="M27" s="35" t="s">
        <v>613</v>
      </c>
      <c r="N27" s="33">
        <f>N25-N26</f>
        <v>35</v>
      </c>
      <c r="O27" s="36">
        <f>N27/N25</f>
        <v>0.46666666666666667</v>
      </c>
      <c r="P27" s="35"/>
    </row>
    <row r="28" spans="1:16" x14ac:dyDescent="0.3">
      <c r="A28" s="32" t="s">
        <v>469</v>
      </c>
      <c r="M28" s="35" t="s">
        <v>470</v>
      </c>
      <c r="N28" s="35">
        <f>Übersicht!N81</f>
        <v>19</v>
      </c>
      <c r="O28" s="36">
        <f>N28/N26</f>
        <v>0.47499999999999998</v>
      </c>
    </row>
    <row r="29" spans="1:16" x14ac:dyDescent="0.3">
      <c r="A29" s="35" t="s">
        <v>471</v>
      </c>
      <c r="B29" s="35">
        <f>Übersicht!C78</f>
        <v>75</v>
      </c>
      <c r="M29" s="35" t="s">
        <v>472</v>
      </c>
      <c r="N29" s="35">
        <f>Übersicht!N79</f>
        <v>21</v>
      </c>
      <c r="O29" s="36">
        <f>N29/N26</f>
        <v>0.52500000000000002</v>
      </c>
    </row>
    <row r="30" spans="1:16" x14ac:dyDescent="0.3">
      <c r="A30" s="35" t="s">
        <v>473</v>
      </c>
      <c r="B30" s="35">
        <f>Übersicht!M78</f>
        <v>23</v>
      </c>
      <c r="C30" s="36">
        <f>B30/B29</f>
        <v>0.30666666666666664</v>
      </c>
      <c r="M30" s="35"/>
    </row>
    <row r="31" spans="1:16" ht="14" x14ac:dyDescent="0.3">
      <c r="A31" s="35" t="s">
        <v>607</v>
      </c>
      <c r="B31" s="35">
        <f>Übersicht!M79</f>
        <v>51</v>
      </c>
      <c r="C31" s="36">
        <f>B31/B29</f>
        <v>0.68</v>
      </c>
      <c r="M31" s="34" t="s">
        <v>609</v>
      </c>
    </row>
    <row r="32" spans="1:16" ht="14" x14ac:dyDescent="0.3">
      <c r="A32" s="35" t="s">
        <v>27</v>
      </c>
      <c r="B32" s="35">
        <f>Übersicht!M80</f>
        <v>1</v>
      </c>
      <c r="M32" s="34"/>
    </row>
    <row r="33" spans="13:15" ht="14" x14ac:dyDescent="0.3">
      <c r="M33" s="34" t="s">
        <v>474</v>
      </c>
      <c r="N33" s="35">
        <v>10</v>
      </c>
      <c r="O33" s="36">
        <f>N33/N28</f>
        <v>0.52631578947368418</v>
      </c>
    </row>
    <row r="34" spans="13:15" ht="14" x14ac:dyDescent="0.3">
      <c r="M34" s="34" t="s">
        <v>599</v>
      </c>
      <c r="N34" s="35">
        <v>3</v>
      </c>
      <c r="O34" s="36">
        <f>N34/N28</f>
        <v>0.15789473684210525</v>
      </c>
    </row>
    <row r="35" spans="13:15" ht="14" x14ac:dyDescent="0.3">
      <c r="M35" s="34" t="s">
        <v>475</v>
      </c>
      <c r="N35" s="35">
        <v>1</v>
      </c>
      <c r="O35" s="36">
        <f>N35/N28</f>
        <v>5.2631578947368418E-2</v>
      </c>
    </row>
    <row r="36" spans="13:15" ht="14" x14ac:dyDescent="0.3">
      <c r="M36" s="34" t="s">
        <v>476</v>
      </c>
      <c r="N36" s="35">
        <v>4</v>
      </c>
      <c r="O36" s="36">
        <f>N36/N28</f>
        <v>0.21052631578947367</v>
      </c>
    </row>
    <row r="37" spans="13:15" ht="14" x14ac:dyDescent="0.3">
      <c r="M37" s="34" t="s">
        <v>597</v>
      </c>
      <c r="N37" s="35">
        <v>1</v>
      </c>
      <c r="O37" s="36">
        <f>N37/N28</f>
        <v>5.2631578947368418E-2</v>
      </c>
    </row>
    <row r="38" spans="13:15" x14ac:dyDescent="0.3">
      <c r="M38" s="33" t="s">
        <v>598</v>
      </c>
      <c r="N38" s="35">
        <v>1</v>
      </c>
      <c r="O38" s="36">
        <f>N38/N28</f>
        <v>5.2631578947368418E-2</v>
      </c>
    </row>
    <row r="53" spans="1:19" ht="14" x14ac:dyDescent="0.3">
      <c r="R53" s="34" t="s">
        <v>136</v>
      </c>
      <c r="S53" s="35">
        <v>1</v>
      </c>
    </row>
    <row r="54" spans="1:19" ht="14" x14ac:dyDescent="0.3">
      <c r="A54" s="38" t="s">
        <v>477</v>
      </c>
      <c r="R54" s="34" t="s">
        <v>238</v>
      </c>
      <c r="S54" s="35">
        <v>3</v>
      </c>
    </row>
    <row r="55" spans="1:19" ht="14" x14ac:dyDescent="0.3">
      <c r="R55" s="34" t="s">
        <v>184</v>
      </c>
      <c r="S55" s="35">
        <v>4</v>
      </c>
    </row>
    <row r="56" spans="1:19" ht="14" x14ac:dyDescent="0.3">
      <c r="A56" s="35" t="s">
        <v>478</v>
      </c>
      <c r="B56" s="35">
        <f>Übersicht!C78</f>
        <v>75</v>
      </c>
      <c r="R56" s="34" t="s">
        <v>115</v>
      </c>
      <c r="S56" s="35">
        <v>1</v>
      </c>
    </row>
    <row r="57" spans="1:19" ht="14" x14ac:dyDescent="0.3">
      <c r="A57" s="35" t="s">
        <v>479</v>
      </c>
      <c r="B57" s="35">
        <f>B56-B58</f>
        <v>56</v>
      </c>
      <c r="C57" s="36">
        <f>B57/B56</f>
        <v>0.7466666666666667</v>
      </c>
      <c r="R57" s="34" t="s">
        <v>480</v>
      </c>
      <c r="S57" s="35">
        <v>1</v>
      </c>
    </row>
    <row r="58" spans="1:19" x14ac:dyDescent="0.3">
      <c r="A58" s="35" t="s">
        <v>481</v>
      </c>
      <c r="B58" s="35">
        <v>19</v>
      </c>
      <c r="C58" s="36">
        <f>B58/B56</f>
        <v>0.25333333333333335</v>
      </c>
      <c r="R58" s="33" t="s">
        <v>358</v>
      </c>
      <c r="S58" s="35">
        <v>1</v>
      </c>
    </row>
    <row r="59" spans="1:19" x14ac:dyDescent="0.3">
      <c r="A59" s="35" t="s">
        <v>600</v>
      </c>
      <c r="B59" s="35">
        <f>Übersicht!Q81</f>
        <v>13</v>
      </c>
      <c r="C59" s="36">
        <f>B59/B56</f>
        <v>0.17333333333333334</v>
      </c>
    </row>
    <row r="60" spans="1:19" x14ac:dyDescent="0.3">
      <c r="A60" s="35" t="s">
        <v>482</v>
      </c>
      <c r="B60" s="35">
        <f>Übersicht!Q79</f>
        <v>7</v>
      </c>
      <c r="C60" s="36">
        <f>B60/B56</f>
        <v>9.3333333333333338E-2</v>
      </c>
    </row>
    <row r="61" spans="1:19" x14ac:dyDescent="0.3">
      <c r="A61" s="35" t="s">
        <v>27</v>
      </c>
    </row>
    <row r="68" spans="1:11" ht="14" x14ac:dyDescent="0.3">
      <c r="K68" s="34" t="s">
        <v>611</v>
      </c>
    </row>
    <row r="69" spans="1:11" ht="14" x14ac:dyDescent="0.3">
      <c r="K69" s="34" t="s">
        <v>612</v>
      </c>
    </row>
    <row r="72" spans="1:11" ht="14" x14ac:dyDescent="0.3">
      <c r="K72" s="34"/>
    </row>
    <row r="75" spans="1:11" ht="14" x14ac:dyDescent="0.3">
      <c r="A75" s="38" t="s">
        <v>483</v>
      </c>
    </row>
    <row r="76" spans="1:11" ht="14" x14ac:dyDescent="0.3">
      <c r="A76" s="33" t="s">
        <v>601</v>
      </c>
      <c r="B76" s="33">
        <v>12</v>
      </c>
      <c r="C76" s="39">
        <f>B76/B56</f>
        <v>0.16</v>
      </c>
      <c r="D76" s="34" t="s">
        <v>610</v>
      </c>
    </row>
    <row r="77" spans="1:11" ht="14" x14ac:dyDescent="0.3">
      <c r="A77" s="33" t="s">
        <v>602</v>
      </c>
      <c r="B77" s="33">
        <f>Übersicht!T81</f>
        <v>11</v>
      </c>
      <c r="D77" s="34" t="s">
        <v>606</v>
      </c>
    </row>
    <row r="78" spans="1:11" x14ac:dyDescent="0.3">
      <c r="A78" s="33" t="s">
        <v>603</v>
      </c>
      <c r="B78" s="33">
        <f>Übersicht!T79</f>
        <v>1</v>
      </c>
    </row>
    <row r="80" spans="1:11" ht="14" x14ac:dyDescent="0.3">
      <c r="A80" s="33" t="s">
        <v>605</v>
      </c>
      <c r="B80" s="33">
        <f>Übersicht!V78</f>
        <v>3</v>
      </c>
      <c r="D80" s="34" t="s">
        <v>604</v>
      </c>
    </row>
  </sheetData>
  <pageMargins left="0.7" right="0.7" top="0.78749999999999998" bottom="0.78749999999999998" header="0.511811023622047" footer="0.511811023622047"/>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zoomScale="60" zoomScaleNormal="60" workbookViewId="0"/>
  </sheetViews>
  <sheetFormatPr baseColWidth="10" defaultColWidth="11.54296875" defaultRowHeight="12.5" x14ac:dyDescent="0.25"/>
  <cols>
    <col min="4" max="4" width="46.26953125" style="1" customWidth="1"/>
  </cols>
  <sheetData>
    <row r="1" spans="1:25" x14ac:dyDescent="0.25">
      <c r="B1" s="2" t="s">
        <v>1</v>
      </c>
      <c r="C1" s="2" t="s">
        <v>2</v>
      </c>
      <c r="D1" s="2" t="s">
        <v>3</v>
      </c>
      <c r="E1" s="2" t="s">
        <v>4</v>
      </c>
      <c r="F1" s="2" t="s">
        <v>5</v>
      </c>
      <c r="G1" s="2" t="s">
        <v>484</v>
      </c>
      <c r="H1" s="2" t="s">
        <v>485</v>
      </c>
      <c r="I1" s="2" t="s">
        <v>8</v>
      </c>
      <c r="J1" s="2" t="s">
        <v>9</v>
      </c>
      <c r="K1" s="1" t="s">
        <v>10</v>
      </c>
      <c r="L1" s="2" t="s">
        <v>486</v>
      </c>
      <c r="M1" s="2" t="s">
        <v>487</v>
      </c>
      <c r="N1" s="2" t="s">
        <v>15</v>
      </c>
      <c r="O1" s="2" t="s">
        <v>16</v>
      </c>
      <c r="P1" s="2" t="s">
        <v>17</v>
      </c>
      <c r="Q1" s="2" t="s">
        <v>488</v>
      </c>
      <c r="R1" s="2" t="s">
        <v>19</v>
      </c>
      <c r="S1" s="2" t="s">
        <v>489</v>
      </c>
      <c r="T1" s="2" t="s">
        <v>490</v>
      </c>
      <c r="U1" s="2" t="s">
        <v>491</v>
      </c>
      <c r="V1" s="2" t="s">
        <v>20</v>
      </c>
      <c r="W1" s="2" t="s">
        <v>492</v>
      </c>
      <c r="X1" s="1" t="s">
        <v>21</v>
      </c>
    </row>
    <row r="3" spans="1:25" x14ac:dyDescent="0.25">
      <c r="A3" s="24"/>
      <c r="B3" s="24" t="s">
        <v>493</v>
      </c>
      <c r="C3" s="24" t="s">
        <v>494</v>
      </c>
      <c r="D3" s="25" t="s">
        <v>495</v>
      </c>
      <c r="E3" s="24"/>
      <c r="F3" s="24"/>
      <c r="G3" s="24" t="s">
        <v>496</v>
      </c>
      <c r="H3" s="24"/>
      <c r="I3" s="24"/>
      <c r="J3" s="24"/>
      <c r="K3" s="24"/>
      <c r="L3" s="24"/>
      <c r="M3" s="24"/>
      <c r="N3" s="24"/>
      <c r="O3" s="24"/>
      <c r="P3" s="24"/>
      <c r="Q3" s="24"/>
      <c r="R3" s="24"/>
      <c r="S3" s="24"/>
      <c r="T3" s="24"/>
      <c r="U3" s="24"/>
      <c r="V3" s="24"/>
      <c r="W3" s="24"/>
      <c r="X3" s="24"/>
      <c r="Y3" s="24"/>
    </row>
    <row r="4" spans="1:25" x14ac:dyDescent="0.25">
      <c r="A4" s="24"/>
      <c r="B4" s="24" t="s">
        <v>497</v>
      </c>
      <c r="C4" s="24" t="s">
        <v>498</v>
      </c>
      <c r="D4" s="25" t="s">
        <v>499</v>
      </c>
      <c r="E4" s="24"/>
      <c r="F4" s="24"/>
      <c r="G4" s="24"/>
      <c r="H4" s="24"/>
      <c r="I4" s="24"/>
      <c r="J4" s="24"/>
      <c r="K4" s="24"/>
      <c r="L4" s="24"/>
      <c r="M4" s="24"/>
      <c r="N4" s="24"/>
      <c r="O4" s="24"/>
      <c r="P4" s="24"/>
      <c r="Q4" s="24"/>
      <c r="R4" s="24"/>
      <c r="S4" s="24"/>
      <c r="T4" s="24"/>
      <c r="U4" s="24"/>
      <c r="V4" s="24"/>
      <c r="W4" s="24"/>
      <c r="X4" s="24"/>
      <c r="Y4" s="24"/>
    </row>
    <row r="5" spans="1:25" x14ac:dyDescent="0.25">
      <c r="A5" s="24" t="s">
        <v>22</v>
      </c>
      <c r="B5" s="24" t="s">
        <v>500</v>
      </c>
      <c r="C5" s="24" t="s">
        <v>501</v>
      </c>
      <c r="D5" s="25" t="s">
        <v>502</v>
      </c>
      <c r="E5" s="24" t="s">
        <v>503</v>
      </c>
      <c r="F5" s="24">
        <v>2023</v>
      </c>
      <c r="G5" s="24" t="s">
        <v>26</v>
      </c>
      <c r="H5" s="24" t="s">
        <v>504</v>
      </c>
      <c r="I5" s="24" t="s">
        <v>505</v>
      </c>
      <c r="J5" s="24" t="s">
        <v>506</v>
      </c>
      <c r="K5" s="24">
        <v>3</v>
      </c>
      <c r="L5" s="24" t="s">
        <v>507</v>
      </c>
      <c r="M5" s="24"/>
      <c r="N5" s="24"/>
      <c r="O5" s="24"/>
      <c r="P5" s="24" t="s">
        <v>508</v>
      </c>
      <c r="Q5" s="24" t="s">
        <v>509</v>
      </c>
      <c r="R5" s="24" t="s">
        <v>29</v>
      </c>
      <c r="S5" s="24"/>
      <c r="T5" s="24"/>
      <c r="U5" s="24" t="s">
        <v>460</v>
      </c>
      <c r="V5" s="24">
        <v>2022</v>
      </c>
      <c r="W5" s="24"/>
      <c r="X5" s="24" t="s">
        <v>510</v>
      </c>
    </row>
    <row r="6" spans="1:25" x14ac:dyDescent="0.25">
      <c r="A6" s="1" t="s">
        <v>248</v>
      </c>
      <c r="B6" s="2" t="s">
        <v>511</v>
      </c>
      <c r="C6" s="2" t="s">
        <v>512</v>
      </c>
      <c r="D6" s="4" t="s">
        <v>513</v>
      </c>
      <c r="E6" s="2" t="s">
        <v>26</v>
      </c>
      <c r="F6" s="2">
        <v>2016</v>
      </c>
      <c r="G6" s="2" t="s">
        <v>26</v>
      </c>
      <c r="H6" s="2" t="s">
        <v>514</v>
      </c>
      <c r="I6" s="2" t="s">
        <v>515</v>
      </c>
      <c r="J6" s="2" t="s">
        <v>37</v>
      </c>
      <c r="K6" s="2">
        <v>1</v>
      </c>
      <c r="L6" s="2" t="s">
        <v>507</v>
      </c>
      <c r="M6" s="2" t="s">
        <v>29</v>
      </c>
      <c r="N6" s="2"/>
      <c r="O6" s="2"/>
      <c r="P6" s="2" t="s">
        <v>516</v>
      </c>
      <c r="Q6" s="1" t="s">
        <v>115</v>
      </c>
      <c r="R6" s="1" t="s">
        <v>29</v>
      </c>
      <c r="S6" s="2" t="s">
        <v>26</v>
      </c>
      <c r="T6" s="2" t="s">
        <v>115</v>
      </c>
      <c r="U6" s="2" t="s">
        <v>37</v>
      </c>
      <c r="V6" s="2">
        <v>2022</v>
      </c>
      <c r="X6" s="4" t="s">
        <v>517</v>
      </c>
    </row>
    <row r="7" spans="1:25" ht="10.5" customHeight="1" x14ac:dyDescent="0.25">
      <c r="A7" s="1" t="s">
        <v>129</v>
      </c>
      <c r="B7" s="2" t="s">
        <v>518</v>
      </c>
      <c r="C7" s="2" t="s">
        <v>519</v>
      </c>
      <c r="D7" s="4" t="s">
        <v>520</v>
      </c>
      <c r="E7" s="2" t="s">
        <v>26</v>
      </c>
      <c r="F7" s="5">
        <v>2021</v>
      </c>
      <c r="G7" s="2" t="s">
        <v>26</v>
      </c>
      <c r="H7" s="5" t="s">
        <v>521</v>
      </c>
      <c r="I7" s="2" t="s">
        <v>522</v>
      </c>
      <c r="J7" s="2" t="s">
        <v>37</v>
      </c>
      <c r="K7" s="2">
        <v>1</v>
      </c>
      <c r="L7" s="2" t="s">
        <v>507</v>
      </c>
      <c r="M7" s="2" t="s">
        <v>29</v>
      </c>
      <c r="N7" s="2"/>
      <c r="O7" s="2"/>
      <c r="P7" s="2" t="s">
        <v>523</v>
      </c>
      <c r="R7" s="1" t="s">
        <v>29</v>
      </c>
      <c r="S7" s="2" t="s">
        <v>26</v>
      </c>
      <c r="T7" s="2" t="s">
        <v>113</v>
      </c>
      <c r="U7" s="2" t="s">
        <v>37</v>
      </c>
      <c r="V7" s="2"/>
    </row>
    <row r="8" spans="1:25" x14ac:dyDescent="0.25">
      <c r="A8" s="1" t="s">
        <v>31</v>
      </c>
      <c r="B8" s="2" t="s">
        <v>524</v>
      </c>
      <c r="C8" s="2" t="s">
        <v>525</v>
      </c>
      <c r="D8" s="4" t="s">
        <v>526</v>
      </c>
      <c r="E8" s="2" t="s">
        <v>26</v>
      </c>
      <c r="F8" s="2">
        <v>2024</v>
      </c>
      <c r="G8" s="2" t="s">
        <v>527</v>
      </c>
      <c r="H8" s="2" t="s">
        <v>528</v>
      </c>
      <c r="I8" s="2" t="s">
        <v>106</v>
      </c>
      <c r="J8" s="2" t="s">
        <v>47</v>
      </c>
      <c r="K8" s="2">
        <v>1</v>
      </c>
      <c r="L8" s="2" t="s">
        <v>529</v>
      </c>
      <c r="M8" s="2" t="s">
        <v>29</v>
      </c>
      <c r="N8" s="2"/>
      <c r="O8" s="2"/>
      <c r="P8" s="4" t="s">
        <v>530</v>
      </c>
      <c r="Q8" s="1" t="s">
        <v>531</v>
      </c>
      <c r="R8" s="1" t="s">
        <v>29</v>
      </c>
      <c r="S8" s="2" t="s">
        <v>26</v>
      </c>
      <c r="T8" s="2" t="s">
        <v>532</v>
      </c>
      <c r="U8" s="2" t="s">
        <v>37</v>
      </c>
      <c r="V8" s="2">
        <v>2020</v>
      </c>
      <c r="W8" s="2" t="s">
        <v>533</v>
      </c>
    </row>
    <row r="9" spans="1:25" x14ac:dyDescent="0.25">
      <c r="A9" s="1" t="s">
        <v>31</v>
      </c>
      <c r="B9" s="2" t="s">
        <v>534</v>
      </c>
      <c r="C9" s="2" t="s">
        <v>535</v>
      </c>
      <c r="D9" s="4" t="s">
        <v>495</v>
      </c>
      <c r="E9" s="2" t="s">
        <v>536</v>
      </c>
      <c r="F9" s="2" t="s">
        <v>536</v>
      </c>
      <c r="G9" s="2" t="s">
        <v>536</v>
      </c>
      <c r="H9" s="2" t="s">
        <v>536</v>
      </c>
      <c r="I9" s="2" t="s">
        <v>536</v>
      </c>
      <c r="J9" s="2" t="s">
        <v>536</v>
      </c>
      <c r="K9" s="2" t="s">
        <v>536</v>
      </c>
      <c r="L9" s="2" t="s">
        <v>537</v>
      </c>
      <c r="M9" s="1" t="s">
        <v>29</v>
      </c>
      <c r="N9" s="2"/>
      <c r="O9" s="2"/>
      <c r="P9" s="4" t="s">
        <v>538</v>
      </c>
      <c r="Q9" s="1" t="s">
        <v>539</v>
      </c>
      <c r="R9" s="1" t="s">
        <v>29</v>
      </c>
      <c r="S9" s="2" t="s">
        <v>26</v>
      </c>
      <c r="T9" s="2" t="s">
        <v>540</v>
      </c>
      <c r="U9" s="2" t="s">
        <v>37</v>
      </c>
      <c r="V9" s="2">
        <v>2020</v>
      </c>
      <c r="W9" s="1" t="s">
        <v>541</v>
      </c>
      <c r="X9" s="1" t="s">
        <v>542</v>
      </c>
    </row>
    <row r="10" spans="1:25" x14ac:dyDescent="0.25">
      <c r="A10" s="1" t="s">
        <v>31</v>
      </c>
      <c r="B10" s="2" t="s">
        <v>543</v>
      </c>
      <c r="C10" s="2" t="s">
        <v>544</v>
      </c>
      <c r="D10" s="4" t="s">
        <v>545</v>
      </c>
      <c r="E10" s="2" t="s">
        <v>26</v>
      </c>
      <c r="F10" s="2">
        <v>2019</v>
      </c>
      <c r="G10" s="2" t="s">
        <v>26</v>
      </c>
      <c r="H10" s="2" t="s">
        <v>546</v>
      </c>
      <c r="I10" s="2" t="s">
        <v>547</v>
      </c>
      <c r="J10" s="2" t="s">
        <v>37</v>
      </c>
      <c r="K10" s="2">
        <v>2</v>
      </c>
      <c r="L10" s="2" t="s">
        <v>529</v>
      </c>
      <c r="M10" s="2" t="s">
        <v>29</v>
      </c>
      <c r="N10" s="2"/>
      <c r="O10" s="2"/>
      <c r="P10" s="4" t="s">
        <v>548</v>
      </c>
      <c r="Q10" s="1" t="s">
        <v>549</v>
      </c>
      <c r="R10" s="1" t="s">
        <v>29</v>
      </c>
      <c r="S10" s="2" t="s">
        <v>550</v>
      </c>
      <c r="T10" s="2"/>
      <c r="U10" s="2" t="s">
        <v>37</v>
      </c>
      <c r="V10" s="2">
        <v>2022</v>
      </c>
      <c r="W10" s="1" t="s">
        <v>551</v>
      </c>
    </row>
    <row r="11" spans="1:25" x14ac:dyDescent="0.25">
      <c r="A11" s="1" t="s">
        <v>88</v>
      </c>
      <c r="B11" s="2" t="s">
        <v>552</v>
      </c>
      <c r="C11" s="2" t="s">
        <v>553</v>
      </c>
      <c r="D11" s="4" t="s">
        <v>554</v>
      </c>
      <c r="E11" s="2" t="s">
        <v>26</v>
      </c>
      <c r="F11" s="2">
        <v>2019</v>
      </c>
      <c r="G11" s="2" t="s">
        <v>26</v>
      </c>
      <c r="H11" s="2" t="s">
        <v>555</v>
      </c>
      <c r="I11" s="2" t="s">
        <v>556</v>
      </c>
      <c r="J11" s="2" t="s">
        <v>557</v>
      </c>
      <c r="K11" s="2">
        <v>2</v>
      </c>
      <c r="L11" s="2"/>
      <c r="M11" s="2"/>
      <c r="N11" s="2"/>
      <c r="O11" s="2"/>
      <c r="P11" s="2"/>
      <c r="S11" s="2" t="s">
        <v>26</v>
      </c>
      <c r="T11" s="2" t="s">
        <v>115</v>
      </c>
      <c r="U11" s="2" t="s">
        <v>37</v>
      </c>
      <c r="V11" s="2">
        <v>2020</v>
      </c>
    </row>
    <row r="12" spans="1:25" x14ac:dyDescent="0.25">
      <c r="A12" s="16" t="s">
        <v>80</v>
      </c>
      <c r="B12" s="2" t="s">
        <v>558</v>
      </c>
      <c r="C12" s="2" t="s">
        <v>559</v>
      </c>
      <c r="D12" s="4" t="s">
        <v>560</v>
      </c>
      <c r="E12" s="2"/>
      <c r="F12" s="2"/>
      <c r="G12" s="2"/>
      <c r="H12" s="2"/>
      <c r="I12" s="2"/>
      <c r="J12" s="2"/>
      <c r="K12" s="2"/>
      <c r="L12" s="2"/>
      <c r="M12" s="2"/>
      <c r="N12" s="2"/>
      <c r="O12" s="2"/>
      <c r="P12" s="2"/>
      <c r="S12" s="2"/>
      <c r="T12" s="2"/>
      <c r="U12" s="2"/>
      <c r="V12" s="2"/>
    </row>
    <row r="13" spans="1:25" x14ac:dyDescent="0.25">
      <c r="A13" s="1" t="s">
        <v>88</v>
      </c>
      <c r="B13" s="2" t="s">
        <v>561</v>
      </c>
      <c r="C13" s="2" t="s">
        <v>562</v>
      </c>
      <c r="D13" s="4" t="s">
        <v>495</v>
      </c>
      <c r="E13" s="2" t="s">
        <v>26</v>
      </c>
      <c r="F13" s="2">
        <v>2022</v>
      </c>
      <c r="G13" s="2" t="s">
        <v>26</v>
      </c>
      <c r="H13" s="2" t="s">
        <v>563</v>
      </c>
      <c r="I13" s="2" t="s">
        <v>564</v>
      </c>
      <c r="J13" s="2" t="s">
        <v>565</v>
      </c>
      <c r="K13" s="2">
        <v>1</v>
      </c>
      <c r="L13" s="2" t="s">
        <v>566</v>
      </c>
      <c r="M13" s="2" t="s">
        <v>29</v>
      </c>
      <c r="N13" s="2"/>
      <c r="O13" s="2"/>
      <c r="P13" s="4" t="s">
        <v>29</v>
      </c>
      <c r="R13" s="1" t="s">
        <v>26</v>
      </c>
      <c r="S13" s="2" t="s">
        <v>26</v>
      </c>
      <c r="T13" s="2"/>
      <c r="U13" s="2" t="s">
        <v>37</v>
      </c>
      <c r="V13" s="2">
        <v>2020</v>
      </c>
    </row>
    <row r="14" spans="1:25" ht="15" customHeight="1" x14ac:dyDescent="0.25">
      <c r="A14" s="1" t="s">
        <v>22</v>
      </c>
      <c r="B14" s="2" t="s">
        <v>567</v>
      </c>
      <c r="C14" s="2" t="s">
        <v>568</v>
      </c>
      <c r="D14" s="4" t="s">
        <v>569</v>
      </c>
      <c r="E14" s="2" t="s">
        <v>26</v>
      </c>
      <c r="F14" s="2">
        <v>2019</v>
      </c>
      <c r="G14" s="2" t="s">
        <v>26</v>
      </c>
      <c r="H14" s="2" t="s">
        <v>570</v>
      </c>
      <c r="I14" s="2"/>
      <c r="J14" s="2" t="s">
        <v>37</v>
      </c>
      <c r="K14" s="2">
        <v>1</v>
      </c>
      <c r="L14" s="2" t="s">
        <v>507</v>
      </c>
      <c r="M14" s="2"/>
      <c r="N14" s="2"/>
      <c r="O14" s="2"/>
      <c r="P14" s="4" t="s">
        <v>571</v>
      </c>
      <c r="Q14" s="1" t="s">
        <v>509</v>
      </c>
      <c r="S14" s="2" t="s">
        <v>26</v>
      </c>
      <c r="T14" s="5" t="s">
        <v>572</v>
      </c>
      <c r="U14" s="2" t="s">
        <v>460</v>
      </c>
      <c r="V14" s="2">
        <v>2020</v>
      </c>
    </row>
    <row r="15" spans="1:25" x14ac:dyDescent="0.25">
      <c r="A15" s="1" t="s">
        <v>121</v>
      </c>
      <c r="B15" s="2" t="s">
        <v>573</v>
      </c>
      <c r="C15" s="2" t="s">
        <v>574</v>
      </c>
      <c r="D15" s="4" t="s">
        <v>575</v>
      </c>
      <c r="E15" s="2" t="s">
        <v>26</v>
      </c>
      <c r="F15" s="2">
        <v>2022</v>
      </c>
      <c r="G15" s="2" t="s">
        <v>26</v>
      </c>
      <c r="H15" s="2" t="s">
        <v>576</v>
      </c>
      <c r="I15" s="2" t="s">
        <v>230</v>
      </c>
      <c r="J15" s="2" t="s">
        <v>37</v>
      </c>
      <c r="K15" s="2">
        <v>1</v>
      </c>
      <c r="L15" s="2"/>
      <c r="M15" s="2"/>
      <c r="N15" s="2"/>
      <c r="O15" s="2"/>
      <c r="P15" s="4" t="s">
        <v>577</v>
      </c>
      <c r="Q15" s="1" t="s">
        <v>578</v>
      </c>
      <c r="R15" s="1" t="s">
        <v>29</v>
      </c>
      <c r="S15" s="2" t="s">
        <v>29</v>
      </c>
      <c r="T15" s="2"/>
      <c r="U15" s="2" t="s">
        <v>37</v>
      </c>
      <c r="V15" s="2">
        <v>2022</v>
      </c>
      <c r="W15" s="1" t="s">
        <v>579</v>
      </c>
      <c r="X15" s="1" t="s">
        <v>580</v>
      </c>
    </row>
  </sheetData>
  <hyperlinks>
    <hyperlink ref="D3" r:id="rId1"/>
    <hyperlink ref="D4" r:id="rId2"/>
    <hyperlink ref="D5" r:id="rId3"/>
    <hyperlink ref="D6" r:id="rId4"/>
    <hyperlink ref="X6" r:id="rId5"/>
    <hyperlink ref="D7" r:id="rId6"/>
    <hyperlink ref="D8" r:id="rId7"/>
    <hyperlink ref="P8" r:id="rId8"/>
    <hyperlink ref="D9" r:id="rId9"/>
    <hyperlink ref="P9" r:id="rId10"/>
    <hyperlink ref="D10" r:id="rId11"/>
    <hyperlink ref="P10" r:id="rId12"/>
    <hyperlink ref="D11" r:id="rId13"/>
    <hyperlink ref="D12" r:id="rId14"/>
    <hyperlink ref="D13" r:id="rId15"/>
    <hyperlink ref="D14" r:id="rId16"/>
    <hyperlink ref="P14" r:id="rId17"/>
    <hyperlink ref="D15" r:id="rId18"/>
    <hyperlink ref="P15" r:id="rId19"/>
  </hyperlinks>
  <pageMargins left="0.78749999999999998" right="0.78749999999999998" top="1.05277777777778" bottom="1.05277777777778" header="0.78749999999999998" footer="0.78749999999999998"/>
  <pageSetup paperSize="9" orientation="portrait" horizontalDpi="300" verticalDpi="300"/>
  <headerFooter>
    <oddHeader>&amp;C&amp;"Calibri,Standard"&amp;12&amp;A</oddHeader>
    <oddFooter>&amp;C&amp;"Calibri,Standard"&amp;12Seite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Übersicht</vt:lpstr>
      <vt:lpstr>Auswertung fürs Poster</vt:lpstr>
      <vt:lpstr>Grafiken</vt:lpstr>
      <vt:lpstr>Tools</vt:lpstr>
      <vt:lpstr>wwp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Klappenbach</dc:creator>
  <dc:description/>
  <cp:lastModifiedBy>Lou Klappenbach</cp:lastModifiedBy>
  <cp:revision>206</cp:revision>
  <dcterms:created xsi:type="dcterms:W3CDTF">2024-01-23T10:57:32Z</dcterms:created>
  <dcterms:modified xsi:type="dcterms:W3CDTF">2024-02-08T13:13:50Z</dcterms:modified>
  <dc:language>de-DE</dc:language>
</cp:coreProperties>
</file>